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1\Deliverables\2017-06-23 - Validation Tables Reissue\Validation Tables\State Specific Validation Tables\"/>
    </mc:Choice>
  </mc:AlternateContent>
  <bookViews>
    <workbookView xWindow="2160" yWindow="2295" windowWidth="13875" windowHeight="8940" tabRatio="669" firstSheet="17"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52511"/>
</workbook>
</file>

<file path=xl/calcChain.xml><?xml version="1.0" encoding="utf-8"?>
<calcChain xmlns="http://schemas.openxmlformats.org/spreadsheetml/2006/main">
  <c r="D6" i="18" l="1"/>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<sst xmlns="http://schemas.openxmlformats.org/spreadsheetml/2006/main" count="7151" uniqueCount="1749">
  <si>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</si>
  <si>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</si>
  <si>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</si>
  <si>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</si>
  <si>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</si>
  <si>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</si>
  <si>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</si>
  <si>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</si>
  <si>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</si>
  <si>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</si>
  <si>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</si>
  <si>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</si>
  <si>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</si>
  <si>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</si>
  <si>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</si>
  <si>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</si>
  <si>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</si>
  <si>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</si>
  <si>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</si>
  <si>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</si>
  <si>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</si>
  <si>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</si>
  <si>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</si>
  <si>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</si>
  <si>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</si>
  <si>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</si>
  <si>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</si>
  <si>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</si>
  <si>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</si>
  <si>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</si>
  <si>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</si>
  <si>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</si>
  <si>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</si>
  <si>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</si>
  <si>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</si>
  <si>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</si>
  <si>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</si>
  <si>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</si>
  <si>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</si>
  <si>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</si>
  <si>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</si>
  <si>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</si>
  <si>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</si>
  <si>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</si>
  <si>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</si>
  <si>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</si>
  <si>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</si>
  <si>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</si>
  <si>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</si>
  <si>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</si>
  <si>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</si>
  <si>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</si>
  <si>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</si>
  <si>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</si>
  <si>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</si>
  <si>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</si>
  <si>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</si>
  <si>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</si>
  <si>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</si>
  <si>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</si>
  <si>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</si>
  <si>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</si>
  <si>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</si>
  <si>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</si>
  <si>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</si>
  <si>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</si>
  <si>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</si>
  <si>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</si>
  <si>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</si>
  <si>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</si>
  <si>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</si>
  <si>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</si>
  <si>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</si>
  <si>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</si>
  <si>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</si>
  <si>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</si>
  <si>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</si>
  <si>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</si>
  <si>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</si>
  <si>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</si>
  <si>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</si>
  <si>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</si>
  <si>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</si>
  <si>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</si>
  <si>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</si>
  <si>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</si>
  <si>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</si>
  <si>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</si>
  <si>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</si>
  <si>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</si>
  <si>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</si>
  <si>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</si>
  <si>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</si>
  <si>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</si>
  <si>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</si>
  <si>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</si>
  <si>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</si>
  <si>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</si>
  <si>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</si>
  <si>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</si>
  <si>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</si>
  <si>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</si>
  <si>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</si>
  <si>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</si>
  <si>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</si>
  <si>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</si>
  <si>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</si>
  <si>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</si>
  <si>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</si>
  <si>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</si>
  <si>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</si>
  <si>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</si>
  <si>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</si>
  <si>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</si>
  <si>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</si>
  <si>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</si>
  <si>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</si>
  <si>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</si>
  <si>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</si>
  <si>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</si>
  <si>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</si>
  <si>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</si>
  <si>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</si>
  <si>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</si>
  <si>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</si>
  <si>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</si>
  <si>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</si>
  <si>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</si>
  <si>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</si>
  <si>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</si>
  <si>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</si>
  <si>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</si>
  <si>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</si>
  <si>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</si>
  <si>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</si>
  <si>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</si>
  <si>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</si>
  <si>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</si>
  <si>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</si>
  <si>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</si>
  <si>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</si>
  <si>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</si>
  <si>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</si>
  <si>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</si>
  <si>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</si>
  <si>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</si>
  <si>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</si>
  <si>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</si>
  <si>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</si>
  <si>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</si>
  <si>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</si>
  <si>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</si>
  <si>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</si>
  <si>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</si>
  <si>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</si>
  <si>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</si>
  <si>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</si>
  <si>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</si>
  <si>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</si>
  <si>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</si>
  <si>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</si>
  <si>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</si>
  <si>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</si>
  <si>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</si>
  <si>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</si>
  <si>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</si>
  <si>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</si>
  <si>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</si>
  <si>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</si>
  <si>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</si>
  <si>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</si>
  <si>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</si>
  <si>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</si>
  <si>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</si>
  <si>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</si>
  <si>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</si>
  <si>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</si>
  <si>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</si>
  <si>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</si>
  <si>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</si>
  <si>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</si>
  <si>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</si>
  <si>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</si>
  <si>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</si>
  <si>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</si>
  <si>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</si>
  <si>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</si>
  <si>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</si>
  <si>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</si>
  <si>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</si>
  <si>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</si>
  <si>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</si>
  <si>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</si>
  <si>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</si>
  <si>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</si>
  <si>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</si>
  <si>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</si>
  <si>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</si>
  <si>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</si>
  <si>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</si>
  <si>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</si>
  <si>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</si>
  <si>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</si>
  <si>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</si>
  <si>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</si>
  <si>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</si>
  <si>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</si>
  <si>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</si>
  <si>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</si>
  <si>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</si>
  <si>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</si>
  <si>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</si>
  <si>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</si>
  <si>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</si>
  <si>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</si>
  <si>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</si>
  <si>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</si>
  <si>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</si>
  <si>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</si>
  <si>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</si>
  <si>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</si>
  <si>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</si>
  <si>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</si>
  <si>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</si>
  <si>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</si>
  <si>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</si>
  <si>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</si>
  <si>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</si>
  <si>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</si>
  <si>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</si>
  <si>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</si>
  <si>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</si>
  <si>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</si>
  <si>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</si>
  <si>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</si>
  <si>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</si>
  <si>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</si>
  <si>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</si>
  <si>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</si>
  <si>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</si>
  <si>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</si>
  <si>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</si>
  <si>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</si>
  <si>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</si>
  <si>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</si>
  <si>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</si>
  <si>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</si>
  <si>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</si>
  <si>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</si>
  <si>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</si>
  <si>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</si>
  <si>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</si>
  <si>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</si>
  <si>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</si>
  <si>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</si>
  <si>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</si>
  <si>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</si>
  <si>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</si>
  <si>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</si>
  <si>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</si>
  <si>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</si>
  <si>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</si>
  <si>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</si>
  <si>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</si>
  <si>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</si>
  <si>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</si>
  <si>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</si>
  <si>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</si>
  <si>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</si>
  <si>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</si>
  <si>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</si>
  <si>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</si>
  <si>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</si>
  <si>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</si>
  <si>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</si>
  <si>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</si>
  <si>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</si>
  <si>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</si>
  <si>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</si>
  <si>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</si>
  <si>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</si>
  <si>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</si>
  <si>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</si>
  <si>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</si>
  <si>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</si>
  <si>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</si>
  <si>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</si>
  <si>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</si>
  <si>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</si>
  <si>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</si>
  <si>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</si>
  <si>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</si>
  <si>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</si>
  <si>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</si>
  <si>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</si>
  <si>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</si>
  <si>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</si>
  <si>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</si>
  <si>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</si>
  <si>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</si>
  <si>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</si>
  <si>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</si>
  <si>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</si>
  <si>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</si>
  <si>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</si>
  <si>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</si>
  <si>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</si>
  <si>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</si>
  <si>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</si>
  <si>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</si>
  <si>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</si>
  <si>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</si>
  <si>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</si>
  <si>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</si>
  <si>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</si>
  <si>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</si>
  <si>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</si>
  <si>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</si>
  <si>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</si>
  <si>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</si>
  <si>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</si>
  <si>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</si>
  <si>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</si>
  <si>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</si>
  <si>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</si>
  <si>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</si>
  <si>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</si>
  <si>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</si>
  <si>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</si>
  <si>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</si>
  <si>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</si>
  <si>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</si>
  <si>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</si>
  <si>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</si>
  <si>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</si>
  <si>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</si>
  <si>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</si>
  <si>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</si>
  <si>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</si>
  <si>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</si>
  <si>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</si>
  <si>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</si>
  <si>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</si>
  <si>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</si>
  <si>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</si>
  <si>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</si>
  <si>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</si>
  <si>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</si>
  <si>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</si>
  <si>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</si>
  <si>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</si>
  <si>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</si>
  <si>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</si>
  <si>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</si>
  <si>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</si>
  <si>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</si>
  <si>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</si>
  <si>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</si>
  <si>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</si>
  <si>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</si>
  <si>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</si>
  <si>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</si>
  <si>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</si>
  <si>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</si>
  <si>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</si>
  <si>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</si>
  <si>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</si>
  <si>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</si>
  <si>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</si>
  <si>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</si>
  <si>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</si>
  <si>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</si>
  <si>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</si>
  <si>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</si>
  <si>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</si>
  <si>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</si>
  <si>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</si>
  <si>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</si>
  <si>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</si>
  <si>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</si>
  <si>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</si>
  <si>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</si>
  <si>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</si>
  <si>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</si>
  <si>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</si>
  <si>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</si>
  <si>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</si>
  <si>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</si>
  <si>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</si>
  <si>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</si>
  <si>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</si>
  <si>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</si>
  <si>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</si>
  <si>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</si>
  <si>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</si>
  <si>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</si>
  <si>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</si>
  <si>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</si>
  <si>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</si>
  <si>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</si>
  <si>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</si>
  <si>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</si>
  <si>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</si>
  <si>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</si>
  <si>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</si>
  <si>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</si>
  <si>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</si>
  <si>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</si>
  <si>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</si>
  <si>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</si>
  <si>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</si>
  <si>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</si>
  <si>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</si>
  <si>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</si>
  <si>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</si>
  <si>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</si>
  <si>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</si>
  <si>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</si>
  <si>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</si>
  <si>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</si>
  <si>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</si>
  <si>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</si>
  <si>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</si>
  <si>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</si>
  <si>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</si>
  <si>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</si>
  <si>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</si>
  <si>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</si>
  <si>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</si>
  <si>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</si>
  <si>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</si>
  <si>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</si>
  <si>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</si>
  <si>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</si>
  <si>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</si>
  <si>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</si>
  <si>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</si>
  <si>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</si>
  <si>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</si>
  <si>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</si>
  <si>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</si>
  <si>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</si>
  <si>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</si>
  <si>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</si>
  <si>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</si>
  <si>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</si>
  <si>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</si>
  <si>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</si>
  <si>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</si>
  <si>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</si>
  <si>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</si>
  <si>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</si>
  <si>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</si>
  <si>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</si>
  <si>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</si>
  <si>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</si>
  <si>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</si>
  <si>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</si>
  <si>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</si>
  <si>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</si>
  <si>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</si>
  <si>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</si>
  <si>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</si>
  <si>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</si>
  <si>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</si>
  <si>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</si>
  <si>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</si>
  <si>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</si>
  <si>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</si>
  <si>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</si>
  <si>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</si>
  <si>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</si>
  <si>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</si>
  <si>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</si>
  <si>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</si>
  <si>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</si>
  <si>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</si>
  <si>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</si>
  <si>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</si>
  <si>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</si>
  <si>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</si>
  <si>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</si>
  <si>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</si>
  <si>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</si>
  <si>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</si>
  <si>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</si>
  <si>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</si>
  <si>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</si>
  <si>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</si>
  <si>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</si>
  <si>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</si>
  <si>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</si>
  <si>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</si>
  <si>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</si>
  <si>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</si>
  <si>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</si>
  <si>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</si>
  <si>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</si>
  <si>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</si>
  <si>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</si>
  <si>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</si>
  <si>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</si>
  <si>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</si>
  <si>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</si>
  <si>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</si>
  <si>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</si>
  <si>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</si>
  <si>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</si>
  <si>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</si>
  <si>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</si>
  <si>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</si>
  <si>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</si>
  <si>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</si>
  <si>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</si>
  <si>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</si>
  <si>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</si>
  <si>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</si>
  <si>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</si>
  <si>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</si>
  <si>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</si>
  <si>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</si>
  <si>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</si>
  <si>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</si>
  <si>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</si>
  <si>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</si>
  <si>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</si>
  <si>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</si>
  <si>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</si>
  <si>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</si>
  <si>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</si>
  <si>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</si>
  <si>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</si>
  <si>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</si>
  <si>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</si>
  <si>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</si>
  <si>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</si>
  <si>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</si>
  <si>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</si>
  <si>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</si>
  <si>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</si>
  <si>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</si>
  <si>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</si>
  <si>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</si>
  <si>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</si>
  <si>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</si>
  <si>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</si>
  <si>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</si>
  <si>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</si>
  <si>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</si>
  <si>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</si>
  <si>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</si>
  <si>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</si>
  <si>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</si>
  <si>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</si>
  <si>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</si>
  <si>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</si>
  <si>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</si>
  <si>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</si>
  <si>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</si>
  <si>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</si>
  <si>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</si>
  <si>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</si>
  <si>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</si>
  <si>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</si>
  <si>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</si>
  <si>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</si>
  <si>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</si>
  <si>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</si>
  <si>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</si>
  <si>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</si>
  <si>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</si>
  <si>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</si>
  <si>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</si>
  <si>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</si>
  <si>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</si>
  <si>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</si>
  <si>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</si>
  <si>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</si>
  <si>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</si>
  <si>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</si>
  <si>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</si>
  <si>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</si>
  <si>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</si>
  <si>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</si>
  <si>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</si>
  <si>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</si>
  <si>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</si>
  <si>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</si>
  <si>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</si>
  <si>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</si>
  <si>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</si>
  <si>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</si>
  <si>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</si>
  <si>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</si>
  <si>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</si>
  <si>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</si>
  <si>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</si>
  <si>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</si>
  <si>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</si>
  <si>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</si>
  <si>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</si>
  <si>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</si>
  <si>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</si>
  <si>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</si>
  <si>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</si>
  <si>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</si>
  <si>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</si>
  <si>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</si>
  <si>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</si>
  <si>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</si>
  <si>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</si>
  <si>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</si>
  <si>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</si>
  <si>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</si>
  <si>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</si>
  <si>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</si>
  <si>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</si>
  <si>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</si>
  <si>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</si>
  <si>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</si>
  <si>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</si>
  <si>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</si>
  <si>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</si>
  <si>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</si>
  <si>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</si>
  <si>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</si>
  <si>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</si>
  <si>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</si>
  <si>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</si>
  <si>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</si>
  <si>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</si>
  <si>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</si>
  <si>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</si>
  <si>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</si>
  <si>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</si>
  <si>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</si>
  <si>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</si>
  <si>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</si>
  <si>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</si>
  <si>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</si>
  <si>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</si>
  <si>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</si>
  <si>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</si>
  <si>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</si>
  <si>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</si>
  <si>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</si>
  <si>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</si>
  <si>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</si>
  <si>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</si>
  <si>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</si>
  <si>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</si>
  <si>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</si>
  <si>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</si>
  <si>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</si>
  <si>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</si>
  <si>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</si>
  <si>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</si>
  <si>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</si>
  <si>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</si>
  <si>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</si>
  <si>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</si>
  <si>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</si>
  <si>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</si>
  <si>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</si>
  <si>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</si>
  <si>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</si>
  <si>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</si>
  <si>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</si>
  <si>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</si>
  <si>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</si>
  <si>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</si>
  <si>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</si>
  <si>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</si>
  <si>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</si>
  <si>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</si>
  <si>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</si>
  <si>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</si>
  <si>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</si>
  <si>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</si>
  <si>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</si>
  <si>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</si>
  <si>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</si>
  <si>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</si>
  <si>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</si>
  <si>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</si>
  <si>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</si>
  <si>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</si>
  <si>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</si>
  <si>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</si>
  <si>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</si>
  <si>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</si>
  <si>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</si>
  <si>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</si>
  <si>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</si>
  <si>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</si>
  <si>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</si>
  <si>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</si>
  <si>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</si>
  <si>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</si>
  <si>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</si>
  <si>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</si>
  <si>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</si>
  <si>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</si>
  <si>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</si>
  <si>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</si>
  <si>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</si>
  <si>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</si>
  <si>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</si>
  <si>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</si>
  <si>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</si>
  <si>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</si>
  <si>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</si>
  <si>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</si>
  <si>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</si>
  <si>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</si>
  <si>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</si>
  <si>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</si>
  <si>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</si>
  <si>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</si>
  <si>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</si>
  <si>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</si>
  <si>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</si>
  <si>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</si>
  <si>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</si>
  <si>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</si>
  <si>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</si>
  <si>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</si>
  <si>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</si>
  <si>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</si>
  <si>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</si>
  <si>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</si>
  <si>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</si>
  <si>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</si>
  <si>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</si>
  <si>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</si>
  <si>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</si>
  <si>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</si>
  <si>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</si>
  <si>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</si>
  <si>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</si>
  <si>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</si>
  <si>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</si>
  <si>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</si>
  <si>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</si>
  <si>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</si>
  <si>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</si>
  <si>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</si>
  <si>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</si>
  <si>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</si>
  <si>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</si>
  <si>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</si>
  <si>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</si>
  <si>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</si>
  <si>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</si>
  <si>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</si>
  <si>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</si>
  <si>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</si>
  <si>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</si>
  <si>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</si>
  <si>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</si>
  <si>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</si>
  <si>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</si>
  <si>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</si>
  <si>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</si>
  <si>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</si>
  <si>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</si>
  <si>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</si>
  <si>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</si>
  <si>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</si>
  <si>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</si>
  <si>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</si>
  <si>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</si>
  <si>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</si>
  <si>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</si>
  <si>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</si>
  <si>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</si>
  <si>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</si>
  <si>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</si>
  <si>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</si>
  <si>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</si>
  <si>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</si>
  <si>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</si>
  <si>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</si>
  <si>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</si>
  <si>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</si>
  <si>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</si>
  <si>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</si>
  <si>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</si>
  <si>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</si>
  <si>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</si>
  <si>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</si>
  <si>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</si>
  <si>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</si>
  <si>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</si>
  <si>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</si>
  <si>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</si>
  <si>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</si>
  <si>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</si>
  <si>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</si>
  <si>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</si>
  <si>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</si>
  <si>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</si>
  <si>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</si>
  <si>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</si>
  <si>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</si>
  <si>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</si>
  <si>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</si>
  <si>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</si>
  <si>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</si>
  <si>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</si>
  <si>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</si>
  <si>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</si>
  <si>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</si>
  <si>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</si>
  <si>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</si>
  <si>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</si>
  <si>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</si>
  <si>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</si>
  <si>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</si>
  <si>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</si>
  <si>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</si>
  <si>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</si>
  <si>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</si>
  <si>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</si>
  <si>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</si>
  <si>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</si>
  <si>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</si>
  <si>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</si>
  <si>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</si>
  <si>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</si>
  <si>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</si>
  <si>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</si>
  <si>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</si>
  <si>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</si>
  <si>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</si>
  <si>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</si>
  <si>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</si>
  <si>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</si>
  <si>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</si>
  <si>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</si>
  <si>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</si>
  <si>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</si>
  <si>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</si>
  <si>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</si>
  <si>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</si>
  <si>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</si>
  <si>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</si>
  <si>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</si>
  <si>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</si>
  <si>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</si>
  <si>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</si>
  <si>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</si>
  <si>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</si>
  <si>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</si>
  <si>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</si>
  <si>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</si>
  <si>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</si>
  <si>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</si>
  <si>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</si>
  <si>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</si>
  <si>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</si>
  <si>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</si>
  <si>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</si>
  <si>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</si>
  <si>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</si>
  <si>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</si>
  <si>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</si>
  <si>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</si>
  <si>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</si>
  <si>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</si>
  <si>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</si>
  <si>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</si>
  <si>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</si>
  <si>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</si>
  <si>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</si>
  <si>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</si>
  <si>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</si>
  <si>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</si>
  <si>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</si>
  <si>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</si>
  <si>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</si>
  <si>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</si>
  <si>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</si>
  <si>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</si>
  <si>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</si>
  <si>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</si>
  <si>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</si>
  <si>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</si>
  <si>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</si>
  <si>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</si>
  <si>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</si>
  <si>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</si>
  <si>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</si>
  <si>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</si>
  <si>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</si>
  <si>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</si>
  <si>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</si>
  <si>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</si>
  <si>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</si>
  <si>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</si>
  <si>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</si>
  <si>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</si>
  <si>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</si>
  <si>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</si>
  <si>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</si>
  <si>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</si>
  <si>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</si>
  <si>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</si>
  <si>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</si>
  <si>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</si>
  <si>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</si>
  <si>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</si>
  <si>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</si>
  <si>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</si>
  <si>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</si>
  <si>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</si>
  <si>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</si>
  <si>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</si>
  <si>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</si>
  <si>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</si>
  <si>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</si>
  <si>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</si>
  <si>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</si>
  <si>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</si>
  <si>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</si>
  <si>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</si>
  <si>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</si>
  <si>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</si>
  <si>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</si>
  <si>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</si>
  <si>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</si>
  <si>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</si>
  <si>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</si>
  <si>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</si>
  <si>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</si>
  <si>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</si>
  <si>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</si>
  <si>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</si>
  <si>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</si>
  <si>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</si>
  <si>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</si>
  <si>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</si>
  <si>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</si>
  <si>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</si>
  <si>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</si>
  <si>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</si>
  <si>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</si>
  <si>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</si>
  <si>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</si>
  <si>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</si>
  <si>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</si>
  <si>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</si>
  <si>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</si>
  <si>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</si>
  <si>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</si>
  <si>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</si>
  <si>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</si>
  <si>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</si>
  <si>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</si>
  <si>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</si>
  <si>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</si>
  <si>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</si>
  <si>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</si>
  <si>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</si>
  <si>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</si>
  <si>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</si>
  <si>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</si>
  <si>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</si>
  <si>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</si>
  <si>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</si>
  <si>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</si>
  <si>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</si>
  <si>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</si>
  <si>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</si>
  <si>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</si>
  <si>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</si>
  <si>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</si>
  <si>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</si>
  <si>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</si>
  <si>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</si>
  <si>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</si>
  <si>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</si>
  <si>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</si>
  <si>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</si>
  <si>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</si>
  <si>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</si>
  <si>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</si>
  <si>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</si>
  <si>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</si>
  <si>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</si>
  <si>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</si>
  <si>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</si>
  <si>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</si>
  <si>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</si>
  <si>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</si>
  <si>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</si>
  <si>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</si>
  <si>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</si>
  <si>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</si>
  <si>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</si>
  <si>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</si>
  <si>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</si>
  <si>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</si>
  <si>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</si>
  <si>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</si>
  <si>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</si>
  <si>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</si>
  <si>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</si>
  <si>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</si>
  <si>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</si>
  <si>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</si>
  <si>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</si>
  <si>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</si>
  <si>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</si>
  <si>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</si>
  <si>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</si>
  <si>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</si>
  <si>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</si>
  <si>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</si>
  <si>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</si>
  <si>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</si>
  <si>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</si>
  <si>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</si>
  <si>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</si>
  <si>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</si>
  <si>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</si>
  <si>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</si>
  <si>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</si>
  <si>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</si>
  <si>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</si>
  <si>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</si>
  <si>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</si>
  <si>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</si>
  <si>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</si>
  <si>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</si>
  <si>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</si>
  <si>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</si>
  <si>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</si>
  <si>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</si>
  <si>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</si>
  <si>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</si>
  <si>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</si>
  <si>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</si>
  <si>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</si>
  <si>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</si>
  <si>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</si>
  <si>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</si>
  <si>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</si>
  <si>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</si>
  <si>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</si>
  <si>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</si>
  <si>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</si>
  <si>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</si>
  <si>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</si>
  <si>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</si>
  <si>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</si>
  <si>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</si>
  <si>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</si>
  <si>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</si>
  <si>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</si>
  <si>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</si>
  <si>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</si>
  <si>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</si>
  <si>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</si>
  <si>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</si>
  <si>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</si>
  <si>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</si>
  <si>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</si>
  <si>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</si>
  <si>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</si>
  <si>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</si>
  <si>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</si>
  <si>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</si>
  <si>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</si>
  <si>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</si>
  <si>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</si>
  <si>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</si>
  <si>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</si>
  <si>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</si>
  <si>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</si>
  <si>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</si>
  <si>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</si>
  <si>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</si>
  <si>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</si>
  <si>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</si>
  <si>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</si>
  <si>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</si>
  <si>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</si>
  <si>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</si>
  <si>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</si>
  <si>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</si>
  <si>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</si>
  <si>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</si>
  <si>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</si>
  <si>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</si>
  <si>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</si>
  <si>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</si>
  <si>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</si>
  <si>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</si>
  <si>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</si>
  <si>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</si>
  <si>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</si>
  <si>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</si>
  <si>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</si>
  <si>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</si>
  <si>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</si>
  <si>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</si>
  <si>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</si>
  <si>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</si>
  <si>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</si>
  <si>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</si>
  <si>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</si>
  <si>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</si>
  <si>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</si>
  <si>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</si>
  <si>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</si>
  <si>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</si>
  <si>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</si>
  <si>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</si>
  <si>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</si>
  <si>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</si>
  <si>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</si>
  <si>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</si>
  <si>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</si>
  <si>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</si>
  <si>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</si>
  <si>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</si>
  <si>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</si>
  <si>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</si>
  <si>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</si>
  <si>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</si>
  <si>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</si>
  <si>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</si>
  <si>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</si>
  <si>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</si>
  <si>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</si>
  <si>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</si>
  <si>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</si>
  <si>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</si>
  <si>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</si>
  <si>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</si>
  <si>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</si>
  <si>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</si>
  <si>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</si>
  <si>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</si>
  <si>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</si>
  <si>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</si>
  <si>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</si>
  <si>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</si>
  <si>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</si>
  <si>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</si>
  <si>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</si>
  <si>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</si>
  <si>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</si>
  <si>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</si>
  <si>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</si>
  <si>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</si>
  <si>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</si>
  <si>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</si>
  <si>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</si>
  <si>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</si>
  <si>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</si>
  <si>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</si>
  <si>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</si>
  <si>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</si>
  <si>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</si>
  <si>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</si>
  <si>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</si>
  <si>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</si>
  <si>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</si>
  <si>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</si>
  <si>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</si>
  <si>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</si>
  <si>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</si>
  <si>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</si>
  <si>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</si>
  <si>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</si>
  <si>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</si>
  <si>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</si>
  <si>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</si>
  <si>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</si>
  <si>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</si>
  <si>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</si>
  <si>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</si>
  <si>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</si>
  <si>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</si>
  <si>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</si>
  <si>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</si>
  <si>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</si>
  <si>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</si>
  <si>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</si>
  <si>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</si>
  <si>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</si>
  <si>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</si>
  <si>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</si>
  <si>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</si>
  <si>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</si>
  <si>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</si>
  <si>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</si>
  <si>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</si>
  <si>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</si>
  <si>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</si>
  <si>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</si>
  <si>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</si>
  <si>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</si>
  <si>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</si>
  <si>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</si>
  <si>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</si>
  <si>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</si>
  <si>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</si>
  <si>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</si>
  <si>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</si>
  <si>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</si>
  <si>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</si>
  <si>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</si>
  <si>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</si>
  <si>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</si>
  <si>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</si>
  <si>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</si>
  <si>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</si>
  <si>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</si>
  <si>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</si>
  <si>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</si>
  <si>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</si>
  <si>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</si>
  <si>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</si>
  <si>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</si>
  <si>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</si>
  <si>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</si>
  <si>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</si>
  <si>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</si>
  <si>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</si>
  <si>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</si>
  <si>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</si>
  <si>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</si>
  <si>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</si>
  <si>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</si>
  <si>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</si>
  <si>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</si>
  <si>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</si>
  <si>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</si>
  <si>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</si>
  <si>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</si>
  <si>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</si>
  <si>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</si>
  <si>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</si>
  <si>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</si>
  <si>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</si>
  <si>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</si>
  <si>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</si>
  <si>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</si>
  <si>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</si>
  <si>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</si>
  <si>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</si>
  <si>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</si>
  <si>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</si>
  <si>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</si>
  <si>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</si>
  <si>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</si>
  <si>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</si>
  <si>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</si>
  <si>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</si>
  <si>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</si>
  <si>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</si>
  <si>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</si>
  <si>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</si>
  <si>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</si>
  <si>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</si>
  <si>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</si>
  <si>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</si>
  <si>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</si>
  <si>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</si>
  <si>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</si>
  <si>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</si>
  <si>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</si>
  <si>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</si>
  <si>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</si>
  <si>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</si>
  <si>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</si>
  <si>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</si>
  <si>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</si>
  <si>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</si>
  <si>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</si>
  <si>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</si>
  <si>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</si>
  <si>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</si>
  <si>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</si>
  <si>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</si>
  <si>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</si>
  <si>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</si>
  <si>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</si>
  <si>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</si>
  <si>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</si>
  <si>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</si>
  <si>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</si>
  <si>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</si>
  <si>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</si>
  <si>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</si>
  <si>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</si>
  <si>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</si>
  <si>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</si>
  <si>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</si>
  <si>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</si>
  <si>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</si>
  <si>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</si>
  <si>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</si>
  <si>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</si>
  <si>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</si>
  <si>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</si>
  <si>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</si>
  <si>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</si>
  <si>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</si>
  <si>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</si>
  <si>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</si>
  <si>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</si>
  <si>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</si>
  <si>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</si>
  <si>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</si>
  <si>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</si>
  <si>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</si>
  <si>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</si>
  <si>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</si>
  <si>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</si>
  <si>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</si>
  <si>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</si>
  <si>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</si>
  <si>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</si>
  <si>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</si>
  <si>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</si>
  <si>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</si>
  <si>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</si>
  <si>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</si>
  <si>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</si>
  <si>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</si>
  <si>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</si>
  <si>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</si>
  <si>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</si>
  <si>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</si>
  <si>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</si>
  <si>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</si>
  <si>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</si>
  <si>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</si>
  <si>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</si>
  <si>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</si>
  <si>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</si>
  <si>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</si>
  <si>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</si>
  <si>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</si>
  <si>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</si>
  <si>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</si>
  <si>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</si>
  <si>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</si>
  <si>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</si>
  <si>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</si>
  <si>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</si>
  <si>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</si>
  <si>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</si>
  <si>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</si>
  <si>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</si>
  <si>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</si>
  <si>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</si>
  <si>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</si>
  <si>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</si>
  <si>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</si>
  <si>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</si>
  <si>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</si>
  <si>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</si>
  <si>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</si>
  <si>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</si>
  <si>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</si>
  <si>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</si>
  <si>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</si>
  <si>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</si>
  <si>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</si>
  <si>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</si>
  <si>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</si>
  <si>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</si>
  <si>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</si>
  <si>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</si>
  <si>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</si>
  <si>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</si>
  <si>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</si>
  <si>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</si>
  <si>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</si>
  <si>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</si>
  <si>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</si>
  <si>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</si>
  <si>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</si>
  <si>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</si>
  <si>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</si>
  <si>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</si>
  <si>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</si>
  <si>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</si>
  <si>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</si>
  <si>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</si>
  <si>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</si>
  <si>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</si>
  <si>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</si>
  <si>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</si>
  <si>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</si>
  <si>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</si>
  <si>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</si>
  <si>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</si>
  <si>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</si>
  <si>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</si>
  <si>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</si>
  <si>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</si>
  <si>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</si>
  <si>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</si>
  <si>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</si>
  <si>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</si>
  <si>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</si>
  <si>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</si>
  <si>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</si>
  <si>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</si>
  <si>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</si>
  <si>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</si>
  <si>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</si>
  <si>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</si>
  <si>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</si>
  <si>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</si>
  <si>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</si>
  <si>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</si>
  <si>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</si>
  <si>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</si>
  <si>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</si>
  <si>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</si>
  <si>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</si>
  <si>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</si>
  <si>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</si>
  <si>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</si>
  <si>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</si>
  <si>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</si>
  <si>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</si>
  <si>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</si>
  <si>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</si>
  <si>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</si>
  <si>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</si>
  <si>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</si>
  <si>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</si>
  <si>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</si>
  <si>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</si>
  <si>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</si>
  <si>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</si>
  <si>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</si>
  <si>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</si>
  <si>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</si>
  <si>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</si>
  <si>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</si>
  <si>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</si>
  <si>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</si>
  <si>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</si>
  <si>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</si>
  <si>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</si>
  <si>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</si>
  <si>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</si>
  <si>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</si>
  <si>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</si>
  <si>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</si>
  <si>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</si>
  <si>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</si>
  <si>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</si>
  <si>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</si>
  <si>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</si>
  <si>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</si>
  <si>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</si>
  <si>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</si>
  <si>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</si>
  <si>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</si>
  <si>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</si>
  <si>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</si>
  <si>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</si>
  <si>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</si>
  <si>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</si>
  <si>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</si>
  <si>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</si>
  <si>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</si>
  <si>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</si>
  <si>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</si>
  <si>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</si>
  <si>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</si>
  <si>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</si>
  <si>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</si>
  <si>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</si>
  <si>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</si>
  <si>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</si>
  <si>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</si>
  <si>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</si>
  <si>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</si>
  <si>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</si>
  <si>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</si>
  <si>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</si>
  <si>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</si>
  <si>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</si>
  <si>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</si>
  <si>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</si>
  <si>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</si>
  <si>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</si>
  <si>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</si>
  <si>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</si>
  <si>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</si>
  <si>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</si>
  <si>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</si>
  <si>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</si>
  <si>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</si>
  <si>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</si>
  <si>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</si>
  <si>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</si>
  <si>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</si>
  <si>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</si>
  <si>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</si>
  <si>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</si>
  <si>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</si>
  <si>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</si>
  <si>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</si>
  <si>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</si>
  <si>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</si>
  <si>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</si>
  <si>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</si>
  <si>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</si>
  <si>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</si>
  <si>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</si>
  <si>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</si>
  <si>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</si>
  <si>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</si>
  <si>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</si>
  <si>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</si>
  <si>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</si>
  <si>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</si>
  <si>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</si>
  <si>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</si>
  <si>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</si>
  <si>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</si>
  <si>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</si>
  <si>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</si>
  <si>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</si>
  <si>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</si>
  <si>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</si>
  <si>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</si>
  <si>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</si>
  <si>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</si>
  <si>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</si>
  <si>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</si>
  <si>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</si>
  <si>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</si>
  <si>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</si>
  <si>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</si>
  <si>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</si>
  <si>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</si>
  <si>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</si>
  <si>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</si>
  <si>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</si>
  <si>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</si>
  <si>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</si>
  <si>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</si>
  <si>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</si>
  <si>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</si>
  <si>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</si>
  <si>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</si>
  <si>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</si>
  <si>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</si>
  <si>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</si>
  <si>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</si>
  <si>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</si>
  <si>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</si>
  <si>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</si>
  <si>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</si>
  <si>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</si>
  <si>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</si>
  <si>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</si>
  <si>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</si>
  <si>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</si>
  <si>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</si>
  <si>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</si>
  <si>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</si>
  <si>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</si>
  <si>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</si>
  <si>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</si>
  <si>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</si>
  <si>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</si>
  <si>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</si>
  <si>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</si>
  <si>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</si>
  <si>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</si>
  <si>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</si>
  <si>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</si>
  <si>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</si>
  <si>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</si>
  <si>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</si>
  <si>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</si>
  <si>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</si>
  <si>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</si>
  <si>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</si>
  <si>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</si>
  <si>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</si>
  <si>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</si>
  <si>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</si>
  <si>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</si>
  <si>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</si>
  <si>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</si>
  <si>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</si>
  <si>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</si>
  <si>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</si>
  <si>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</si>
  <si>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</si>
  <si>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</si>
  <si>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</si>
  <si>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</si>
  <si>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</si>
  <si>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</si>
  <si>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</si>
  <si>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</si>
  <si>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</si>
  <si>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</si>
  <si>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</si>
  <si>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</si>
  <si>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</si>
  <si>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</si>
  <si>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</si>
  <si>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</si>
  <si>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</si>
  <si>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</si>
  <si>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</si>
  <si>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</si>
  <si>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</si>
  <si>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</si>
  <si>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</si>
  <si>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</si>
  <si>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</si>
  <si>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</si>
  <si>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</si>
  <si>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</si>
  <si>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</si>
  <si>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</si>
  <si>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</si>
  <si>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</si>
  <si>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</si>
  <si>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</si>
  <si>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</si>
  <si>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</si>
  <si>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</si>
  <si>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</si>
  <si>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</si>
  <si>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</si>
  <si>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</si>
  <si>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</si>
  <si>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</si>
  <si>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</si>
  <si>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</si>
  <si>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</si>
  <si>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</si>
  <si>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</si>
  <si>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</si>
  <si>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</si>
  <si>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</si>
  <si>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</si>
  <si>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</si>
  <si>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</si>
  <si>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</si>
  <si>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</si>
  <si>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</si>
  <si>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</si>
  <si>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</si>
  <si>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</si>
  <si>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</si>
  <si>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</si>
  <si>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</si>
  <si>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</si>
  <si>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</si>
  <si>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</si>
  <si>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</si>
  <si>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</si>
  <si>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</si>
  <si>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</si>
  <si>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</si>
  <si>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</si>
  <si>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</si>
  <si>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</si>
  <si>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</si>
  <si>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</si>
  <si>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</si>
  <si>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</si>
  <si>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</si>
  <si>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</si>
  <si>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</si>
  <si>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</si>
  <si>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</si>
  <si>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</si>
  <si>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</si>
  <si>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</si>
  <si>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</si>
  <si>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</si>
  <si>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</si>
  <si>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</si>
  <si>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</si>
  <si>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</si>
  <si>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</si>
  <si>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</si>
  <si>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</si>
  <si>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</si>
  <si>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</si>
  <si>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</si>
  <si>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</si>
  <si>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</si>
  <si>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</si>
  <si>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</si>
  <si>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</si>
  <si>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</si>
  <si>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</si>
  <si>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</si>
  <si>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</si>
  <si>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</si>
  <si>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</si>
  <si>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</si>
  <si>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</si>
  <si>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</si>
  <si>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</si>
  <si>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</si>
  <si>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</si>
  <si>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</si>
  <si>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</si>
  <si>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</si>
  <si>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</si>
  <si>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</si>
  <si>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</si>
  <si>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</si>
  <si>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</si>
  <si>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</si>
  <si>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</si>
  <si>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</si>
  <si>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Specific Validation Tables, 2011</t>
  </si>
  <si>
    <t>2009-2011 MAX PS Validation Table</t>
  </si>
  <si>
    <t>2009
Value</t>
  </si>
  <si>
    <t>2010
Value Within Range</t>
  </si>
  <si>
    <t>2011
 Value Within Range</t>
  </si>
  <si>
    <t>% Change 2009 -
 2010</t>
  </si>
  <si>
    <t>% Change 2010 - 
2011</t>
  </si>
  <si>
    <t>2009 
Value Within Range</t>
  </si>
  <si>
    <t>2009-2011 MAX IP Validation Table</t>
  </si>
  <si>
    <t>2009-2011 MAX RX Validation Table</t>
  </si>
  <si>
    <t>2009-2011 MAX OT Validation Table</t>
  </si>
  <si>
    <t>2009-2011 MAX LT Validation Table</t>
  </si>
  <si>
    <t>% Claims with Place of Service = ICF/IID (POS Code = 54)</t>
  </si>
  <si>
    <t>End of Worksheet</t>
  </si>
  <si>
    <t>March 31, 2016</t>
  </si>
  <si>
    <t>Mathematica Policy Research
1100 1st Street, NE
12th Floor
Washington, DC 20002-4221
Project Director: Susan Williams
Reference Number: 50160.210
Contract Number: HHSM-500-2014-00034I
Task Order: HHSM-500-T0007</t>
  </si>
  <si>
    <t>State: TX</t>
  </si>
  <si>
    <t>Div by 0</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</si>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</sst>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9">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0" fontId="3" fillId="2" borderId="3" xfId="0" applyFont="1" applyFill="1" applyBorder="1" applyAlignment="1">
      <alignment horizontal="left" wrapText="1"/>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0" fontId="4" fillId="0" borderId="3" xfId="0" applyFont="1" applyFill="1" applyBorder="1" applyAlignment="1">
      <alignment horizontal="left" wrapText="1"/>
    </xf>
    <xf numFmtId="0" fontId="4" fillId="0" borderId="4" xfId="0" applyFont="1" applyFill="1" applyBorder="1" applyAlignment="1">
      <alignment horizontal="left" wrapText="1"/>
    </xf>
    <xf numFmtId="0" fontId="4" fillId="0" borderId="2" xfId="0" applyFont="1" applyFill="1" applyBorder="1" applyAlignment="1">
      <alignment horizontal="left" wrapText="1"/>
    </xf>
    <xf numFmtId="49" fontId="2" fillId="2" borderId="3" xfId="2" applyNumberFormat="1" applyFont="1" applyFill="1" applyBorder="1" applyAlignment="1">
      <alignment horizontal="center" wrapText="1"/>
    </xf>
    <xf numFmtId="49" fontId="2" fillId="2" borderId="4" xfId="2" applyNumberFormat="1" applyFont="1" applyFill="1" applyBorder="1" applyAlignment="1">
      <alignment horizontal="center" wrapText="1"/>
    </xf>
    <xf numFmtId="49" fontId="2" fillId="2" borderId="2" xfId="2" applyNumberFormat="1" applyFont="1" applyFill="1" applyBorder="1" applyAlignment="1">
      <alignment horizontal="center"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zoomScaleNormal="100" workbookViewId="0">
      <selection activeCell="A10" sqref="A10"/>
    </sheetView>
  </sheetViews>
  <sheetFormatPr defaultRowHeight="12.75" x14ac:dyDescent="0.2"/>
  <cols>
    <col min="1" max="1" width="106.5703125" customWidth="1"/>
    <col min="2" max="9" width="9.140625" customWidth="1"/>
  </cols>
  <sheetData>
    <row r="1" spans="1:1" ht="77.25" customHeight="1" x14ac:dyDescent="0.25">
      <c r="A1" s="122" t="s">
        <v>1648</v>
      </c>
    </row>
    <row r="2" spans="1:1" ht="15" x14ac:dyDescent="0.25">
      <c r="A2" s="122" t="s">
        <v>650</v>
      </c>
    </row>
    <row r="3" spans="1:1" ht="30" x14ac:dyDescent="0.6">
      <c r="A3" s="123" t="s">
        <v>1649</v>
      </c>
    </row>
    <row r="4" spans="1:1" ht="30" x14ac:dyDescent="0.6">
      <c r="A4" s="123" t="s">
        <v>1730</v>
      </c>
    </row>
    <row r="5" spans="1:1" ht="18" x14ac:dyDescent="0.25">
      <c r="A5" s="124" t="s">
        <v>1744</v>
      </c>
    </row>
    <row r="6" spans="1:1" ht="16.5" customHeight="1" x14ac:dyDescent="0.2">
      <c r="A6" s="125" t="s">
        <v>650</v>
      </c>
    </row>
    <row r="7" spans="1:1" ht="13.5" x14ac:dyDescent="0.25">
      <c r="A7" s="126" t="s">
        <v>1650</v>
      </c>
    </row>
    <row r="8" spans="1:1" ht="62.1" customHeight="1" x14ac:dyDescent="0.2">
      <c r="A8" s="127" t="s">
        <v>1651</v>
      </c>
    </row>
    <row r="9" spans="1:1" x14ac:dyDescent="0.2">
      <c r="A9" s="128" t="s">
        <v>650</v>
      </c>
    </row>
    <row r="10" spans="1:1" ht="13.5" x14ac:dyDescent="0.25">
      <c r="A10" s="126" t="s">
        <v>1652</v>
      </c>
    </row>
    <row r="11" spans="1:1" ht="95.1" customHeight="1" x14ac:dyDescent="0.2">
      <c r="A11" s="129" t="s">
        <v>1745</v>
      </c>
    </row>
    <row r="12" spans="1:1" x14ac:dyDescent="0.2">
      <c r="A12" s="145" t="s">
        <v>1743</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4" activePane="bottomRight" state="frozen"/>
      <selection activeCell="A17" sqref="A17"/>
      <selection pane="topRight" activeCell="A17" sqref="A17"/>
      <selection pane="bottomLeft" activeCell="A17" sqref="A17"/>
      <selection pane="bottomRight" activeCell="A3" sqref="A3:K3"/>
    </sheetView>
  </sheetViews>
  <sheetFormatPr defaultColWidth="9.140625"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1596</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88" t="s">
        <v>12</v>
      </c>
      <c r="B6" s="107" t="s">
        <v>213</v>
      </c>
      <c r="C6" s="38">
        <v>22989</v>
      </c>
      <c r="D6" s="9" t="str">
        <f>IF($B6="N/A","N/A",IF(C6&lt;0,"No","Yes"))</f>
        <v>N/A</v>
      </c>
      <c r="E6" s="38">
        <v>11813</v>
      </c>
      <c r="F6" s="9" t="str">
        <f>IF($B6="N/A","N/A",IF(E6&lt;0,"No","Yes"))</f>
        <v>N/A</v>
      </c>
      <c r="G6" s="38">
        <v>12797</v>
      </c>
      <c r="H6" s="9" t="str">
        <f>IF($B6="N/A","N/A",IF(G6&lt;0,"No","Yes"))</f>
        <v>N/A</v>
      </c>
      <c r="I6" s="10">
        <v>-48.6</v>
      </c>
      <c r="J6" s="10">
        <v>8.33</v>
      </c>
      <c r="K6" s="9" t="str">
        <f t="shared" ref="K6:K11" si="0">IF(J6="Div by 0", "N/A", IF(J6="N/A","N/A", IF(J6&gt;30, "No", IF(J6&lt;-30, "No", "Yes"))))</f>
        <v>Yes</v>
      </c>
    </row>
    <row r="7" spans="1:11" x14ac:dyDescent="0.2">
      <c r="A7" s="88" t="s">
        <v>445</v>
      </c>
      <c r="B7" s="107" t="s">
        <v>213</v>
      </c>
      <c r="C7" s="9">
        <v>8.2648223100000001E-2</v>
      </c>
      <c r="D7" s="9" t="str">
        <f t="shared" ref="D7:D11" si="1">IF($B7="N/A","N/A",IF(C7&lt;0,"No","Yes"))</f>
        <v>N/A</v>
      </c>
      <c r="E7" s="9">
        <v>0.24549225429999999</v>
      </c>
      <c r="F7" s="9" t="str">
        <f t="shared" ref="F7:F11" si="2">IF($B7="N/A","N/A",IF(E7&lt;0,"No","Yes"))</f>
        <v>N/A</v>
      </c>
      <c r="G7" s="9">
        <v>0.1406579667</v>
      </c>
      <c r="H7" s="9" t="str">
        <f t="shared" ref="H7:H11" si="3">IF($B7="N/A","N/A",IF(G7&lt;0,"No","Yes"))</f>
        <v>N/A</v>
      </c>
      <c r="I7" s="10">
        <v>197</v>
      </c>
      <c r="J7" s="10">
        <v>-42.7</v>
      </c>
      <c r="K7" s="9" t="str">
        <f t="shared" si="0"/>
        <v>No</v>
      </c>
    </row>
    <row r="8" spans="1:11" x14ac:dyDescent="0.2">
      <c r="A8" s="88" t="s">
        <v>446</v>
      </c>
      <c r="B8" s="107" t="s">
        <v>213</v>
      </c>
      <c r="C8" s="9">
        <v>18.495802340000001</v>
      </c>
      <c r="D8" s="9" t="str">
        <f t="shared" si="1"/>
        <v>N/A</v>
      </c>
      <c r="E8" s="9">
        <v>43.181241006</v>
      </c>
      <c r="F8" s="9" t="str">
        <f t="shared" si="2"/>
        <v>N/A</v>
      </c>
      <c r="G8" s="9">
        <v>42.181761350000002</v>
      </c>
      <c r="H8" s="9" t="str">
        <f t="shared" si="3"/>
        <v>N/A</v>
      </c>
      <c r="I8" s="10">
        <v>133.5</v>
      </c>
      <c r="J8" s="10">
        <v>-2.31</v>
      </c>
      <c r="K8" s="9" t="str">
        <f t="shared" si="0"/>
        <v>Yes</v>
      </c>
    </row>
    <row r="9" spans="1:11" x14ac:dyDescent="0.2">
      <c r="A9" s="88" t="s">
        <v>447</v>
      </c>
      <c r="B9" s="107" t="s">
        <v>213</v>
      </c>
      <c r="C9" s="9">
        <v>56.614032797999997</v>
      </c>
      <c r="D9" s="9" t="str">
        <f t="shared" si="1"/>
        <v>N/A</v>
      </c>
      <c r="E9" s="9">
        <v>49.572504868000003</v>
      </c>
      <c r="F9" s="9" t="str">
        <f t="shared" si="2"/>
        <v>N/A</v>
      </c>
      <c r="G9" s="9">
        <v>52.145033992000002</v>
      </c>
      <c r="H9" s="9" t="str">
        <f t="shared" si="3"/>
        <v>N/A</v>
      </c>
      <c r="I9" s="10">
        <v>-12.4</v>
      </c>
      <c r="J9" s="10">
        <v>5.1890000000000001</v>
      </c>
      <c r="K9" s="9" t="str">
        <f t="shared" si="0"/>
        <v>Yes</v>
      </c>
    </row>
    <row r="10" spans="1:11" x14ac:dyDescent="0.2">
      <c r="A10" s="88" t="s">
        <v>448</v>
      </c>
      <c r="B10" s="107" t="s">
        <v>213</v>
      </c>
      <c r="C10" s="9">
        <v>22.045326025000001</v>
      </c>
      <c r="D10" s="9" t="str">
        <f t="shared" si="1"/>
        <v>N/A</v>
      </c>
      <c r="E10" s="9">
        <v>2.7512062981000001</v>
      </c>
      <c r="F10" s="9" t="str">
        <f t="shared" si="2"/>
        <v>N/A</v>
      </c>
      <c r="G10" s="9">
        <v>3.5633351567</v>
      </c>
      <c r="H10" s="9" t="str">
        <f t="shared" si="3"/>
        <v>N/A</v>
      </c>
      <c r="I10" s="10">
        <v>-87.5</v>
      </c>
      <c r="J10" s="10">
        <v>29.52</v>
      </c>
      <c r="K10" s="9" t="str">
        <f t="shared" si="0"/>
        <v>Yes</v>
      </c>
    </row>
    <row r="11" spans="1:11" x14ac:dyDescent="0.2">
      <c r="A11" s="88" t="s">
        <v>204</v>
      </c>
      <c r="B11" s="107" t="s">
        <v>213</v>
      </c>
      <c r="C11" s="9">
        <v>0</v>
      </c>
      <c r="D11" s="9" t="str">
        <f t="shared" si="1"/>
        <v>N/A</v>
      </c>
      <c r="E11" s="9">
        <v>0</v>
      </c>
      <c r="F11" s="9" t="str">
        <f t="shared" si="2"/>
        <v>N/A</v>
      </c>
      <c r="G11" s="9">
        <v>0</v>
      </c>
      <c r="H11" s="9" t="str">
        <f t="shared" si="3"/>
        <v>N/A</v>
      </c>
      <c r="I11" s="10" t="s">
        <v>1747</v>
      </c>
      <c r="J11" s="10" t="s">
        <v>1747</v>
      </c>
      <c r="K11" s="9" t="str">
        <f t="shared" si="0"/>
        <v>N/A</v>
      </c>
    </row>
    <row r="12" spans="1:11" x14ac:dyDescent="0.2">
      <c r="A12" s="88" t="s">
        <v>655</v>
      </c>
      <c r="B12" s="107" t="s">
        <v>213</v>
      </c>
      <c r="C12" s="9">
        <v>56.309539344999997</v>
      </c>
      <c r="D12" s="9" t="str">
        <f t="shared" ref="D12:D23" si="4">IF($B12="N/A","N/A",IF(C12&lt;0,"No","Yes"))</f>
        <v>N/A</v>
      </c>
      <c r="E12" s="9">
        <v>3.3861000600000003E-2</v>
      </c>
      <c r="F12" s="9" t="str">
        <f t="shared" ref="F12:F23" si="5">IF($B12="N/A","N/A",IF(E12&lt;0,"No","Yes"))</f>
        <v>N/A</v>
      </c>
      <c r="G12" s="9">
        <v>0.16410096120000001</v>
      </c>
      <c r="H12" s="9" t="str">
        <f t="shared" ref="H12:H23" si="6">IF($B12="N/A","N/A",IF(G12&lt;0,"No","Yes"))</f>
        <v>N/A</v>
      </c>
      <c r="I12" s="10">
        <v>-99.9</v>
      </c>
      <c r="J12" s="10">
        <v>384.6</v>
      </c>
      <c r="K12" s="9" t="str">
        <f t="shared" ref="K12:K23" si="7">IF(J12="Div by 0", "N/A", IF(J12="N/A","N/A", IF(J12&gt;30, "No", IF(J12&lt;-30, "No", "Yes"))))</f>
        <v>No</v>
      </c>
    </row>
    <row r="13" spans="1:11" x14ac:dyDescent="0.2">
      <c r="A13" s="88" t="s">
        <v>654</v>
      </c>
      <c r="B13" s="107" t="s">
        <v>213</v>
      </c>
      <c r="C13" s="9">
        <v>15.674005406999999</v>
      </c>
      <c r="D13" s="9" t="str">
        <f t="shared" si="4"/>
        <v>N/A</v>
      </c>
      <c r="E13" s="9">
        <v>25</v>
      </c>
      <c r="F13" s="9" t="str">
        <f t="shared" si="5"/>
        <v>N/A</v>
      </c>
      <c r="G13" s="9">
        <v>80.952380951999999</v>
      </c>
      <c r="H13" s="9" t="str">
        <f t="shared" si="6"/>
        <v>N/A</v>
      </c>
      <c r="I13" s="10">
        <v>59.5</v>
      </c>
      <c r="J13" s="10">
        <v>223.8</v>
      </c>
      <c r="K13" s="9" t="str">
        <f t="shared" si="7"/>
        <v>No</v>
      </c>
    </row>
    <row r="14" spans="1:11" x14ac:dyDescent="0.2">
      <c r="A14" s="88" t="s">
        <v>855</v>
      </c>
      <c r="B14" s="107" t="s">
        <v>213</v>
      </c>
      <c r="C14" s="10">
        <v>3.1099063577999999</v>
      </c>
      <c r="D14" s="9" t="str">
        <f t="shared" si="4"/>
        <v>N/A</v>
      </c>
      <c r="E14" s="10">
        <v>15</v>
      </c>
      <c r="F14" s="9" t="str">
        <f t="shared" si="5"/>
        <v>N/A</v>
      </c>
      <c r="G14" s="10">
        <v>7.3529411764999999</v>
      </c>
      <c r="H14" s="9" t="str">
        <f t="shared" si="6"/>
        <v>N/A</v>
      </c>
      <c r="I14" s="10">
        <v>382.3</v>
      </c>
      <c r="J14" s="10">
        <v>-51</v>
      </c>
      <c r="K14" s="9" t="str">
        <f t="shared" si="7"/>
        <v>No</v>
      </c>
    </row>
    <row r="15" spans="1:11" x14ac:dyDescent="0.2">
      <c r="A15" s="88" t="s">
        <v>656</v>
      </c>
      <c r="B15" s="107" t="s">
        <v>213</v>
      </c>
      <c r="C15" s="9">
        <v>4.3499065000000003E-3</v>
      </c>
      <c r="D15" s="9" t="str">
        <f t="shared" si="4"/>
        <v>N/A</v>
      </c>
      <c r="E15" s="9">
        <v>3.3861000600000003E-2</v>
      </c>
      <c r="F15" s="9" t="str">
        <f t="shared" si="5"/>
        <v>N/A</v>
      </c>
      <c r="G15" s="9">
        <v>1.3909510040999999</v>
      </c>
      <c r="H15" s="9" t="str">
        <f t="shared" si="6"/>
        <v>N/A</v>
      </c>
      <c r="I15" s="10">
        <v>678.4</v>
      </c>
      <c r="J15" s="10">
        <v>4008</v>
      </c>
      <c r="K15" s="9" t="str">
        <f t="shared" si="7"/>
        <v>No</v>
      </c>
    </row>
    <row r="16" spans="1:11" x14ac:dyDescent="0.2">
      <c r="A16" s="88" t="s">
        <v>372</v>
      </c>
      <c r="B16" s="107" t="s">
        <v>213</v>
      </c>
      <c r="C16" s="9">
        <v>0</v>
      </c>
      <c r="D16" s="9" t="str">
        <f t="shared" si="4"/>
        <v>N/A</v>
      </c>
      <c r="E16" s="9">
        <v>0</v>
      </c>
      <c r="F16" s="9" t="str">
        <f t="shared" si="5"/>
        <v>N/A</v>
      </c>
      <c r="G16" s="9">
        <v>0</v>
      </c>
      <c r="H16" s="9" t="str">
        <f t="shared" si="6"/>
        <v>N/A</v>
      </c>
      <c r="I16" s="10" t="s">
        <v>1747</v>
      </c>
      <c r="J16" s="10" t="s">
        <v>1747</v>
      </c>
      <c r="K16" s="9" t="str">
        <f t="shared" si="7"/>
        <v>N/A</v>
      </c>
    </row>
    <row r="17" spans="1:11" x14ac:dyDescent="0.2">
      <c r="A17" s="88" t="s">
        <v>856</v>
      </c>
      <c r="B17" s="107" t="s">
        <v>213</v>
      </c>
      <c r="C17" s="10" t="s">
        <v>1747</v>
      </c>
      <c r="D17" s="9" t="str">
        <f t="shared" si="4"/>
        <v>N/A</v>
      </c>
      <c r="E17" s="10" t="s">
        <v>1747</v>
      </c>
      <c r="F17" s="9" t="str">
        <f t="shared" si="5"/>
        <v>N/A</v>
      </c>
      <c r="G17" s="10" t="s">
        <v>1747</v>
      </c>
      <c r="H17" s="9" t="str">
        <f t="shared" si="6"/>
        <v>N/A</v>
      </c>
      <c r="I17" s="10" t="s">
        <v>1747</v>
      </c>
      <c r="J17" s="10" t="s">
        <v>1747</v>
      </c>
      <c r="K17" s="9" t="str">
        <f t="shared" si="7"/>
        <v>N/A</v>
      </c>
    </row>
    <row r="18" spans="1:11" x14ac:dyDescent="0.2">
      <c r="A18" s="88" t="s">
        <v>657</v>
      </c>
      <c r="B18" s="107" t="s">
        <v>213</v>
      </c>
      <c r="C18" s="9">
        <v>6.5248597199999994E-2</v>
      </c>
      <c r="D18" s="9" t="str">
        <f t="shared" si="4"/>
        <v>N/A</v>
      </c>
      <c r="E18" s="9">
        <v>0.24549225429999999</v>
      </c>
      <c r="F18" s="9" t="str">
        <f t="shared" si="5"/>
        <v>N/A</v>
      </c>
      <c r="G18" s="9">
        <v>0.1015863093</v>
      </c>
      <c r="H18" s="9" t="str">
        <f t="shared" si="6"/>
        <v>N/A</v>
      </c>
      <c r="I18" s="10">
        <v>276.2</v>
      </c>
      <c r="J18" s="10">
        <v>-58.6</v>
      </c>
      <c r="K18" s="9" t="str">
        <f t="shared" si="7"/>
        <v>No</v>
      </c>
    </row>
    <row r="19" spans="1:11" x14ac:dyDescent="0.2">
      <c r="A19" s="88" t="s">
        <v>205</v>
      </c>
      <c r="B19" s="107" t="s">
        <v>213</v>
      </c>
      <c r="C19" s="9">
        <v>100</v>
      </c>
      <c r="D19" s="9" t="str">
        <f t="shared" si="4"/>
        <v>N/A</v>
      </c>
      <c r="E19" s="9">
        <v>100</v>
      </c>
      <c r="F19" s="9" t="str">
        <f t="shared" si="5"/>
        <v>N/A</v>
      </c>
      <c r="G19" s="9">
        <v>100</v>
      </c>
      <c r="H19" s="9" t="str">
        <f t="shared" si="6"/>
        <v>N/A</v>
      </c>
      <c r="I19" s="10">
        <v>0</v>
      </c>
      <c r="J19" s="10">
        <v>0</v>
      </c>
      <c r="K19" s="9" t="str">
        <f t="shared" si="7"/>
        <v>Yes</v>
      </c>
    </row>
    <row r="20" spans="1:11" x14ac:dyDescent="0.2">
      <c r="A20" s="88" t="s">
        <v>857</v>
      </c>
      <c r="B20" s="107" t="s">
        <v>213</v>
      </c>
      <c r="C20" s="10">
        <v>7.3333333332999997</v>
      </c>
      <c r="D20" s="9" t="str">
        <f t="shared" si="4"/>
        <v>N/A</v>
      </c>
      <c r="E20" s="10">
        <v>10</v>
      </c>
      <c r="F20" s="9" t="str">
        <f t="shared" si="5"/>
        <v>N/A</v>
      </c>
      <c r="G20" s="10">
        <v>10</v>
      </c>
      <c r="H20" s="9" t="str">
        <f t="shared" si="6"/>
        <v>N/A</v>
      </c>
      <c r="I20" s="10">
        <v>36.36</v>
      </c>
      <c r="J20" s="10">
        <v>0</v>
      </c>
      <c r="K20" s="9" t="str">
        <f t="shared" si="7"/>
        <v>Yes</v>
      </c>
    </row>
    <row r="21" spans="1:11" x14ac:dyDescent="0.2">
      <c r="A21" s="88" t="s">
        <v>658</v>
      </c>
      <c r="B21" s="107" t="s">
        <v>213</v>
      </c>
      <c r="C21" s="9">
        <v>43.620862150999997</v>
      </c>
      <c r="D21" s="9" t="str">
        <f t="shared" si="4"/>
        <v>N/A</v>
      </c>
      <c r="E21" s="9">
        <v>99.686785744999995</v>
      </c>
      <c r="F21" s="9" t="str">
        <f t="shared" si="5"/>
        <v>N/A</v>
      </c>
      <c r="G21" s="9">
        <v>98.343361724999994</v>
      </c>
      <c r="H21" s="9" t="str">
        <f t="shared" si="6"/>
        <v>N/A</v>
      </c>
      <c r="I21" s="10">
        <v>128.5</v>
      </c>
      <c r="J21" s="10">
        <v>-1.35</v>
      </c>
      <c r="K21" s="9" t="str">
        <f t="shared" si="7"/>
        <v>Yes</v>
      </c>
    </row>
    <row r="22" spans="1:11" x14ac:dyDescent="0.2">
      <c r="A22" s="88" t="s">
        <v>1711</v>
      </c>
      <c r="B22" s="107" t="s">
        <v>213</v>
      </c>
      <c r="C22" s="9">
        <v>96.330275228999994</v>
      </c>
      <c r="D22" s="9" t="str">
        <f t="shared" si="4"/>
        <v>N/A</v>
      </c>
      <c r="E22" s="9">
        <v>95.983355978000006</v>
      </c>
      <c r="F22" s="9" t="str">
        <f t="shared" si="5"/>
        <v>N/A</v>
      </c>
      <c r="G22" s="9">
        <v>98.204211362999999</v>
      </c>
      <c r="H22" s="9" t="str">
        <f t="shared" si="6"/>
        <v>N/A</v>
      </c>
      <c r="I22" s="10">
        <v>-0.36</v>
      </c>
      <c r="J22" s="10">
        <v>2.3140000000000001</v>
      </c>
      <c r="K22" s="9" t="str">
        <f t="shared" si="7"/>
        <v>Yes</v>
      </c>
    </row>
    <row r="23" spans="1:11" x14ac:dyDescent="0.2">
      <c r="A23" s="88" t="s">
        <v>858</v>
      </c>
      <c r="B23" s="107" t="s">
        <v>213</v>
      </c>
      <c r="C23" s="10">
        <v>8.2260869564999997</v>
      </c>
      <c r="D23" s="9" t="str">
        <f t="shared" si="4"/>
        <v>N/A</v>
      </c>
      <c r="E23" s="10">
        <v>7.5645403875000001</v>
      </c>
      <c r="F23" s="9" t="str">
        <f t="shared" si="5"/>
        <v>N/A</v>
      </c>
      <c r="G23" s="10">
        <v>7.1337486851999996</v>
      </c>
      <c r="H23" s="9" t="str">
        <f t="shared" si="6"/>
        <v>N/A</v>
      </c>
      <c r="I23" s="10">
        <v>-8.0399999999999991</v>
      </c>
      <c r="J23" s="10">
        <v>-5.69</v>
      </c>
      <c r="K23" s="9" t="str">
        <f t="shared" si="7"/>
        <v>Yes</v>
      </c>
    </row>
    <row r="24" spans="1:11" x14ac:dyDescent="0.2">
      <c r="A24" s="88" t="s">
        <v>15</v>
      </c>
      <c r="B24" s="107" t="s">
        <v>213</v>
      </c>
      <c r="C24" s="9">
        <v>4.3499065000000003E-3</v>
      </c>
      <c r="D24" s="9" t="str">
        <f>IF($B24="N/A","N/A",IF(C24&lt;0,"No","Yes"))</f>
        <v>N/A</v>
      </c>
      <c r="E24" s="9">
        <v>0</v>
      </c>
      <c r="F24" s="9" t="str">
        <f>IF($B24="N/A","N/A",IF(E24&lt;0,"No","Yes"))</f>
        <v>N/A</v>
      </c>
      <c r="G24" s="9">
        <v>0</v>
      </c>
      <c r="H24" s="9" t="str">
        <f>IF($B24="N/A","N/A",IF(G24&lt;0,"No","Yes"))</f>
        <v>N/A</v>
      </c>
      <c r="I24" s="10">
        <v>-100</v>
      </c>
      <c r="J24" s="10" t="s">
        <v>1747</v>
      </c>
      <c r="K24" s="9" t="str">
        <f t="shared" ref="K24:K30" si="8">IF(J24="Div by 0", "N/A", IF(J24="N/A","N/A", IF(J24&gt;30, "No", IF(J24&lt;-30, "No", "Yes"))))</f>
        <v>N/A</v>
      </c>
    </row>
    <row r="25" spans="1:11" x14ac:dyDescent="0.2">
      <c r="A25" s="88" t="s">
        <v>159</v>
      </c>
      <c r="B25" s="107" t="s">
        <v>213</v>
      </c>
      <c r="C25" s="9">
        <v>99.099569359</v>
      </c>
      <c r="D25" s="9" t="str">
        <f>IF($B25="N/A","N/A",IF(C25&lt;0,"No","Yes"))</f>
        <v>N/A</v>
      </c>
      <c r="E25" s="9">
        <v>99.99153475</v>
      </c>
      <c r="F25" s="9" t="str">
        <f>IF($B25="N/A","N/A",IF(E25&lt;0,"No","Yes"))</f>
        <v>N/A</v>
      </c>
      <c r="G25" s="9">
        <v>99.484254121999996</v>
      </c>
      <c r="H25" s="9" t="str">
        <f>IF($B25="N/A","N/A",IF(G25&lt;0,"No","Yes"))</f>
        <v>N/A</v>
      </c>
      <c r="I25" s="10">
        <v>0.90010000000000001</v>
      </c>
      <c r="J25" s="10">
        <v>-0.50700000000000001</v>
      </c>
      <c r="K25" s="9" t="str">
        <f t="shared" si="8"/>
        <v>Yes</v>
      </c>
    </row>
    <row r="26" spans="1:11" x14ac:dyDescent="0.2">
      <c r="A26" s="88" t="s">
        <v>32</v>
      </c>
      <c r="B26" s="107" t="s">
        <v>213</v>
      </c>
      <c r="C26" s="9">
        <v>100</v>
      </c>
      <c r="D26" s="9" t="str">
        <f>IF($B26="N/A","N/A",IF(C26&lt;0,"No","Yes"))</f>
        <v>N/A</v>
      </c>
      <c r="E26" s="9">
        <v>100</v>
      </c>
      <c r="F26" s="9" t="str">
        <f>IF($B26="N/A","N/A",IF(E26&lt;0,"No","Yes"))</f>
        <v>N/A</v>
      </c>
      <c r="G26" s="9">
        <v>100</v>
      </c>
      <c r="H26" s="9" t="str">
        <f>IF($B26="N/A","N/A",IF(G26&lt;0,"No","Yes"))</f>
        <v>N/A</v>
      </c>
      <c r="I26" s="10">
        <v>0</v>
      </c>
      <c r="J26" s="10">
        <v>0</v>
      </c>
      <c r="K26" s="9" t="str">
        <f t="shared" si="8"/>
        <v>Yes</v>
      </c>
    </row>
    <row r="27" spans="1:11" x14ac:dyDescent="0.2">
      <c r="A27" s="88" t="s">
        <v>160</v>
      </c>
      <c r="B27" s="107" t="s">
        <v>213</v>
      </c>
      <c r="C27" s="9">
        <v>99.913001870000002</v>
      </c>
      <c r="D27" s="9" t="str">
        <f t="shared" ref="D27:D30" si="9">IF($B27="N/A","N/A",IF(C27&lt;0,"No","Yes"))</f>
        <v>N/A</v>
      </c>
      <c r="E27" s="9">
        <v>99.458223990999997</v>
      </c>
      <c r="F27" s="9" t="str">
        <f t="shared" ref="F27:F30" si="10">IF($B27="N/A","N/A",IF(E27&lt;0,"No","Yes"))</f>
        <v>N/A</v>
      </c>
      <c r="G27" s="9">
        <v>98.187075096000001</v>
      </c>
      <c r="H27" s="9" t="str">
        <f t="shared" ref="H27:H30" si="11">IF($B27="N/A","N/A",IF(G27&lt;0,"No","Yes"))</f>
        <v>N/A</v>
      </c>
      <c r="I27" s="10">
        <v>-0.45500000000000002</v>
      </c>
      <c r="J27" s="10">
        <v>-1.28</v>
      </c>
      <c r="K27" s="9" t="str">
        <f t="shared" si="8"/>
        <v>Yes</v>
      </c>
    </row>
    <row r="28" spans="1:11" x14ac:dyDescent="0.2">
      <c r="A28" s="31" t="s">
        <v>374</v>
      </c>
      <c r="B28" s="107" t="s">
        <v>213</v>
      </c>
      <c r="C28" s="9">
        <v>86.811083561999993</v>
      </c>
      <c r="D28" s="9" t="str">
        <f t="shared" si="9"/>
        <v>N/A</v>
      </c>
      <c r="E28" s="9">
        <v>90.442732582999994</v>
      </c>
      <c r="F28" s="9" t="str">
        <f t="shared" si="10"/>
        <v>N/A</v>
      </c>
      <c r="G28" s="9">
        <v>90.622802218999993</v>
      </c>
      <c r="H28" s="9" t="str">
        <f t="shared" si="11"/>
        <v>N/A</v>
      </c>
      <c r="I28" s="10">
        <v>4.1829999999999998</v>
      </c>
      <c r="J28" s="10">
        <v>0.1991</v>
      </c>
      <c r="K28" s="9" t="str">
        <f t="shared" si="8"/>
        <v>Yes</v>
      </c>
    </row>
    <row r="29" spans="1:11" x14ac:dyDescent="0.2">
      <c r="A29" s="31" t="s">
        <v>376</v>
      </c>
      <c r="B29" s="107" t="s">
        <v>213</v>
      </c>
      <c r="C29" s="9">
        <v>10.870416285999999</v>
      </c>
      <c r="D29" s="9" t="str">
        <f t="shared" si="9"/>
        <v>N/A</v>
      </c>
      <c r="E29" s="9">
        <v>5.4685515957000002</v>
      </c>
      <c r="F29" s="9" t="str">
        <f t="shared" si="10"/>
        <v>N/A</v>
      </c>
      <c r="G29" s="9">
        <v>5.0636868016000003</v>
      </c>
      <c r="H29" s="9" t="str">
        <f t="shared" si="11"/>
        <v>N/A</v>
      </c>
      <c r="I29" s="10">
        <v>-49.7</v>
      </c>
      <c r="J29" s="10">
        <v>-7.4</v>
      </c>
      <c r="K29" s="9" t="str">
        <f t="shared" si="8"/>
        <v>Yes</v>
      </c>
    </row>
    <row r="30" spans="1:11" x14ac:dyDescent="0.2">
      <c r="A30" s="31" t="s">
        <v>377</v>
      </c>
      <c r="B30" s="107" t="s">
        <v>213</v>
      </c>
      <c r="C30" s="9">
        <v>1.73996259E-2</v>
      </c>
      <c r="D30" s="9" t="str">
        <f t="shared" si="9"/>
        <v>N/A</v>
      </c>
      <c r="E30" s="9">
        <v>8.4652501000000002E-3</v>
      </c>
      <c r="F30" s="9" t="str">
        <f t="shared" si="10"/>
        <v>N/A</v>
      </c>
      <c r="G30" s="9">
        <v>0</v>
      </c>
      <c r="H30" s="9" t="str">
        <f t="shared" si="11"/>
        <v>N/A</v>
      </c>
      <c r="I30" s="10">
        <v>-51.3</v>
      </c>
      <c r="J30" s="10">
        <v>-100</v>
      </c>
      <c r="K30" s="9" t="str">
        <f t="shared" si="8"/>
        <v>No</v>
      </c>
    </row>
    <row r="31" spans="1:11" ht="12" customHeight="1" x14ac:dyDescent="0.2">
      <c r="A31" s="164" t="s">
        <v>1647</v>
      </c>
      <c r="B31" s="165"/>
      <c r="C31" s="165"/>
      <c r="D31" s="165"/>
      <c r="E31" s="165"/>
      <c r="F31" s="165"/>
      <c r="G31" s="165"/>
      <c r="H31" s="165"/>
      <c r="I31" s="165"/>
      <c r="J31" s="165"/>
      <c r="K31" s="166"/>
    </row>
    <row r="32" spans="1:11" x14ac:dyDescent="0.2">
      <c r="A32" s="156" t="s">
        <v>1645</v>
      </c>
      <c r="B32" s="157"/>
      <c r="C32" s="157"/>
      <c r="D32" s="157"/>
      <c r="E32" s="157"/>
      <c r="F32" s="157"/>
      <c r="G32" s="157"/>
      <c r="H32" s="157"/>
      <c r="I32" s="157"/>
      <c r="J32" s="157"/>
      <c r="K32" s="158"/>
    </row>
    <row r="33" spans="1:11" x14ac:dyDescent="0.2">
      <c r="A33" s="159" t="s">
        <v>1743</v>
      </c>
      <c r="B33" s="159"/>
      <c r="C33" s="159"/>
      <c r="D33" s="159"/>
      <c r="E33" s="159"/>
      <c r="F33" s="159"/>
      <c r="G33" s="159"/>
      <c r="H33" s="159"/>
      <c r="I33" s="159"/>
      <c r="J33" s="159"/>
      <c r="K33" s="160"/>
    </row>
  </sheetData>
  <mergeCells count="6">
    <mergeCell ref="A33:K33"/>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38"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1597</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88" t="s">
        <v>343</v>
      </c>
      <c r="B6" s="9" t="s">
        <v>213</v>
      </c>
      <c r="C6" s="29">
        <v>7</v>
      </c>
      <c r="D6" s="9" t="s">
        <v>213</v>
      </c>
      <c r="E6" s="29">
        <v>7</v>
      </c>
      <c r="F6" s="9" t="s">
        <v>213</v>
      </c>
      <c r="G6" s="29">
        <v>7</v>
      </c>
      <c r="H6" s="9" t="s">
        <v>213</v>
      </c>
      <c r="I6" s="133" t="s">
        <v>213</v>
      </c>
      <c r="J6" s="133" t="s">
        <v>213</v>
      </c>
      <c r="K6" s="9" t="s">
        <v>213</v>
      </c>
    </row>
    <row r="7" spans="1:11" x14ac:dyDescent="0.2">
      <c r="A7" s="91" t="s">
        <v>12</v>
      </c>
      <c r="B7" s="32" t="s">
        <v>213</v>
      </c>
      <c r="C7" s="101">
        <v>155664842</v>
      </c>
      <c r="D7" s="34" t="str">
        <f>IF($B7="N/A","N/A",IF(C7&gt;15,"No",IF(C7&lt;-15,"No","Yes")))</f>
        <v>N/A</v>
      </c>
      <c r="E7" s="33">
        <v>177128240</v>
      </c>
      <c r="F7" s="34" t="str">
        <f>IF($B7="N/A","N/A",IF(E7&gt;15,"No",IF(E7&lt;-15,"No","Yes")))</f>
        <v>N/A</v>
      </c>
      <c r="G7" s="33">
        <v>195445303</v>
      </c>
      <c r="H7" s="34" t="str">
        <f>IF($B7="N/A","N/A",IF(G7&gt;15,"No",IF(G7&lt;-15,"No","Yes")))</f>
        <v>N/A</v>
      </c>
      <c r="I7" s="35">
        <v>13.79</v>
      </c>
      <c r="J7" s="35">
        <v>10.34</v>
      </c>
      <c r="K7" s="34" t="str">
        <f t="shared" ref="K7:K54" si="0">IF(J7="Div by 0", "N/A", IF(J7="N/A","N/A", IF(J7&gt;30, "No", IF(J7&lt;-30, "No", "Yes"))))</f>
        <v>Yes</v>
      </c>
    </row>
    <row r="8" spans="1:11" x14ac:dyDescent="0.2">
      <c r="A8" s="91" t="s">
        <v>362</v>
      </c>
      <c r="B8" s="32" t="s">
        <v>213</v>
      </c>
      <c r="C8" s="144" t="s">
        <v>213</v>
      </c>
      <c r="D8" s="34" t="str">
        <f>IF($B8="N/A","N/A",IF(C8&gt;15,"No",IF(C8&lt;-15,"No","Yes")))</f>
        <v>N/A</v>
      </c>
      <c r="E8" s="36">
        <v>58.060414872000003</v>
      </c>
      <c r="F8" s="34" t="str">
        <f>IF($B8="N/A","N/A",IF(E8&gt;15,"No",IF(E8&lt;-15,"No","Yes")))</f>
        <v>N/A</v>
      </c>
      <c r="G8" s="36">
        <v>55.325442637999998</v>
      </c>
      <c r="H8" s="34" t="str">
        <f>IF($B8="N/A","N/A",IF(G8&gt;15,"No",IF(G8&lt;-15,"No","Yes")))</f>
        <v>N/A</v>
      </c>
      <c r="I8" s="35" t="s">
        <v>213</v>
      </c>
      <c r="J8" s="35">
        <v>-4.71</v>
      </c>
      <c r="K8" s="34" t="str">
        <f t="shared" si="0"/>
        <v>Yes</v>
      </c>
    </row>
    <row r="9" spans="1:11" x14ac:dyDescent="0.2">
      <c r="A9" s="91" t="s">
        <v>119</v>
      </c>
      <c r="B9" s="37" t="s">
        <v>213</v>
      </c>
      <c r="C9" s="100">
        <v>22.436842224999999</v>
      </c>
      <c r="D9" s="9" t="str">
        <f>IF($B9="N/A","N/A",IF(C9&gt;15,"No",IF(C9&lt;-15,"No","Yes")))</f>
        <v>N/A</v>
      </c>
      <c r="E9" s="9">
        <v>22.339451349000001</v>
      </c>
      <c r="F9" s="9" t="str">
        <f>IF($B9="N/A","N/A",IF(E9&gt;15,"No",IF(E9&lt;-15,"No","Yes")))</f>
        <v>N/A</v>
      </c>
      <c r="G9" s="9">
        <v>24.817258975000001</v>
      </c>
      <c r="H9" s="9" t="str">
        <f>IF($B9="N/A","N/A",IF(G9&gt;15,"No",IF(G9&lt;-15,"No","Yes")))</f>
        <v>N/A</v>
      </c>
      <c r="I9" s="10">
        <v>-0.434</v>
      </c>
      <c r="J9" s="10">
        <v>11.09</v>
      </c>
      <c r="K9" s="9" t="str">
        <f t="shared" si="0"/>
        <v>Yes</v>
      </c>
    </row>
    <row r="10" spans="1:11" x14ac:dyDescent="0.2">
      <c r="A10" s="91" t="s">
        <v>120</v>
      </c>
      <c r="B10" s="37" t="s">
        <v>213</v>
      </c>
      <c r="C10" s="100">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91" t="s">
        <v>859</v>
      </c>
      <c r="B11" s="37" t="s">
        <v>213</v>
      </c>
      <c r="C11" s="100">
        <v>19.435205541999999</v>
      </c>
      <c r="D11" s="9" t="str">
        <f>IF($B11="N/A","N/A",IF(C11&gt;15,"No",IF(C11&lt;-15,"No","Yes")))</f>
        <v>N/A</v>
      </c>
      <c r="E11" s="9">
        <v>19.600133779</v>
      </c>
      <c r="F11" s="9" t="str">
        <f>IF($B11="N/A","N/A",IF(E11&gt;15,"No",IF(E11&lt;-15,"No","Yes")))</f>
        <v>N/A</v>
      </c>
      <c r="G11" s="9">
        <v>19.857298387</v>
      </c>
      <c r="H11" s="9" t="str">
        <f>IF($B11="N/A","N/A",IF(G11&gt;15,"No",IF(G11&lt;-15,"No","Yes")))</f>
        <v>N/A</v>
      </c>
      <c r="I11" s="10">
        <v>0.84860000000000002</v>
      </c>
      <c r="J11" s="10">
        <v>1.3120000000000001</v>
      </c>
      <c r="K11" s="9" t="str">
        <f t="shared" si="0"/>
        <v>Yes</v>
      </c>
    </row>
    <row r="12" spans="1:11" x14ac:dyDescent="0.2">
      <c r="A12" s="91" t="s">
        <v>860</v>
      </c>
      <c r="B12" s="102" t="s">
        <v>214</v>
      </c>
      <c r="C12" s="100">
        <v>86.275888266999999</v>
      </c>
      <c r="D12" s="9" t="str">
        <f>IF(OR($B12="N/A",$C12="N/A"),"N/A",IF(C12&gt;100,"No",IF(C12&lt;95,"No","Yes")))</f>
        <v>No</v>
      </c>
      <c r="E12" s="100">
        <v>86.007627592000006</v>
      </c>
      <c r="F12" s="9" t="str">
        <f>IF(OR($B12="N/A",$E12="N/A"),"N/A",IF(E12&gt;100,"No",IF(E12&lt;95,"No","Yes")))</f>
        <v>No</v>
      </c>
      <c r="G12" s="100">
        <v>84.882774010000006</v>
      </c>
      <c r="H12" s="9" t="str">
        <f>IF($B12="N/A","N/A",IF(G12&gt;100,"No",IF(G12&lt;95,"No","Yes")))</f>
        <v>No</v>
      </c>
      <c r="I12" s="103">
        <v>-0.311</v>
      </c>
      <c r="J12" s="103">
        <v>-1.31</v>
      </c>
      <c r="K12" s="9" t="str">
        <f t="shared" si="0"/>
        <v>Yes</v>
      </c>
    </row>
    <row r="13" spans="1:11" x14ac:dyDescent="0.2">
      <c r="A13" s="91" t="s">
        <v>347</v>
      </c>
      <c r="B13" s="102" t="s">
        <v>213</v>
      </c>
      <c r="C13" s="100">
        <v>88.470208912000004</v>
      </c>
      <c r="D13" s="9" t="str">
        <f>IF($B13="N/A","N/A",IF(C13&gt;100,"No",IF(C13&lt;95,"No","Yes")))</f>
        <v>N/A</v>
      </c>
      <c r="E13" s="100">
        <v>90.986921424000002</v>
      </c>
      <c r="F13" s="9" t="str">
        <f>IF($B13="N/A","N/A",IF(E13&gt;100,"No",IF(E13&lt;95,"No","Yes")))</f>
        <v>N/A</v>
      </c>
      <c r="G13" s="100">
        <v>93.101971875999993</v>
      </c>
      <c r="H13" s="9" t="str">
        <f>IF($B13="N/A","N/A",IF(G13&gt;100,"No",IF(G13&lt;95,"No","Yes")))</f>
        <v>N/A</v>
      </c>
      <c r="I13" s="103">
        <v>2.8450000000000002</v>
      </c>
      <c r="J13" s="103">
        <v>2.3250000000000002</v>
      </c>
      <c r="K13" s="9" t="str">
        <f t="shared" si="0"/>
        <v>Yes</v>
      </c>
    </row>
    <row r="14" spans="1:11" x14ac:dyDescent="0.2">
      <c r="A14" s="91" t="s">
        <v>348</v>
      </c>
      <c r="B14" s="102" t="s">
        <v>213</v>
      </c>
      <c r="C14" s="100">
        <v>66.301924705999994</v>
      </c>
      <c r="D14" s="9" t="str">
        <f t="shared" ref="D14" si="1">IF($B14="N/A","N/A",IF(C14&lt;0,"No","Yes"))</f>
        <v>N/A</v>
      </c>
      <c r="E14" s="100">
        <v>66.238558964000006</v>
      </c>
      <c r="F14" s="9" t="str">
        <f t="shared" ref="F14" si="2">IF($B14="N/A","N/A",IF(E14&lt;0,"No","Yes"))</f>
        <v>N/A</v>
      </c>
      <c r="G14" s="100">
        <v>63.031226126999996</v>
      </c>
      <c r="H14" s="9" t="str">
        <f t="shared" ref="H14" si="3">IF($B14="N/A","N/A",IF(G14&lt;0,"No","Yes"))</f>
        <v>N/A</v>
      </c>
      <c r="I14" s="103">
        <v>-9.6000000000000002E-2</v>
      </c>
      <c r="J14" s="103">
        <v>-4.84</v>
      </c>
      <c r="K14" s="9" t="str">
        <f t="shared" si="0"/>
        <v>Yes</v>
      </c>
    </row>
    <row r="15" spans="1:11" x14ac:dyDescent="0.2">
      <c r="A15" s="91" t="s">
        <v>861</v>
      </c>
      <c r="B15" s="102" t="s">
        <v>214</v>
      </c>
      <c r="C15" s="100">
        <v>66.852586207000002</v>
      </c>
      <c r="D15" s="9" t="str">
        <f>IF(OR($B15="N/A",$C15="N/A"),"N/A",IF(C15&gt;100,"No",IF(C15&lt;95,"No","Yes")))</f>
        <v>No</v>
      </c>
      <c r="E15" s="100">
        <v>66.658032727999995</v>
      </c>
      <c r="F15" s="9" t="str">
        <f>IF(OR($B15="N/A",$E15="N/A"),"N/A",IF(E15&gt;100,"No",IF(E15&lt;95,"No","Yes")))</f>
        <v>No</v>
      </c>
      <c r="G15" s="100">
        <v>66.546728919000003</v>
      </c>
      <c r="H15" s="9" t="str">
        <f>IF($B15="N/A","N/A",IF(G15&gt;100,"No",IF(G15&lt;95,"No","Yes")))</f>
        <v>No</v>
      </c>
      <c r="I15" s="103">
        <v>-0.29099999999999998</v>
      </c>
      <c r="J15" s="103">
        <v>-0.16700000000000001</v>
      </c>
      <c r="K15" s="9" t="str">
        <f t="shared" si="0"/>
        <v>Yes</v>
      </c>
    </row>
    <row r="16" spans="1:11" x14ac:dyDescent="0.2">
      <c r="A16" s="91" t="s">
        <v>331</v>
      </c>
      <c r="B16" s="37" t="s">
        <v>213</v>
      </c>
      <c r="C16" s="89">
        <v>90484785</v>
      </c>
      <c r="D16" s="9" t="str">
        <f>IF($B16="N/A","N/A",IF(C16&gt;15,"No",IF(C16&lt;-15,"No","Yes")))</f>
        <v>N/A</v>
      </c>
      <c r="E16" s="38">
        <v>102841391</v>
      </c>
      <c r="F16" s="9" t="str">
        <f>IF($B16="N/A","N/A",IF(E16&gt;15,"No",IF(E16&lt;-15,"No","Yes")))</f>
        <v>N/A</v>
      </c>
      <c r="G16" s="38">
        <v>108130979</v>
      </c>
      <c r="H16" s="9" t="str">
        <f>IF($B16="N/A","N/A",IF(G16&gt;15,"No",IF(G16&lt;-15,"No","Yes")))</f>
        <v>N/A</v>
      </c>
      <c r="I16" s="10">
        <v>13.66</v>
      </c>
      <c r="J16" s="10">
        <v>5.1429999999999998</v>
      </c>
      <c r="K16" s="9" t="str">
        <f t="shared" si="0"/>
        <v>Yes</v>
      </c>
    </row>
    <row r="17" spans="1:11" x14ac:dyDescent="0.2">
      <c r="A17" s="91" t="s">
        <v>442</v>
      </c>
      <c r="B17" s="37" t="s">
        <v>215</v>
      </c>
      <c r="C17" s="100">
        <v>4.6416599999999999E-5</v>
      </c>
      <c r="D17" s="9" t="str">
        <f>IF($B17="N/A","N/A",IF(C17&gt;20,"No",IF(C17&lt;5,"No","Yes")))</f>
        <v>No</v>
      </c>
      <c r="E17" s="9">
        <v>7.9734399999999993E-5</v>
      </c>
      <c r="F17" s="9" t="str">
        <f>IF($B17="N/A","N/A",IF(E17&gt;20,"No",IF(E17&lt;5,"No","Yes")))</f>
        <v>No</v>
      </c>
      <c r="G17" s="9">
        <v>4.8089800000000002E-5</v>
      </c>
      <c r="H17" s="9" t="str">
        <f>IF($B17="N/A","N/A",IF(G17&gt;20,"No",IF(G17&lt;5,"No","Yes")))</f>
        <v>No</v>
      </c>
      <c r="I17" s="10">
        <v>71.78</v>
      </c>
      <c r="J17" s="10">
        <v>-39.700000000000003</v>
      </c>
      <c r="K17" s="9" t="str">
        <f t="shared" si="0"/>
        <v>No</v>
      </c>
    </row>
    <row r="18" spans="1:11" x14ac:dyDescent="0.2">
      <c r="A18" s="91" t="s">
        <v>443</v>
      </c>
      <c r="B18" s="32" t="s">
        <v>213</v>
      </c>
      <c r="C18" s="100" t="s">
        <v>213</v>
      </c>
      <c r="D18" s="9" t="str">
        <f>IF($B18="N/A","N/A",IF(C18&gt;15,"No",IF(C18&lt;-15,"No","Yes")))</f>
        <v>N/A</v>
      </c>
      <c r="E18" s="9">
        <v>99.999920266000004</v>
      </c>
      <c r="F18" s="9" t="str">
        <f>IF($B18="N/A","N/A",IF(E18&gt;15,"No",IF(E18&lt;-15,"No","Yes")))</f>
        <v>N/A</v>
      </c>
      <c r="G18" s="9">
        <v>99.999951909999993</v>
      </c>
      <c r="H18" s="9" t="str">
        <f>IF($B18="N/A","N/A",IF(G18&gt;15,"No",IF(G18&lt;-15,"No","Yes")))</f>
        <v>N/A</v>
      </c>
      <c r="I18" s="10" t="s">
        <v>213</v>
      </c>
      <c r="J18" s="10">
        <v>0</v>
      </c>
      <c r="K18" s="9" t="str">
        <f t="shared" si="0"/>
        <v>Yes</v>
      </c>
    </row>
    <row r="19" spans="1:11" x14ac:dyDescent="0.2">
      <c r="A19" s="91" t="s">
        <v>444</v>
      </c>
      <c r="B19" s="37" t="s">
        <v>216</v>
      </c>
      <c r="C19" s="100">
        <v>15.015804038000001</v>
      </c>
      <c r="D19" s="9" t="str">
        <f>IF($B19="N/A","N/A",IF(C19&gt;1,"Yes","No"))</f>
        <v>Yes</v>
      </c>
      <c r="E19" s="9">
        <v>6.1100496006</v>
      </c>
      <c r="F19" s="9" t="str">
        <f>IF($B19="N/A","N/A",IF(E19&gt;1,"Yes","No"))</f>
        <v>Yes</v>
      </c>
      <c r="G19" s="9">
        <v>4.4229905659000002</v>
      </c>
      <c r="H19" s="9" t="str">
        <f>IF($B19="N/A","N/A",IF(G19&gt;1,"Yes","No"))</f>
        <v>Yes</v>
      </c>
      <c r="I19" s="10">
        <v>-59.3</v>
      </c>
      <c r="J19" s="10">
        <v>-27.6</v>
      </c>
      <c r="K19" s="9" t="str">
        <f t="shared" si="0"/>
        <v>Yes</v>
      </c>
    </row>
    <row r="20" spans="1:11" x14ac:dyDescent="0.2">
      <c r="A20" s="91" t="s">
        <v>862</v>
      </c>
      <c r="B20" s="37" t="s">
        <v>213</v>
      </c>
      <c r="C20" s="93">
        <v>88.649429182999995</v>
      </c>
      <c r="D20" s="9" t="str">
        <f>IF($B20="N/A","N/A",IF(C20&gt;15,"No",IF(C20&lt;-15,"No","Yes")))</f>
        <v>N/A</v>
      </c>
      <c r="E20" s="39">
        <v>118.92940197</v>
      </c>
      <c r="F20" s="9" t="str">
        <f>IF($B20="N/A","N/A",IF(E20&gt;15,"No",IF(E20&lt;-15,"No","Yes")))</f>
        <v>N/A</v>
      </c>
      <c r="G20" s="39">
        <v>109.5466011</v>
      </c>
      <c r="H20" s="9" t="str">
        <f>IF($B20="N/A","N/A",IF(G20&gt;15,"No",IF(G20&lt;-15,"No","Yes")))</f>
        <v>N/A</v>
      </c>
      <c r="I20" s="10">
        <v>34.159999999999997</v>
      </c>
      <c r="J20" s="10">
        <v>-7.89</v>
      </c>
      <c r="K20" s="9" t="str">
        <f t="shared" si="0"/>
        <v>Yes</v>
      </c>
    </row>
    <row r="21" spans="1:11" x14ac:dyDescent="0.2">
      <c r="A21" s="91" t="s">
        <v>34</v>
      </c>
      <c r="B21" s="37" t="s">
        <v>213</v>
      </c>
      <c r="C21" s="104">
        <v>13.990985995000001</v>
      </c>
      <c r="D21" s="9" t="str">
        <f>IF($B21="N/A","N/A",IF(C21&gt;15,"No",IF(C21&lt;-15,"No","Yes")))</f>
        <v>N/A</v>
      </c>
      <c r="E21" s="105">
        <v>14.185733845</v>
      </c>
      <c r="F21" s="9" t="str">
        <f>IF($B21="N/A","N/A",IF(E21&gt;15,"No",IF(E21&lt;-15,"No","Yes")))</f>
        <v>N/A</v>
      </c>
      <c r="G21" s="105">
        <v>15.615632644</v>
      </c>
      <c r="H21" s="9" t="str">
        <f>IF($B21="N/A","N/A",IF(G21&gt;15,"No",IF(G21&lt;-15,"No","Yes")))</f>
        <v>N/A</v>
      </c>
      <c r="I21" s="10">
        <v>1.3919999999999999</v>
      </c>
      <c r="J21" s="10">
        <v>10.08</v>
      </c>
      <c r="K21" s="9" t="str">
        <f t="shared" si="0"/>
        <v>Yes</v>
      </c>
    </row>
    <row r="22" spans="1:11" x14ac:dyDescent="0.2">
      <c r="A22" s="91" t="s">
        <v>1712</v>
      </c>
      <c r="B22" s="37" t="s">
        <v>213</v>
      </c>
      <c r="C22" s="104">
        <v>3.6431416317999998</v>
      </c>
      <c r="D22" s="9" t="str">
        <f>IF($B22="N/A","N/A",IF(C22&gt;15,"No",IF(C22&lt;-15,"No","Yes")))</f>
        <v>N/A</v>
      </c>
      <c r="E22" s="105">
        <v>3.5897487680000002</v>
      </c>
      <c r="F22" s="9" t="str">
        <f>IF($B22="N/A","N/A",IF(E22&gt;15,"No",IF(E22&lt;-15,"No","Yes")))</f>
        <v>N/A</v>
      </c>
      <c r="G22" s="105">
        <v>3.6043460287000002</v>
      </c>
      <c r="H22" s="9" t="str">
        <f>IF($B22="N/A","N/A",IF(G22&gt;15,"No",IF(G22&lt;-15,"No","Yes")))</f>
        <v>N/A</v>
      </c>
      <c r="I22" s="10">
        <v>-1.47</v>
      </c>
      <c r="J22" s="10">
        <v>0.40660000000000002</v>
      </c>
      <c r="K22" s="9" t="str">
        <f t="shared" si="0"/>
        <v>Yes</v>
      </c>
    </row>
    <row r="23" spans="1:11" x14ac:dyDescent="0.2">
      <c r="A23" s="91" t="s">
        <v>35</v>
      </c>
      <c r="B23" s="37" t="s">
        <v>213</v>
      </c>
      <c r="C23" s="104">
        <v>7.4231368010000001</v>
      </c>
      <c r="D23" s="9" t="str">
        <f>IF($B23="N/A","N/A",IF(C23&gt;15,"No",IF(C23&lt;-15,"No","Yes")))</f>
        <v>N/A</v>
      </c>
      <c r="E23" s="105">
        <v>7.4627292191999999</v>
      </c>
      <c r="F23" s="9" t="str">
        <f>IF($B23="N/A","N/A",IF(E23&gt;15,"No",IF(E23&lt;-15,"No","Yes")))</f>
        <v>N/A</v>
      </c>
      <c r="G23" s="105">
        <v>7.1920649911999996</v>
      </c>
      <c r="H23" s="9" t="str">
        <f>IF($B23="N/A","N/A",IF(G23&gt;15,"No",IF(G23&lt;-15,"No","Yes")))</f>
        <v>N/A</v>
      </c>
      <c r="I23" s="10">
        <v>0.53339999999999999</v>
      </c>
      <c r="J23" s="10">
        <v>-3.63</v>
      </c>
      <c r="K23" s="9" t="str">
        <f t="shared" si="0"/>
        <v>Yes</v>
      </c>
    </row>
    <row r="24" spans="1:11" x14ac:dyDescent="0.2">
      <c r="A24" s="91" t="s">
        <v>863</v>
      </c>
      <c r="B24" s="37" t="s">
        <v>243</v>
      </c>
      <c r="C24" s="93">
        <v>259.92040268</v>
      </c>
      <c r="D24" s="9" t="str">
        <f>IF($B24="N/A","N/A",IF(C24&gt;300,"No",IF(C24&lt;75,"No","Yes")))</f>
        <v>Yes</v>
      </c>
      <c r="E24" s="39">
        <v>261.49207639999997</v>
      </c>
      <c r="F24" s="9" t="str">
        <f>IF($B24="N/A","N/A",IF(E24&gt;300,"No",IF(E24&lt;75,"No","Yes")))</f>
        <v>Yes</v>
      </c>
      <c r="G24" s="39">
        <v>246.54958047</v>
      </c>
      <c r="H24" s="9" t="str">
        <f>IF($B24="N/A","N/A",IF(G24&gt;300,"No",IF(G24&lt;75,"No","Yes")))</f>
        <v>Yes</v>
      </c>
      <c r="I24" s="10">
        <v>0.60470000000000002</v>
      </c>
      <c r="J24" s="10">
        <v>-5.71</v>
      </c>
      <c r="K24" s="9" t="str">
        <f t="shared" si="0"/>
        <v>Yes</v>
      </c>
    </row>
    <row r="25" spans="1:11" x14ac:dyDescent="0.2">
      <c r="A25" s="91" t="s">
        <v>864</v>
      </c>
      <c r="B25" s="37" t="s">
        <v>244</v>
      </c>
      <c r="C25" s="93">
        <v>12.702301624</v>
      </c>
      <c r="D25" s="9" t="str">
        <f>IF($B25="N/A","N/A",IF(C25&gt;250,"No",IF(C25&lt;20,"No","Yes")))</f>
        <v>No</v>
      </c>
      <c r="E25" s="39">
        <v>12.529512674999999</v>
      </c>
      <c r="F25" s="9" t="str">
        <f>IF($B25="N/A","N/A",IF(E25&gt;250,"No",IF(E25&lt;20,"No","Yes")))</f>
        <v>No</v>
      </c>
      <c r="G25" s="39">
        <v>12.148836530000001</v>
      </c>
      <c r="H25" s="9" t="str">
        <f>IF($B25="N/A","N/A",IF(G25&gt;250,"No",IF(G25&lt;20,"No","Yes")))</f>
        <v>No</v>
      </c>
      <c r="I25" s="10">
        <v>-1.36</v>
      </c>
      <c r="J25" s="10">
        <v>-3.04</v>
      </c>
      <c r="K25" s="9" t="str">
        <f t="shared" si="0"/>
        <v>Yes</v>
      </c>
    </row>
    <row r="26" spans="1:11" x14ac:dyDescent="0.2">
      <c r="A26" s="91" t="s">
        <v>865</v>
      </c>
      <c r="B26" s="37" t="s">
        <v>245</v>
      </c>
      <c r="C26" s="93">
        <v>5.2549665057999997</v>
      </c>
      <c r="D26" s="9" t="str">
        <f>IF($B26="N/A","N/A",IF(C26&gt;5,"No",IF(C26&lt;3,"No","Yes")))</f>
        <v>No</v>
      </c>
      <c r="E26" s="39">
        <v>5.3668708169999997</v>
      </c>
      <c r="F26" s="9" t="str">
        <f>IF($B26="N/A","N/A",IF(E26&gt;5,"No",IF(E26&lt;3,"No","Yes")))</f>
        <v>No</v>
      </c>
      <c r="G26" s="39">
        <v>5.0126478718999996</v>
      </c>
      <c r="H26" s="9" t="str">
        <f>IF($B26="N/A","N/A",IF(G26&gt;5,"No",IF(G26&lt;3,"No","Yes")))</f>
        <v>No</v>
      </c>
      <c r="I26" s="10">
        <v>2.129</v>
      </c>
      <c r="J26" s="10">
        <v>-6.6</v>
      </c>
      <c r="K26" s="9" t="str">
        <f t="shared" si="0"/>
        <v>Yes</v>
      </c>
    </row>
    <row r="27" spans="1:11" x14ac:dyDescent="0.2">
      <c r="A27" s="91" t="s">
        <v>131</v>
      </c>
      <c r="B27" s="37" t="s">
        <v>213</v>
      </c>
      <c r="C27" s="89">
        <v>257817</v>
      </c>
      <c r="D27" s="37" t="s">
        <v>213</v>
      </c>
      <c r="E27" s="38">
        <v>274409</v>
      </c>
      <c r="F27" s="37" t="s">
        <v>213</v>
      </c>
      <c r="G27" s="38">
        <v>331184</v>
      </c>
      <c r="H27" s="9" t="str">
        <f>IF($B27="N/A","N/A",IF(G27&gt;15,"No",IF(G27&lt;-15,"No","Yes")))</f>
        <v>N/A</v>
      </c>
      <c r="I27" s="10">
        <v>6.4359999999999999</v>
      </c>
      <c r="J27" s="10">
        <v>20.69</v>
      </c>
      <c r="K27" s="9" t="str">
        <f t="shared" si="0"/>
        <v>Yes</v>
      </c>
    </row>
    <row r="28" spans="1:11" x14ac:dyDescent="0.2">
      <c r="A28" s="91" t="s">
        <v>346</v>
      </c>
      <c r="B28" s="37" t="s">
        <v>213</v>
      </c>
      <c r="C28" s="90" t="s">
        <v>213</v>
      </c>
      <c r="D28" s="37" t="s">
        <v>213</v>
      </c>
      <c r="E28" s="8">
        <v>0.1549210899</v>
      </c>
      <c r="F28" s="37" t="s">
        <v>213</v>
      </c>
      <c r="G28" s="8">
        <v>0.16945098959999999</v>
      </c>
      <c r="H28" s="9" t="str">
        <f>IF($B28="N/A","N/A",IF(G28&gt;15,"No",IF(G28&lt;-15,"No","Yes")))</f>
        <v>N/A</v>
      </c>
      <c r="I28" s="10" t="s">
        <v>213</v>
      </c>
      <c r="J28" s="10">
        <v>9.3789999999999996</v>
      </c>
      <c r="K28" s="9" t="str">
        <f t="shared" si="0"/>
        <v>Yes</v>
      </c>
    </row>
    <row r="29" spans="1:11" ht="25.5" x14ac:dyDescent="0.2">
      <c r="A29" s="91" t="s">
        <v>841</v>
      </c>
      <c r="B29" s="37" t="s">
        <v>213</v>
      </c>
      <c r="C29" s="39">
        <v>124.96586726</v>
      </c>
      <c r="D29" s="37" t="s">
        <v>213</v>
      </c>
      <c r="E29" s="39">
        <v>117.92120156</v>
      </c>
      <c r="F29" s="37" t="s">
        <v>213</v>
      </c>
      <c r="G29" s="39">
        <v>123.22266474</v>
      </c>
      <c r="H29" s="37" t="s">
        <v>213</v>
      </c>
      <c r="I29" s="10">
        <v>-5.64</v>
      </c>
      <c r="J29" s="10">
        <v>4.4960000000000004</v>
      </c>
      <c r="K29" s="9" t="str">
        <f t="shared" si="0"/>
        <v>Yes</v>
      </c>
    </row>
    <row r="30" spans="1:11" x14ac:dyDescent="0.2">
      <c r="A30" s="91" t="s">
        <v>27</v>
      </c>
      <c r="B30" s="37" t="s">
        <v>217</v>
      </c>
      <c r="C30" s="38">
        <v>0</v>
      </c>
      <c r="D30" s="9" t="str">
        <f>IF($B30="N/A","N/A",IF(C30="N/A","N/A",IF(C30=0,"Yes","No")))</f>
        <v>Yes</v>
      </c>
      <c r="E30" s="38">
        <v>0</v>
      </c>
      <c r="F30" s="9" t="str">
        <f>IF($B30="N/A","N/A",IF(E30="N/A","N/A",IF(E30=0,"Yes","No")))</f>
        <v>Yes</v>
      </c>
      <c r="G30" s="38">
        <v>0</v>
      </c>
      <c r="H30" s="9" t="str">
        <f>IF($B30="N/A","N/A",IF(G30=0,"Yes","No"))</f>
        <v>Yes</v>
      </c>
      <c r="I30" s="10" t="s">
        <v>1747</v>
      </c>
      <c r="J30" s="10" t="s">
        <v>1747</v>
      </c>
      <c r="K30" s="9" t="str">
        <f t="shared" si="0"/>
        <v>N/A</v>
      </c>
    </row>
    <row r="31" spans="1:11" x14ac:dyDescent="0.2">
      <c r="A31" s="91" t="s">
        <v>206</v>
      </c>
      <c r="B31" s="106" t="s">
        <v>213</v>
      </c>
      <c r="C31" s="89">
        <v>16892516</v>
      </c>
      <c r="D31" s="9" t="str">
        <f t="shared" ref="D31:F50" si="4">IF($B31="N/A","N/A",IF(C31&lt;0,"No","Yes"))</f>
        <v>N/A</v>
      </c>
      <c r="E31" s="89">
        <v>19513720</v>
      </c>
      <c r="F31" s="9" t="str">
        <f t="shared" si="4"/>
        <v>N/A</v>
      </c>
      <c r="G31" s="89">
        <v>22945788</v>
      </c>
      <c r="H31" s="9" t="str">
        <f t="shared" ref="H31:H50" si="5">IF($B31="N/A","N/A",IF(G31&lt;0,"No","Yes"))</f>
        <v>N/A</v>
      </c>
      <c r="I31" s="10">
        <v>15.52</v>
      </c>
      <c r="J31" s="10">
        <v>17.59</v>
      </c>
      <c r="K31" s="9" t="str">
        <f t="shared" si="0"/>
        <v>Yes</v>
      </c>
    </row>
    <row r="32" spans="1:11" ht="25.5" x14ac:dyDescent="0.2">
      <c r="A32" s="2" t="s">
        <v>659</v>
      </c>
      <c r="B32" s="106" t="s">
        <v>213</v>
      </c>
      <c r="C32" s="90">
        <v>99.539233823999993</v>
      </c>
      <c r="D32" s="9" t="str">
        <f t="shared" si="4"/>
        <v>N/A</v>
      </c>
      <c r="E32" s="90">
        <v>99.852657515000004</v>
      </c>
      <c r="F32" s="9" t="str">
        <f t="shared" si="4"/>
        <v>N/A</v>
      </c>
      <c r="G32" s="90">
        <v>99.864432636000004</v>
      </c>
      <c r="H32" s="9" t="str">
        <f t="shared" si="5"/>
        <v>N/A</v>
      </c>
      <c r="I32" s="10">
        <v>0.31490000000000001</v>
      </c>
      <c r="J32" s="10">
        <v>1.18E-2</v>
      </c>
      <c r="K32" s="9" t="str">
        <f t="shared" si="0"/>
        <v>Yes</v>
      </c>
    </row>
    <row r="33" spans="1:11" x14ac:dyDescent="0.2">
      <c r="A33" s="2" t="s">
        <v>660</v>
      </c>
      <c r="B33" s="106" t="s">
        <v>213</v>
      </c>
      <c r="C33" s="90">
        <v>0</v>
      </c>
      <c r="D33" s="9" t="str">
        <f t="shared" si="4"/>
        <v>N/A</v>
      </c>
      <c r="E33" s="90">
        <v>0</v>
      </c>
      <c r="F33" s="9" t="str">
        <f t="shared" si="4"/>
        <v>N/A</v>
      </c>
      <c r="G33" s="90">
        <v>0</v>
      </c>
      <c r="H33" s="9" t="str">
        <f t="shared" si="5"/>
        <v>N/A</v>
      </c>
      <c r="I33" s="10" t="s">
        <v>1747</v>
      </c>
      <c r="J33" s="10" t="s">
        <v>1747</v>
      </c>
      <c r="K33" s="9" t="str">
        <f t="shared" si="0"/>
        <v>N/A</v>
      </c>
    </row>
    <row r="34" spans="1:11" x14ac:dyDescent="0.2">
      <c r="A34" s="2" t="s">
        <v>661</v>
      </c>
      <c r="B34" s="106" t="s">
        <v>213</v>
      </c>
      <c r="C34" s="90">
        <v>0</v>
      </c>
      <c r="D34" s="9" t="str">
        <f t="shared" si="4"/>
        <v>N/A</v>
      </c>
      <c r="E34" s="90">
        <v>2.04984E-5</v>
      </c>
      <c r="F34" s="9" t="str">
        <f t="shared" si="4"/>
        <v>N/A</v>
      </c>
      <c r="G34" s="90">
        <v>0</v>
      </c>
      <c r="H34" s="9" t="str">
        <f t="shared" si="5"/>
        <v>N/A</v>
      </c>
      <c r="I34" s="10" t="s">
        <v>1747</v>
      </c>
      <c r="J34" s="10">
        <v>-100</v>
      </c>
      <c r="K34" s="9" t="str">
        <f t="shared" si="0"/>
        <v>No</v>
      </c>
    </row>
    <row r="35" spans="1:11" x14ac:dyDescent="0.2">
      <c r="A35" s="2" t="s">
        <v>662</v>
      </c>
      <c r="B35" s="106" t="s">
        <v>213</v>
      </c>
      <c r="C35" s="90">
        <v>0.46052346490000001</v>
      </c>
      <c r="D35" s="9" t="str">
        <f t="shared" si="4"/>
        <v>N/A</v>
      </c>
      <c r="E35" s="90">
        <v>0.14701963539999999</v>
      </c>
      <c r="F35" s="9" t="str">
        <f t="shared" si="4"/>
        <v>N/A</v>
      </c>
      <c r="G35" s="90">
        <v>0.13471317699999999</v>
      </c>
      <c r="H35" s="9" t="str">
        <f t="shared" si="5"/>
        <v>N/A</v>
      </c>
      <c r="I35" s="10">
        <v>-68.099999999999994</v>
      </c>
      <c r="J35" s="10">
        <v>-8.3699999999999992</v>
      </c>
      <c r="K35" s="9" t="str">
        <f t="shared" si="0"/>
        <v>Yes</v>
      </c>
    </row>
    <row r="36" spans="1:11" x14ac:dyDescent="0.2">
      <c r="A36" s="2" t="s">
        <v>349</v>
      </c>
      <c r="B36" s="106" t="s">
        <v>213</v>
      </c>
      <c r="C36" s="89">
        <v>4398677</v>
      </c>
      <c r="D36" s="9" t="str">
        <f t="shared" si="4"/>
        <v>N/A</v>
      </c>
      <c r="E36" s="89">
        <v>4938014</v>
      </c>
      <c r="F36" s="9" t="str">
        <f t="shared" si="4"/>
        <v>N/A</v>
      </c>
      <c r="G36" s="89">
        <v>5296267</v>
      </c>
      <c r="H36" s="9" t="str">
        <f t="shared" si="5"/>
        <v>N/A</v>
      </c>
      <c r="I36" s="10">
        <v>12.26</v>
      </c>
      <c r="J36" s="10">
        <v>7.2549999999999999</v>
      </c>
      <c r="K36" s="9" t="str">
        <f t="shared" si="0"/>
        <v>Yes</v>
      </c>
    </row>
    <row r="37" spans="1:11" x14ac:dyDescent="0.2">
      <c r="A37" s="2" t="s">
        <v>663</v>
      </c>
      <c r="B37" s="106" t="s">
        <v>213</v>
      </c>
      <c r="C37" s="90">
        <v>0</v>
      </c>
      <c r="D37" s="9" t="str">
        <f t="shared" si="4"/>
        <v>N/A</v>
      </c>
      <c r="E37" s="90">
        <v>0</v>
      </c>
      <c r="F37" s="9" t="str">
        <f t="shared" si="4"/>
        <v>N/A</v>
      </c>
      <c r="G37" s="90">
        <v>0</v>
      </c>
      <c r="H37" s="9" t="str">
        <f t="shared" si="5"/>
        <v>N/A</v>
      </c>
      <c r="I37" s="10" t="s">
        <v>1747</v>
      </c>
      <c r="J37" s="10" t="s">
        <v>1747</v>
      </c>
      <c r="K37" s="9" t="str">
        <f t="shared" si="0"/>
        <v>N/A</v>
      </c>
    </row>
    <row r="38" spans="1:11" x14ac:dyDescent="0.2">
      <c r="A38" s="2" t="s">
        <v>664</v>
      </c>
      <c r="B38" s="106" t="s">
        <v>213</v>
      </c>
      <c r="C38" s="90">
        <v>6.8202300000000003E-5</v>
      </c>
      <c r="D38" s="9" t="str">
        <f t="shared" si="4"/>
        <v>N/A</v>
      </c>
      <c r="E38" s="90">
        <v>3.64519E-4</v>
      </c>
      <c r="F38" s="9" t="str">
        <f t="shared" si="4"/>
        <v>N/A</v>
      </c>
      <c r="G38" s="90">
        <v>6.7405967000000004E-3</v>
      </c>
      <c r="H38" s="9" t="str">
        <f t="shared" si="5"/>
        <v>N/A</v>
      </c>
      <c r="I38" s="10">
        <v>434.5</v>
      </c>
      <c r="J38" s="10">
        <v>1749</v>
      </c>
      <c r="K38" s="9" t="str">
        <f t="shared" si="0"/>
        <v>No</v>
      </c>
    </row>
    <row r="39" spans="1:11" x14ac:dyDescent="0.2">
      <c r="A39" s="2" t="s">
        <v>665</v>
      </c>
      <c r="B39" s="106" t="s">
        <v>213</v>
      </c>
      <c r="C39" s="90">
        <v>0</v>
      </c>
      <c r="D39" s="9" t="str">
        <f t="shared" si="4"/>
        <v>N/A</v>
      </c>
      <c r="E39" s="90">
        <v>0</v>
      </c>
      <c r="F39" s="9" t="str">
        <f t="shared" si="4"/>
        <v>N/A</v>
      </c>
      <c r="G39" s="90">
        <v>0</v>
      </c>
      <c r="H39" s="9" t="str">
        <f t="shared" si="5"/>
        <v>N/A</v>
      </c>
      <c r="I39" s="10" t="s">
        <v>1747</v>
      </c>
      <c r="J39" s="10" t="s">
        <v>1747</v>
      </c>
      <c r="K39" s="9" t="str">
        <f t="shared" si="0"/>
        <v>N/A</v>
      </c>
    </row>
    <row r="40" spans="1:11" x14ac:dyDescent="0.2">
      <c r="A40" s="2" t="s">
        <v>666</v>
      </c>
      <c r="B40" s="106" t="s">
        <v>213</v>
      </c>
      <c r="C40" s="90">
        <v>0</v>
      </c>
      <c r="D40" s="9" t="str">
        <f t="shared" si="4"/>
        <v>N/A</v>
      </c>
      <c r="E40" s="90">
        <v>0</v>
      </c>
      <c r="F40" s="9" t="str">
        <f t="shared" si="4"/>
        <v>N/A</v>
      </c>
      <c r="G40" s="90">
        <v>0</v>
      </c>
      <c r="H40" s="9" t="str">
        <f t="shared" si="5"/>
        <v>N/A</v>
      </c>
      <c r="I40" s="10" t="s">
        <v>1747</v>
      </c>
      <c r="J40" s="10" t="s">
        <v>1747</v>
      </c>
      <c r="K40" s="9" t="str">
        <f t="shared" si="0"/>
        <v>N/A</v>
      </c>
    </row>
    <row r="41" spans="1:11" x14ac:dyDescent="0.2">
      <c r="A41" s="2" t="s">
        <v>667</v>
      </c>
      <c r="B41" s="106" t="s">
        <v>213</v>
      </c>
      <c r="C41" s="90">
        <v>0</v>
      </c>
      <c r="D41" s="9" t="str">
        <f t="shared" si="4"/>
        <v>N/A</v>
      </c>
      <c r="E41" s="90">
        <v>0</v>
      </c>
      <c r="F41" s="9" t="str">
        <f t="shared" si="4"/>
        <v>N/A</v>
      </c>
      <c r="G41" s="90">
        <v>0</v>
      </c>
      <c r="H41" s="9" t="str">
        <f t="shared" si="5"/>
        <v>N/A</v>
      </c>
      <c r="I41" s="10" t="s">
        <v>1747</v>
      </c>
      <c r="J41" s="10" t="s">
        <v>1747</v>
      </c>
      <c r="K41" s="9" t="str">
        <f t="shared" si="0"/>
        <v>N/A</v>
      </c>
    </row>
    <row r="42" spans="1:11" x14ac:dyDescent="0.2">
      <c r="A42" s="2" t="s">
        <v>668</v>
      </c>
      <c r="B42" s="106" t="s">
        <v>213</v>
      </c>
      <c r="C42" s="90">
        <v>6.8202300000000003E-5</v>
      </c>
      <c r="D42" s="9" t="str">
        <f t="shared" si="4"/>
        <v>N/A</v>
      </c>
      <c r="E42" s="90">
        <v>3.64519E-4</v>
      </c>
      <c r="F42" s="9" t="str">
        <f t="shared" si="4"/>
        <v>N/A</v>
      </c>
      <c r="G42" s="90">
        <v>6.7405967000000004E-3</v>
      </c>
      <c r="H42" s="9" t="str">
        <f t="shared" si="5"/>
        <v>N/A</v>
      </c>
      <c r="I42" s="10">
        <v>434.5</v>
      </c>
      <c r="J42" s="10">
        <v>1749</v>
      </c>
      <c r="K42" s="9" t="str">
        <f t="shared" si="0"/>
        <v>No</v>
      </c>
    </row>
    <row r="43" spans="1:11" x14ac:dyDescent="0.2">
      <c r="A43" s="2" t="s">
        <v>669</v>
      </c>
      <c r="B43" s="106" t="s">
        <v>213</v>
      </c>
      <c r="C43" s="90">
        <v>1.8426904271</v>
      </c>
      <c r="D43" s="9" t="str">
        <f t="shared" si="4"/>
        <v>N/A</v>
      </c>
      <c r="E43" s="90">
        <v>4.3824298595000002</v>
      </c>
      <c r="F43" s="9" t="str">
        <f t="shared" si="4"/>
        <v>N/A</v>
      </c>
      <c r="G43" s="90">
        <v>4.6156849721000004</v>
      </c>
      <c r="H43" s="9" t="str">
        <f t="shared" si="5"/>
        <v>N/A</v>
      </c>
      <c r="I43" s="10">
        <v>137.80000000000001</v>
      </c>
      <c r="J43" s="10">
        <v>5.3230000000000004</v>
      </c>
      <c r="K43" s="9" t="str">
        <f t="shared" si="0"/>
        <v>Yes</v>
      </c>
    </row>
    <row r="44" spans="1:11" x14ac:dyDescent="0.2">
      <c r="A44" s="2" t="s">
        <v>670</v>
      </c>
      <c r="B44" s="106" t="s">
        <v>213</v>
      </c>
      <c r="C44" s="90">
        <v>2.091538E-3</v>
      </c>
      <c r="D44" s="9" t="str">
        <f t="shared" si="4"/>
        <v>N/A</v>
      </c>
      <c r="E44" s="90">
        <v>4.8501280100000002E-2</v>
      </c>
      <c r="F44" s="9" t="str">
        <f t="shared" si="4"/>
        <v>N/A</v>
      </c>
      <c r="G44" s="90">
        <v>4.4956192700000001E-2</v>
      </c>
      <c r="H44" s="9" t="str">
        <f t="shared" si="5"/>
        <v>N/A</v>
      </c>
      <c r="I44" s="10">
        <v>2219</v>
      </c>
      <c r="J44" s="10">
        <v>-7.31</v>
      </c>
      <c r="K44" s="9" t="str">
        <f t="shared" si="0"/>
        <v>Yes</v>
      </c>
    </row>
    <row r="45" spans="1:11" x14ac:dyDescent="0.2">
      <c r="A45" s="2" t="s">
        <v>671</v>
      </c>
      <c r="B45" s="106" t="s">
        <v>213</v>
      </c>
      <c r="C45" s="90">
        <v>35.280812844000003</v>
      </c>
      <c r="D45" s="9" t="str">
        <f t="shared" si="4"/>
        <v>N/A</v>
      </c>
      <c r="E45" s="90">
        <v>35.263488520000003</v>
      </c>
      <c r="F45" s="9" t="str">
        <f t="shared" si="4"/>
        <v>N/A</v>
      </c>
      <c r="G45" s="90">
        <v>39.280100492999999</v>
      </c>
      <c r="H45" s="9" t="str">
        <f t="shared" si="5"/>
        <v>N/A</v>
      </c>
      <c r="I45" s="10">
        <v>-4.9000000000000002E-2</v>
      </c>
      <c r="J45" s="10">
        <v>11.39</v>
      </c>
      <c r="K45" s="9" t="str">
        <f t="shared" si="0"/>
        <v>Yes</v>
      </c>
    </row>
    <row r="46" spans="1:11" x14ac:dyDescent="0.2">
      <c r="A46" s="2" t="s">
        <v>350</v>
      </c>
      <c r="B46" s="106" t="s">
        <v>213</v>
      </c>
      <c r="C46" s="89">
        <v>8962589</v>
      </c>
      <c r="D46" s="9" t="str">
        <f t="shared" si="4"/>
        <v>N/A</v>
      </c>
      <c r="E46" s="89">
        <v>10265638</v>
      </c>
      <c r="F46" s="9" t="str">
        <f t="shared" si="4"/>
        <v>N/A</v>
      </c>
      <c r="G46" s="89">
        <v>10568102</v>
      </c>
      <c r="H46" s="9" t="str">
        <f t="shared" si="5"/>
        <v>N/A</v>
      </c>
      <c r="I46" s="10">
        <v>14.54</v>
      </c>
      <c r="J46" s="10">
        <v>2.9460000000000002</v>
      </c>
      <c r="K46" s="9" t="str">
        <f t="shared" si="0"/>
        <v>Yes</v>
      </c>
    </row>
    <row r="47" spans="1:11" x14ac:dyDescent="0.2">
      <c r="A47" s="2" t="s">
        <v>672</v>
      </c>
      <c r="B47" s="106" t="s">
        <v>213</v>
      </c>
      <c r="C47" s="90">
        <v>99.856101847000005</v>
      </c>
      <c r="D47" s="9" t="str">
        <f t="shared" si="4"/>
        <v>N/A</v>
      </c>
      <c r="E47" s="90">
        <v>99.977332144000002</v>
      </c>
      <c r="F47" s="9" t="str">
        <f t="shared" si="4"/>
        <v>N/A</v>
      </c>
      <c r="G47" s="90">
        <v>99.970287948000006</v>
      </c>
      <c r="H47" s="9" t="str">
        <f t="shared" si="5"/>
        <v>N/A</v>
      </c>
      <c r="I47" s="10">
        <v>0.12139999999999999</v>
      </c>
      <c r="J47" s="10">
        <v>-7.0000000000000001E-3</v>
      </c>
      <c r="K47" s="9" t="str">
        <f t="shared" si="0"/>
        <v>Yes</v>
      </c>
    </row>
    <row r="48" spans="1:11" x14ac:dyDescent="0.2">
      <c r="A48" s="2" t="s">
        <v>673</v>
      </c>
      <c r="B48" s="106" t="s">
        <v>213</v>
      </c>
      <c r="C48" s="90">
        <v>0</v>
      </c>
      <c r="D48" s="9" t="str">
        <f t="shared" si="4"/>
        <v>N/A</v>
      </c>
      <c r="E48" s="90">
        <v>9.7412357999999994E-6</v>
      </c>
      <c r="F48" s="9" t="str">
        <f t="shared" si="4"/>
        <v>N/A</v>
      </c>
      <c r="G48" s="90">
        <v>0</v>
      </c>
      <c r="H48" s="9" t="str">
        <f t="shared" si="5"/>
        <v>N/A</v>
      </c>
      <c r="I48" s="10" t="s">
        <v>1747</v>
      </c>
      <c r="J48" s="10">
        <v>-100</v>
      </c>
      <c r="K48" s="9" t="str">
        <f t="shared" si="0"/>
        <v>No</v>
      </c>
    </row>
    <row r="49" spans="1:11" x14ac:dyDescent="0.2">
      <c r="A49" s="2" t="s">
        <v>674</v>
      </c>
      <c r="B49" s="106" t="s">
        <v>213</v>
      </c>
      <c r="C49" s="90">
        <v>0</v>
      </c>
      <c r="D49" s="9" t="str">
        <f t="shared" si="4"/>
        <v>N/A</v>
      </c>
      <c r="E49" s="90">
        <v>0</v>
      </c>
      <c r="F49" s="9" t="str">
        <f t="shared" si="4"/>
        <v>N/A</v>
      </c>
      <c r="G49" s="90">
        <v>0</v>
      </c>
      <c r="H49" s="9" t="str">
        <f t="shared" si="5"/>
        <v>N/A</v>
      </c>
      <c r="I49" s="10" t="s">
        <v>1747</v>
      </c>
      <c r="J49" s="10" t="s">
        <v>1747</v>
      </c>
      <c r="K49" s="9" t="str">
        <f t="shared" si="0"/>
        <v>N/A</v>
      </c>
    </row>
    <row r="50" spans="1:11" x14ac:dyDescent="0.2">
      <c r="A50" s="2" t="s">
        <v>675</v>
      </c>
      <c r="B50" s="106" t="s">
        <v>213</v>
      </c>
      <c r="C50" s="90">
        <v>0.1438981526</v>
      </c>
      <c r="D50" s="9" t="str">
        <f t="shared" si="4"/>
        <v>N/A</v>
      </c>
      <c r="E50" s="90">
        <v>2.2560701999999998E-2</v>
      </c>
      <c r="F50" s="9" t="str">
        <f t="shared" si="4"/>
        <v>N/A</v>
      </c>
      <c r="G50" s="90">
        <v>2.9541728499999999E-2</v>
      </c>
      <c r="H50" s="9" t="str">
        <f t="shared" si="5"/>
        <v>N/A</v>
      </c>
      <c r="I50" s="10">
        <v>-84.3</v>
      </c>
      <c r="J50" s="10">
        <v>30.94</v>
      </c>
      <c r="K50" s="9" t="str">
        <f t="shared" si="0"/>
        <v>No</v>
      </c>
    </row>
    <row r="51" spans="1:11" x14ac:dyDescent="0.2">
      <c r="A51" s="2" t="s">
        <v>351</v>
      </c>
      <c r="B51" s="37" t="s">
        <v>213</v>
      </c>
      <c r="C51" s="89">
        <v>34926275</v>
      </c>
      <c r="D51" s="37" t="s">
        <v>213</v>
      </c>
      <c r="E51" s="38">
        <v>39569477</v>
      </c>
      <c r="F51" s="37" t="s">
        <v>213</v>
      </c>
      <c r="G51" s="38">
        <v>48504167</v>
      </c>
      <c r="H51" s="37" t="s">
        <v>213</v>
      </c>
      <c r="I51" s="10">
        <v>13.29</v>
      </c>
      <c r="J51" s="10">
        <v>22.58</v>
      </c>
      <c r="K51" s="9" t="str">
        <f t="shared" si="0"/>
        <v>Yes</v>
      </c>
    </row>
    <row r="52" spans="1:11" x14ac:dyDescent="0.2">
      <c r="A52" s="2" t="s">
        <v>352</v>
      </c>
      <c r="B52" s="37" t="s">
        <v>213</v>
      </c>
      <c r="C52" s="90">
        <v>95.786753669000007</v>
      </c>
      <c r="D52" s="9" t="str">
        <f t="shared" ref="D52:D54" si="6">IF($B52="N/A","N/A",IF(C52&gt;15,"No",IF(C52&lt;-15,"No","Yes")))</f>
        <v>N/A</v>
      </c>
      <c r="E52" s="8">
        <v>97.990276696999999</v>
      </c>
      <c r="F52" s="9" t="str">
        <f t="shared" ref="F52:F54" si="7">IF($B52="N/A","N/A",IF(E52&gt;15,"No",IF(E52&lt;-15,"No","Yes")))</f>
        <v>N/A</v>
      </c>
      <c r="G52" s="8">
        <v>98.998401518999998</v>
      </c>
      <c r="H52" s="9" t="str">
        <f t="shared" ref="H52:H54" si="8">IF($B52="N/A","N/A",IF(G52&gt;15,"No",IF(G52&lt;-15,"No","Yes")))</f>
        <v>N/A</v>
      </c>
      <c r="I52" s="10">
        <v>2.2999999999999998</v>
      </c>
      <c r="J52" s="10">
        <v>1.0289999999999999</v>
      </c>
      <c r="K52" s="9" t="str">
        <f t="shared" si="0"/>
        <v>Yes</v>
      </c>
    </row>
    <row r="53" spans="1:11" x14ac:dyDescent="0.2">
      <c r="A53" s="2" t="s">
        <v>353</v>
      </c>
      <c r="B53" s="37" t="s">
        <v>213</v>
      </c>
      <c r="C53" s="90">
        <v>0</v>
      </c>
      <c r="D53" s="9" t="str">
        <f t="shared" si="6"/>
        <v>N/A</v>
      </c>
      <c r="E53" s="8">
        <v>0</v>
      </c>
      <c r="F53" s="9" t="str">
        <f t="shared" si="7"/>
        <v>N/A</v>
      </c>
      <c r="G53" s="8">
        <v>0</v>
      </c>
      <c r="H53" s="9" t="str">
        <f t="shared" si="8"/>
        <v>N/A</v>
      </c>
      <c r="I53" s="10" t="s">
        <v>1747</v>
      </c>
      <c r="J53" s="10" t="s">
        <v>1747</v>
      </c>
      <c r="K53" s="9" t="str">
        <f t="shared" si="0"/>
        <v>N/A</v>
      </c>
    </row>
    <row r="54" spans="1:11" x14ac:dyDescent="0.2">
      <c r="A54" s="2" t="s">
        <v>354</v>
      </c>
      <c r="B54" s="37" t="s">
        <v>213</v>
      </c>
      <c r="C54" s="90" t="s">
        <v>213</v>
      </c>
      <c r="D54" s="9" t="str">
        <f t="shared" si="6"/>
        <v>N/A</v>
      </c>
      <c r="E54" s="8">
        <v>2.0097233025999999</v>
      </c>
      <c r="F54" s="9" t="str">
        <f t="shared" si="7"/>
        <v>N/A</v>
      </c>
      <c r="G54" s="8">
        <v>0.74602868659999999</v>
      </c>
      <c r="H54" s="9" t="str">
        <f t="shared" si="8"/>
        <v>N/A</v>
      </c>
      <c r="I54" s="10" t="s">
        <v>213</v>
      </c>
      <c r="J54" s="10">
        <v>-62.9</v>
      </c>
      <c r="K54" s="9" t="str">
        <f t="shared" si="0"/>
        <v>No</v>
      </c>
    </row>
    <row r="55" spans="1:11" ht="12" customHeight="1" x14ac:dyDescent="0.2">
      <c r="A55" s="164" t="s">
        <v>1647</v>
      </c>
      <c r="B55" s="165"/>
      <c r="C55" s="165"/>
      <c r="D55" s="165"/>
      <c r="E55" s="165"/>
      <c r="F55" s="165"/>
      <c r="G55" s="165"/>
      <c r="H55" s="165"/>
      <c r="I55" s="165"/>
      <c r="J55" s="165"/>
      <c r="K55" s="166"/>
    </row>
    <row r="56" spans="1:11" x14ac:dyDescent="0.2">
      <c r="A56" s="156" t="s">
        <v>1645</v>
      </c>
      <c r="B56" s="157"/>
      <c r="C56" s="157"/>
      <c r="D56" s="157"/>
      <c r="E56" s="157"/>
      <c r="F56" s="157"/>
      <c r="G56" s="157"/>
      <c r="H56" s="157"/>
      <c r="I56" s="157"/>
      <c r="J56" s="157"/>
      <c r="K56" s="158"/>
    </row>
    <row r="57" spans="1:11" x14ac:dyDescent="0.2">
      <c r="A57" s="159" t="s">
        <v>1743</v>
      </c>
      <c r="B57" s="159"/>
      <c r="C57" s="159"/>
      <c r="D57" s="159"/>
      <c r="E57" s="159"/>
      <c r="F57" s="159"/>
      <c r="G57" s="159"/>
      <c r="H57" s="159"/>
      <c r="I57" s="159"/>
      <c r="J57" s="159"/>
      <c r="K57" s="160"/>
    </row>
  </sheetData>
  <mergeCells count="6">
    <mergeCell ref="A57:K57"/>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4"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ht="12.75" customHeight="1" x14ac:dyDescent="0.2">
      <c r="A2" s="153" t="s">
        <v>1598</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89">
        <v>90484743</v>
      </c>
      <c r="D6" s="9" t="str">
        <f>IF($B6="N/A","N/A",IF(C6&gt;15,"No",IF(C6&lt;-15,"No","Yes")))</f>
        <v>N/A</v>
      </c>
      <c r="E6" s="38">
        <v>102841309</v>
      </c>
      <c r="F6" s="9" t="str">
        <f>IF($B6="N/A","N/A",IF(E6&gt;15,"No",IF(E6&lt;-15,"No","Yes")))</f>
        <v>N/A</v>
      </c>
      <c r="G6" s="38">
        <v>108130927</v>
      </c>
      <c r="H6" s="9" t="str">
        <f>IF($B6="N/A","N/A",IF(G6&gt;15,"No",IF(G6&lt;-15,"No","Yes")))</f>
        <v>N/A</v>
      </c>
      <c r="I6" s="10">
        <v>13.66</v>
      </c>
      <c r="J6" s="10">
        <v>5.1429999999999998</v>
      </c>
      <c r="K6" s="9" t="str">
        <f t="shared" ref="K6:K15" si="0">IF(J6="Div by 0", "N/A", IF(J6="N/A","N/A", IF(J6&gt;30, "No", IF(J6&lt;-30, "No", "Yes"))))</f>
        <v>Yes</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16</v>
      </c>
      <c r="B9" s="37" t="s">
        <v>213</v>
      </c>
      <c r="C9" s="90">
        <v>5.4501088652999998</v>
      </c>
      <c r="D9" s="9" t="str">
        <f t="shared" ref="D9:D15" si="1">IF($B9="N/A","N/A",IF(C9&gt;15,"No",IF(C9&lt;-15,"No","Yes")))</f>
        <v>N/A</v>
      </c>
      <c r="E9" s="8">
        <v>5.0875431777999998</v>
      </c>
      <c r="F9" s="9" t="str">
        <f t="shared" ref="F9:F15" si="2">IF($B9="N/A","N/A",IF(E9&gt;15,"No",IF(E9&lt;-15,"No","Yes")))</f>
        <v>N/A</v>
      </c>
      <c r="G9" s="8">
        <v>4.7770014956000004</v>
      </c>
      <c r="H9" s="9" t="str">
        <f t="shared" ref="H9:H15" si="3">IF($B9="N/A","N/A",IF(G9&gt;15,"No",IF(G9&lt;-15,"No","Yes")))</f>
        <v>N/A</v>
      </c>
      <c r="I9" s="10">
        <v>-6.65</v>
      </c>
      <c r="J9" s="10">
        <v>-6.1</v>
      </c>
      <c r="K9" s="9" t="str">
        <f t="shared" si="0"/>
        <v>Yes</v>
      </c>
    </row>
    <row r="10" spans="1:11" x14ac:dyDescent="0.2">
      <c r="A10" s="91" t="s">
        <v>36</v>
      </c>
      <c r="B10" s="37" t="s">
        <v>213</v>
      </c>
      <c r="C10" s="90">
        <v>4.4879376999999998E-3</v>
      </c>
      <c r="D10" s="9" t="str">
        <f t="shared" si="1"/>
        <v>N/A</v>
      </c>
      <c r="E10" s="8">
        <v>4.2531866999999998E-3</v>
      </c>
      <c r="F10" s="9" t="str">
        <f t="shared" si="2"/>
        <v>N/A</v>
      </c>
      <c r="G10" s="8">
        <v>5.0071600000000001E-4</v>
      </c>
      <c r="H10" s="9" t="str">
        <f t="shared" si="3"/>
        <v>N/A</v>
      </c>
      <c r="I10" s="10">
        <v>-5.23</v>
      </c>
      <c r="J10" s="10">
        <v>-88.2</v>
      </c>
      <c r="K10" s="9" t="str">
        <f t="shared" si="0"/>
        <v>No</v>
      </c>
    </row>
    <row r="11" spans="1:11" x14ac:dyDescent="0.2">
      <c r="A11" s="91" t="s">
        <v>37</v>
      </c>
      <c r="B11" s="37" t="s">
        <v>213</v>
      </c>
      <c r="C11" s="90">
        <v>1.02872502E-2</v>
      </c>
      <c r="D11" s="9" t="str">
        <f t="shared" si="1"/>
        <v>N/A</v>
      </c>
      <c r="E11" s="8">
        <v>2.78467716E-2</v>
      </c>
      <c r="F11" s="9" t="str">
        <f t="shared" si="2"/>
        <v>N/A</v>
      </c>
      <c r="G11" s="8">
        <v>1.63558655E-2</v>
      </c>
      <c r="H11" s="9" t="str">
        <f t="shared" si="3"/>
        <v>N/A</v>
      </c>
      <c r="I11" s="10">
        <v>170.7</v>
      </c>
      <c r="J11" s="10">
        <v>-41.3</v>
      </c>
      <c r="K11" s="9" t="str">
        <f t="shared" si="0"/>
        <v>No</v>
      </c>
    </row>
    <row r="12" spans="1:11" x14ac:dyDescent="0.2">
      <c r="A12" s="91" t="s">
        <v>38</v>
      </c>
      <c r="B12" s="37" t="s">
        <v>213</v>
      </c>
      <c r="C12" s="90">
        <v>5.7121293866</v>
      </c>
      <c r="D12" s="9" t="str">
        <f t="shared" si="1"/>
        <v>N/A</v>
      </c>
      <c r="E12" s="8">
        <v>5.3328953087000004</v>
      </c>
      <c r="F12" s="9" t="str">
        <f t="shared" si="2"/>
        <v>N/A</v>
      </c>
      <c r="G12" s="8">
        <v>5.0030684489999997</v>
      </c>
      <c r="H12" s="9" t="str">
        <f t="shared" si="3"/>
        <v>N/A</v>
      </c>
      <c r="I12" s="10">
        <v>-6.64</v>
      </c>
      <c r="J12" s="10">
        <v>-6.18</v>
      </c>
      <c r="K12" s="9" t="str">
        <f t="shared" si="0"/>
        <v>Yes</v>
      </c>
    </row>
    <row r="13" spans="1:11" x14ac:dyDescent="0.2">
      <c r="A13" s="91" t="s">
        <v>866</v>
      </c>
      <c r="B13" s="37" t="s">
        <v>213</v>
      </c>
      <c r="C13" s="90">
        <v>19.699353885000001</v>
      </c>
      <c r="D13" s="9" t="str">
        <f t="shared" si="1"/>
        <v>N/A</v>
      </c>
      <c r="E13" s="8">
        <v>19.150902762000001</v>
      </c>
      <c r="F13" s="9" t="str">
        <f t="shared" si="2"/>
        <v>N/A</v>
      </c>
      <c r="G13" s="8">
        <v>16.757299711000002</v>
      </c>
      <c r="H13" s="9" t="str">
        <f t="shared" si="3"/>
        <v>N/A</v>
      </c>
      <c r="I13" s="10">
        <v>-2.78</v>
      </c>
      <c r="J13" s="10">
        <v>-12.5</v>
      </c>
      <c r="K13" s="9" t="str">
        <f t="shared" si="0"/>
        <v>Yes</v>
      </c>
    </row>
    <row r="14" spans="1:11" x14ac:dyDescent="0.2">
      <c r="A14" s="91" t="s">
        <v>867</v>
      </c>
      <c r="B14" s="37" t="s">
        <v>213</v>
      </c>
      <c r="C14" s="90">
        <v>19.528231609999999</v>
      </c>
      <c r="D14" s="9" t="str">
        <f t="shared" si="1"/>
        <v>N/A</v>
      </c>
      <c r="E14" s="8">
        <v>18.443102206999999</v>
      </c>
      <c r="F14" s="9" t="str">
        <f t="shared" si="2"/>
        <v>N/A</v>
      </c>
      <c r="G14" s="8">
        <v>15.995765961</v>
      </c>
      <c r="H14" s="9" t="str">
        <f t="shared" si="3"/>
        <v>N/A</v>
      </c>
      <c r="I14" s="10">
        <v>-5.56</v>
      </c>
      <c r="J14" s="10">
        <v>-13.3</v>
      </c>
      <c r="K14" s="9" t="str">
        <f t="shared" si="0"/>
        <v>Yes</v>
      </c>
    </row>
    <row r="15" spans="1:11" x14ac:dyDescent="0.2">
      <c r="A15" s="91" t="s">
        <v>161</v>
      </c>
      <c r="B15" s="37" t="s">
        <v>213</v>
      </c>
      <c r="C15" s="90">
        <v>57.291585609999998</v>
      </c>
      <c r="D15" s="9" t="str">
        <f t="shared" si="1"/>
        <v>N/A</v>
      </c>
      <c r="E15" s="8">
        <v>58.946015555000002</v>
      </c>
      <c r="F15" s="9" t="str">
        <f t="shared" si="2"/>
        <v>N/A</v>
      </c>
      <c r="G15" s="8">
        <v>60.324866169000003</v>
      </c>
      <c r="H15" s="9" t="str">
        <f t="shared" si="3"/>
        <v>N/A</v>
      </c>
      <c r="I15" s="10">
        <v>2.8879999999999999</v>
      </c>
      <c r="J15" s="10">
        <v>2.339</v>
      </c>
      <c r="K15" s="9" t="str">
        <f t="shared" si="0"/>
        <v>Yes</v>
      </c>
    </row>
    <row r="16" spans="1:11" x14ac:dyDescent="0.2">
      <c r="A16" s="91" t="s">
        <v>162</v>
      </c>
      <c r="B16" s="37" t="s">
        <v>246</v>
      </c>
      <c r="C16" s="90">
        <v>81.536531522999994</v>
      </c>
      <c r="D16" s="9" t="str">
        <f>IF($B16="N/A","N/A",IF(C16&gt;95,"Yes","No"))</f>
        <v>No</v>
      </c>
      <c r="E16" s="8">
        <v>82.530005525000007</v>
      </c>
      <c r="F16" s="9" t="str">
        <f>IF($B16="N/A","N/A",IF(E16&gt;95,"Yes","No"))</f>
        <v>No</v>
      </c>
      <c r="G16" s="8">
        <v>82.016241292000004</v>
      </c>
      <c r="H16" s="9" t="str">
        <f>IF($B16="N/A","N/A",IF(G16&gt;95,"Yes","No"))</f>
        <v>No</v>
      </c>
      <c r="I16" s="10">
        <v>1.218</v>
      </c>
      <c r="J16" s="10">
        <v>-0.623</v>
      </c>
      <c r="K16" s="9" t="str">
        <f t="shared" ref="K16:K26" si="4">IF(J16="Div by 0", "N/A", IF(J16="N/A","N/A", IF(J16&gt;30, "No", IF(J16&lt;-30, "No", "Yes"))))</f>
        <v>Yes</v>
      </c>
    </row>
    <row r="17" spans="1:11" x14ac:dyDescent="0.2">
      <c r="A17" s="91" t="s">
        <v>868</v>
      </c>
      <c r="B17" s="62" t="s">
        <v>247</v>
      </c>
      <c r="C17" s="90">
        <v>44.287979024000002</v>
      </c>
      <c r="D17" s="9" t="str">
        <f>IF($B17="N/A","N/A",IF(C17&gt;90,"No",IF(C17&lt;50,"No","Yes")))</f>
        <v>No</v>
      </c>
      <c r="E17" s="8">
        <v>45.130134429000002</v>
      </c>
      <c r="F17" s="9" t="str">
        <f>IF($B17="N/A","N/A",IF(E17&gt;90,"No",IF(E17&lt;50,"No","Yes")))</f>
        <v>No</v>
      </c>
      <c r="G17" s="8">
        <v>46.082505146999999</v>
      </c>
      <c r="H17" s="9" t="str">
        <f>IF($B17="N/A","N/A",IF(G17&gt;90,"No",IF(G17&lt;50,"No","Yes")))</f>
        <v>No</v>
      </c>
      <c r="I17" s="10">
        <v>1.9019999999999999</v>
      </c>
      <c r="J17" s="10">
        <v>2.11</v>
      </c>
      <c r="K17" s="9" t="str">
        <f t="shared" si="4"/>
        <v>Yes</v>
      </c>
    </row>
    <row r="18" spans="1:11" x14ac:dyDescent="0.2">
      <c r="A18" s="91" t="s">
        <v>869</v>
      </c>
      <c r="B18" s="62" t="s">
        <v>224</v>
      </c>
      <c r="C18" s="90">
        <v>8.1641343668000008</v>
      </c>
      <c r="D18" s="9" t="str">
        <f t="shared" ref="D18:D23" si="5">IF($B18="N/A","N/A",IF(C18&gt;5,"No",IF(C18&lt;=0,"No","Yes")))</f>
        <v>No</v>
      </c>
      <c r="E18" s="8">
        <v>8.9098438060999996</v>
      </c>
      <c r="F18" s="9" t="str">
        <f t="shared" ref="F18:F23" si="6">IF($B18="N/A","N/A",IF(E18&gt;5,"No",IF(E18&lt;=0,"No","Yes")))</f>
        <v>No</v>
      </c>
      <c r="G18" s="8">
        <v>9.2982630215000004</v>
      </c>
      <c r="H18" s="9" t="str">
        <f t="shared" ref="H18:H23" si="7">IF($B18="N/A","N/A",IF(G18&gt;5,"No",IF(G18&lt;=0,"No","Yes")))</f>
        <v>No</v>
      </c>
      <c r="I18" s="10">
        <v>9.1340000000000003</v>
      </c>
      <c r="J18" s="10">
        <v>4.359</v>
      </c>
      <c r="K18" s="9" t="str">
        <f t="shared" si="4"/>
        <v>Yes</v>
      </c>
    </row>
    <row r="19" spans="1:11" x14ac:dyDescent="0.2">
      <c r="A19" s="91" t="s">
        <v>870</v>
      </c>
      <c r="B19" s="62" t="s">
        <v>224</v>
      </c>
      <c r="C19" s="90">
        <v>2.986604051</v>
      </c>
      <c r="D19" s="9" t="str">
        <f t="shared" si="5"/>
        <v>Yes</v>
      </c>
      <c r="E19" s="8">
        <v>2.7254942856</v>
      </c>
      <c r="F19" s="9" t="str">
        <f t="shared" si="6"/>
        <v>Yes</v>
      </c>
      <c r="G19" s="8">
        <v>2.4034788862999998</v>
      </c>
      <c r="H19" s="9" t="str">
        <f t="shared" si="7"/>
        <v>Yes</v>
      </c>
      <c r="I19" s="10">
        <v>-8.74</v>
      </c>
      <c r="J19" s="10">
        <v>-11.8</v>
      </c>
      <c r="K19" s="9" t="str">
        <f t="shared" si="4"/>
        <v>Yes</v>
      </c>
    </row>
    <row r="20" spans="1:11" x14ac:dyDescent="0.2">
      <c r="A20" s="91" t="s">
        <v>871</v>
      </c>
      <c r="B20" s="62" t="s">
        <v>224</v>
      </c>
      <c r="C20" s="90">
        <v>0.2434310942</v>
      </c>
      <c r="D20" s="9" t="str">
        <f t="shared" si="5"/>
        <v>Yes</v>
      </c>
      <c r="E20" s="8">
        <v>0.22899844650000001</v>
      </c>
      <c r="F20" s="9" t="str">
        <f t="shared" si="6"/>
        <v>Yes</v>
      </c>
      <c r="G20" s="8">
        <v>0.21315455850000001</v>
      </c>
      <c r="H20" s="9" t="str">
        <f t="shared" si="7"/>
        <v>Yes</v>
      </c>
      <c r="I20" s="10">
        <v>-5.93</v>
      </c>
      <c r="J20" s="10">
        <v>-6.92</v>
      </c>
      <c r="K20" s="9" t="str">
        <f t="shared" si="4"/>
        <v>Yes</v>
      </c>
    </row>
    <row r="21" spans="1:11" x14ac:dyDescent="0.2">
      <c r="A21" s="91" t="s">
        <v>872</v>
      </c>
      <c r="B21" s="37" t="s">
        <v>213</v>
      </c>
      <c r="C21" s="90">
        <v>0</v>
      </c>
      <c r="D21" s="9" t="str">
        <f t="shared" si="5"/>
        <v>N/A</v>
      </c>
      <c r="E21" s="8">
        <v>0</v>
      </c>
      <c r="F21" s="9" t="str">
        <f t="shared" si="6"/>
        <v>N/A</v>
      </c>
      <c r="G21" s="8">
        <v>0</v>
      </c>
      <c r="H21" s="9" t="str">
        <f t="shared" si="7"/>
        <v>N/A</v>
      </c>
      <c r="I21" s="10" t="s">
        <v>1747</v>
      </c>
      <c r="J21" s="10" t="s">
        <v>1747</v>
      </c>
      <c r="K21" s="9" t="str">
        <f t="shared" si="4"/>
        <v>N/A</v>
      </c>
    </row>
    <row r="22" spans="1:11" x14ac:dyDescent="0.2">
      <c r="A22" s="91" t="s">
        <v>1742</v>
      </c>
      <c r="B22" s="37" t="s">
        <v>213</v>
      </c>
      <c r="C22" s="90">
        <v>0</v>
      </c>
      <c r="D22" s="9" t="str">
        <f t="shared" si="5"/>
        <v>N/A</v>
      </c>
      <c r="E22" s="8">
        <v>0</v>
      </c>
      <c r="F22" s="9" t="str">
        <f t="shared" si="6"/>
        <v>N/A</v>
      </c>
      <c r="G22" s="8">
        <v>0</v>
      </c>
      <c r="H22" s="9" t="str">
        <f t="shared" si="7"/>
        <v>N/A</v>
      </c>
      <c r="I22" s="10" t="s">
        <v>1747</v>
      </c>
      <c r="J22" s="10" t="s">
        <v>1747</v>
      </c>
      <c r="K22" s="9" t="str">
        <f t="shared" si="4"/>
        <v>N/A</v>
      </c>
    </row>
    <row r="23" spans="1:11" x14ac:dyDescent="0.2">
      <c r="A23" s="91" t="s">
        <v>873</v>
      </c>
      <c r="B23" s="37" t="s">
        <v>213</v>
      </c>
      <c r="C23" s="90">
        <v>0</v>
      </c>
      <c r="D23" s="9" t="str">
        <f t="shared" si="5"/>
        <v>N/A</v>
      </c>
      <c r="E23" s="8">
        <v>0</v>
      </c>
      <c r="F23" s="9" t="str">
        <f t="shared" si="6"/>
        <v>N/A</v>
      </c>
      <c r="G23" s="8">
        <v>0</v>
      </c>
      <c r="H23" s="9" t="str">
        <f t="shared" si="7"/>
        <v>N/A</v>
      </c>
      <c r="I23" s="10" t="s">
        <v>1747</v>
      </c>
      <c r="J23" s="10" t="s">
        <v>1747</v>
      </c>
      <c r="K23" s="9" t="str">
        <f t="shared" si="4"/>
        <v>N/A</v>
      </c>
    </row>
    <row r="24" spans="1:11" x14ac:dyDescent="0.2">
      <c r="A24" s="91" t="s">
        <v>874</v>
      </c>
      <c r="B24" s="37" t="s">
        <v>232</v>
      </c>
      <c r="C24" s="90">
        <v>1.4197144816</v>
      </c>
      <c r="D24" s="9" t="str">
        <f>IF($B24="N/A","N/A",IF(C24&gt;10,"No",IF(C24&lt;1,"No","Yes")))</f>
        <v>Yes</v>
      </c>
      <c r="E24" s="8">
        <v>1.3892345535999999</v>
      </c>
      <c r="F24" s="9" t="str">
        <f>IF($B24="N/A","N/A",IF(E24&gt;10,"No",IF(E24&lt;1,"No","Yes")))</f>
        <v>Yes</v>
      </c>
      <c r="G24" s="8">
        <v>1.2461809376999999</v>
      </c>
      <c r="H24" s="9" t="str">
        <f>IF($B24="N/A","N/A",IF(G24&gt;10,"No",IF(G24&lt;1,"No","Yes")))</f>
        <v>Yes</v>
      </c>
      <c r="I24" s="10">
        <v>-2.15</v>
      </c>
      <c r="J24" s="10">
        <v>-10.3</v>
      </c>
      <c r="K24" s="9" t="str">
        <f t="shared" si="4"/>
        <v>Yes</v>
      </c>
    </row>
    <row r="25" spans="1:11" x14ac:dyDescent="0.2">
      <c r="A25" s="91" t="s">
        <v>875</v>
      </c>
      <c r="B25" s="94" t="s">
        <v>239</v>
      </c>
      <c r="C25" s="90">
        <v>14.963537002000001</v>
      </c>
      <c r="D25" s="9" t="str">
        <f>IF($B25="N/A","N/A",IF(C25&gt;10,"No",IF(C25&lt;=0,"No","Yes")))</f>
        <v>No</v>
      </c>
      <c r="E25" s="8">
        <v>14.429276664</v>
      </c>
      <c r="F25" s="9" t="str">
        <f>IF($B25="N/A","N/A",IF(E25&gt;10,"No",IF(E25&lt;=0,"No","Yes")))</f>
        <v>No</v>
      </c>
      <c r="G25" s="8">
        <v>13.206665656</v>
      </c>
      <c r="H25" s="9" t="str">
        <f>IF($B25="N/A","N/A",IF(G25&gt;10,"No",IF(G25&lt;=0,"No","Yes")))</f>
        <v>No</v>
      </c>
      <c r="I25" s="10">
        <v>-3.57</v>
      </c>
      <c r="J25" s="10">
        <v>-8.4700000000000006</v>
      </c>
      <c r="K25" s="9" t="str">
        <f t="shared" si="4"/>
        <v>Yes</v>
      </c>
    </row>
    <row r="26" spans="1:11" x14ac:dyDescent="0.2">
      <c r="A26" s="91" t="s">
        <v>876</v>
      </c>
      <c r="B26" s="62" t="s">
        <v>248</v>
      </c>
      <c r="C26" s="90">
        <v>18.452242275</v>
      </c>
      <c r="D26" s="9" t="str">
        <f>IF($B26="N/A","N/A",IF(C26&gt;=5,"No",IF(C26&lt;0,"No","Yes")))</f>
        <v>No</v>
      </c>
      <c r="E26" s="8">
        <v>17.469954606999998</v>
      </c>
      <c r="F26" s="9" t="str">
        <f>IF($B26="N/A","N/A",IF(E26&gt;=5,"No",IF(E26&lt;0,"No","Yes")))</f>
        <v>No</v>
      </c>
      <c r="G26" s="8">
        <v>17.983304627999999</v>
      </c>
      <c r="H26" s="9" t="str">
        <f>IF($B26="N/A","N/A",IF(G26&gt;=5,"No",IF(G26&lt;0,"No","Yes")))</f>
        <v>No</v>
      </c>
      <c r="I26" s="10">
        <v>-5.32</v>
      </c>
      <c r="J26" s="10">
        <v>2.9380000000000002</v>
      </c>
      <c r="K26" s="9" t="str">
        <f t="shared" si="4"/>
        <v>Yes</v>
      </c>
    </row>
    <row r="27" spans="1:11" x14ac:dyDescent="0.2">
      <c r="A27" s="91" t="s">
        <v>14</v>
      </c>
      <c r="B27" s="62" t="s">
        <v>249</v>
      </c>
      <c r="C27" s="90">
        <v>0.1139893827</v>
      </c>
      <c r="D27" s="9" t="str">
        <f>IF($B27="N/A","N/A",IF(C27&gt;15,"No",IF(C27&lt;=0,"No","Yes")))</f>
        <v>Yes</v>
      </c>
      <c r="E27" s="8">
        <v>0.13409494820000001</v>
      </c>
      <c r="F27" s="9" t="str">
        <f>IF($B27="N/A","N/A",IF(E27&gt;15,"No",IF(E27&lt;=0,"No","Yes")))</f>
        <v>Yes</v>
      </c>
      <c r="G27" s="8">
        <v>0.14967410759999999</v>
      </c>
      <c r="H27" s="9" t="str">
        <f>IF($B27="N/A","N/A",IF(G27&gt;15,"No",IF(G27&lt;=0,"No","Yes")))</f>
        <v>Yes</v>
      </c>
      <c r="I27" s="10">
        <v>17.64</v>
      </c>
      <c r="J27" s="10">
        <v>11.62</v>
      </c>
      <c r="K27" s="9" t="str">
        <f>IF(J27="Div by 0", "N/A", IF(J27="N/A","N/A", IF(J27&gt;30, "No", IF(J27&lt;-30, "No", "Yes"))))</f>
        <v>Yes</v>
      </c>
    </row>
    <row r="28" spans="1:11" x14ac:dyDescent="0.2">
      <c r="A28" s="91" t="s">
        <v>877</v>
      </c>
      <c r="B28" s="37" t="s">
        <v>213</v>
      </c>
      <c r="C28" s="93">
        <v>85.777949061000001</v>
      </c>
      <c r="D28" s="9" t="str">
        <f>IF($B28="N/A","N/A",IF(C28&gt;15,"No",IF(C28&lt;-15,"No","Yes")))</f>
        <v>N/A</v>
      </c>
      <c r="E28" s="39">
        <v>83.957601246999999</v>
      </c>
      <c r="F28" s="9" t="str">
        <f>IF($B28="N/A","N/A",IF(E28&gt;15,"No",IF(E28&lt;-15,"No","Yes")))</f>
        <v>N/A</v>
      </c>
      <c r="G28" s="39">
        <v>84.652727318000004</v>
      </c>
      <c r="H28" s="9" t="str">
        <f>IF($B28="N/A","N/A",IF(G28&gt;15,"No",IF(G28&lt;-15,"No","Yes")))</f>
        <v>N/A</v>
      </c>
      <c r="I28" s="10">
        <v>-2.12</v>
      </c>
      <c r="J28" s="10">
        <v>0.82789999999999997</v>
      </c>
      <c r="K28" s="9" t="str">
        <f>IF(J28="Div by 0", "N/A", IF(J28="N/A","N/A", IF(J28&gt;30, "No", IF(J28&lt;-30, "No", "Yes"))))</f>
        <v>Yes</v>
      </c>
    </row>
    <row r="29" spans="1:11" x14ac:dyDescent="0.2">
      <c r="A29" s="91" t="s">
        <v>378</v>
      </c>
      <c r="B29" s="37" t="s">
        <v>250</v>
      </c>
      <c r="C29" s="90">
        <v>13.954642055000001</v>
      </c>
      <c r="D29" s="9" t="str">
        <f>IF($B29="N/A","N/A",IF(C29&gt;35,"No",IF(C29&lt;10,"No","Yes")))</f>
        <v>Yes</v>
      </c>
      <c r="E29" s="8">
        <v>13.238729779</v>
      </c>
      <c r="F29" s="9" t="str">
        <f>IF($B29="N/A","N/A",IF(E29&gt;35,"No",IF(E29&lt;10,"No","Yes")))</f>
        <v>Yes</v>
      </c>
      <c r="G29" s="8">
        <v>12.248815734000001</v>
      </c>
      <c r="H29" s="9" t="str">
        <f>IF($B29="N/A","N/A",IF(G29&gt;35,"No",IF(G29&lt;10,"No","Yes")))</f>
        <v>Yes</v>
      </c>
      <c r="I29" s="10">
        <v>-5.13</v>
      </c>
      <c r="J29" s="10">
        <v>-7.48</v>
      </c>
      <c r="K29" s="9" t="str">
        <f t="shared" ref="K29:K54" si="8">IF(J29="Div by 0", "N/A", IF(J29="N/A","N/A", IF(J29&gt;30, "No", IF(J29&lt;-30, "No", "Yes"))))</f>
        <v>Yes</v>
      </c>
    </row>
    <row r="30" spans="1:11" x14ac:dyDescent="0.2">
      <c r="A30" s="91" t="s">
        <v>379</v>
      </c>
      <c r="B30" s="37" t="s">
        <v>251</v>
      </c>
      <c r="C30" s="90">
        <v>21.145469795</v>
      </c>
      <c r="D30" s="9" t="str">
        <f>IF($B30="N/A","N/A",IF(C30&gt;20,"No",IF(C30&lt;2,"No","Yes")))</f>
        <v>No</v>
      </c>
      <c r="E30" s="8">
        <v>22.844161775</v>
      </c>
      <c r="F30" s="9" t="str">
        <f>IF($B30="N/A","N/A",IF(E30&gt;20,"No",IF(E30&lt;2,"No","Yes")))</f>
        <v>No</v>
      </c>
      <c r="G30" s="8">
        <v>24.882351189000001</v>
      </c>
      <c r="H30" s="9" t="str">
        <f>IF($B30="N/A","N/A",IF(G30&gt;20,"No",IF(G30&lt;2,"No","Yes")))</f>
        <v>No</v>
      </c>
      <c r="I30" s="10">
        <v>8.0329999999999995</v>
      </c>
      <c r="J30" s="10">
        <v>8.9220000000000006</v>
      </c>
      <c r="K30" s="9" t="str">
        <f t="shared" si="8"/>
        <v>Yes</v>
      </c>
    </row>
    <row r="31" spans="1:11" x14ac:dyDescent="0.2">
      <c r="A31" s="91" t="s">
        <v>380</v>
      </c>
      <c r="B31" s="37" t="s">
        <v>252</v>
      </c>
      <c r="C31" s="90">
        <v>0.69887362119999996</v>
      </c>
      <c r="D31" s="9" t="str">
        <f>IF($B31="N/A","N/A",IF(C31&gt;8,"No",IF(C31&lt;0.5,"No","Yes")))</f>
        <v>Yes</v>
      </c>
      <c r="E31" s="8">
        <v>0.68247964439999997</v>
      </c>
      <c r="F31" s="9" t="str">
        <f>IF($B31="N/A","N/A",IF(E31&gt;8,"No",IF(E31&lt;0.5,"No","Yes")))</f>
        <v>Yes</v>
      </c>
      <c r="G31" s="8">
        <v>0.61303460389999997</v>
      </c>
      <c r="H31" s="9" t="str">
        <f>IF($B31="N/A","N/A",IF(G31&gt;8,"No",IF(G31&lt;0.5,"No","Yes")))</f>
        <v>Yes</v>
      </c>
      <c r="I31" s="10">
        <v>-2.35</v>
      </c>
      <c r="J31" s="10">
        <v>-10.199999999999999</v>
      </c>
      <c r="K31" s="9" t="str">
        <f t="shared" si="8"/>
        <v>Yes</v>
      </c>
    </row>
    <row r="32" spans="1:11" x14ac:dyDescent="0.2">
      <c r="A32" s="91" t="s">
        <v>381</v>
      </c>
      <c r="B32" s="37" t="s">
        <v>253</v>
      </c>
      <c r="C32" s="90">
        <v>2.9057605877000001</v>
      </c>
      <c r="D32" s="9" t="str">
        <f>IF($B32="N/A","N/A",IF(C32&gt;25,"No",IF(C32&lt;3,"No","Yes")))</f>
        <v>No</v>
      </c>
      <c r="E32" s="8">
        <v>2.8349123794</v>
      </c>
      <c r="F32" s="9" t="str">
        <f>IF($B32="N/A","N/A",IF(E32&gt;25,"No",IF(E32&lt;3,"No","Yes")))</f>
        <v>No</v>
      </c>
      <c r="G32" s="8">
        <v>2.5857505133999998</v>
      </c>
      <c r="H32" s="9" t="str">
        <f>IF($B32="N/A","N/A",IF(G32&gt;25,"No",IF(G32&lt;3,"No","Yes")))</f>
        <v>No</v>
      </c>
      <c r="I32" s="10">
        <v>-2.44</v>
      </c>
      <c r="J32" s="10">
        <v>-8.7899999999999991</v>
      </c>
      <c r="K32" s="9" t="str">
        <f t="shared" si="8"/>
        <v>Yes</v>
      </c>
    </row>
    <row r="33" spans="1:11" x14ac:dyDescent="0.2">
      <c r="A33" s="91" t="s">
        <v>382</v>
      </c>
      <c r="B33" s="37" t="s">
        <v>254</v>
      </c>
      <c r="C33" s="90">
        <v>1.2656166796999999</v>
      </c>
      <c r="D33" s="9" t="str">
        <f>IF($B33="N/A","N/A",IF(C33&gt;25,"No",IF(C33&lt;2,"No","Yes")))</f>
        <v>No</v>
      </c>
      <c r="E33" s="8">
        <v>1.1798799644</v>
      </c>
      <c r="F33" s="9" t="str">
        <f>IF($B33="N/A","N/A",IF(E33&gt;25,"No",IF(E33&lt;2,"No","Yes")))</f>
        <v>No</v>
      </c>
      <c r="G33" s="8">
        <v>1.0669704145000001</v>
      </c>
      <c r="H33" s="9" t="str">
        <f>IF($B33="N/A","N/A",IF(G33&gt;25,"No",IF(G33&lt;2,"No","Yes")))</f>
        <v>No</v>
      </c>
      <c r="I33" s="10">
        <v>-6.77</v>
      </c>
      <c r="J33" s="10">
        <v>-9.57</v>
      </c>
      <c r="K33" s="9" t="str">
        <f t="shared" si="8"/>
        <v>Yes</v>
      </c>
    </row>
    <row r="34" spans="1:11" x14ac:dyDescent="0.2">
      <c r="A34" s="91" t="s">
        <v>383</v>
      </c>
      <c r="B34" s="37" t="s">
        <v>255</v>
      </c>
      <c r="C34" s="90">
        <v>1.6866500907999999</v>
      </c>
      <c r="D34" s="9" t="str">
        <f>IF($B34="N/A","N/A",IF(C34&gt;25,"No",IF(C34&lt;=0,"No","Yes")))</f>
        <v>Yes</v>
      </c>
      <c r="E34" s="8">
        <v>1.7773597184000001</v>
      </c>
      <c r="F34" s="9" t="str">
        <f>IF($B34="N/A","N/A",IF(E34&gt;25,"No",IF(E34&lt;=0,"No","Yes")))</f>
        <v>Yes</v>
      </c>
      <c r="G34" s="8">
        <v>1.9394146135000001</v>
      </c>
      <c r="H34" s="9" t="str">
        <f>IF($B34="N/A","N/A",IF(G34&gt;25,"No",IF(G34&lt;=0,"No","Yes")))</f>
        <v>Yes</v>
      </c>
      <c r="I34" s="10">
        <v>5.3780000000000001</v>
      </c>
      <c r="J34" s="10">
        <v>9.1180000000000003</v>
      </c>
      <c r="K34" s="9" t="str">
        <f t="shared" si="8"/>
        <v>Yes</v>
      </c>
    </row>
    <row r="35" spans="1:11" x14ac:dyDescent="0.2">
      <c r="A35" s="91" t="s">
        <v>384</v>
      </c>
      <c r="B35" s="37" t="s">
        <v>256</v>
      </c>
      <c r="C35" s="90">
        <v>24.367333396999999</v>
      </c>
      <c r="D35" s="9" t="str">
        <f>IF($B35="N/A","N/A",IF(C35&gt;20,"No",IF(C35&lt;4,"No","Yes")))</f>
        <v>No</v>
      </c>
      <c r="E35" s="8">
        <v>23.436873989999999</v>
      </c>
      <c r="F35" s="9" t="str">
        <f>IF($B35="N/A","N/A",IF(E35&gt;20,"No",IF(E35&lt;4,"No","Yes")))</f>
        <v>No</v>
      </c>
      <c r="G35" s="8">
        <v>22.105434276</v>
      </c>
      <c r="H35" s="9" t="str">
        <f>IF($B35="N/A","N/A",IF(G35&gt;20,"No",IF(G35&lt;4,"No","Yes")))</f>
        <v>No</v>
      </c>
      <c r="I35" s="10">
        <v>-3.82</v>
      </c>
      <c r="J35" s="10">
        <v>-5.68</v>
      </c>
      <c r="K35" s="9" t="str">
        <f t="shared" si="8"/>
        <v>Yes</v>
      </c>
    </row>
    <row r="36" spans="1:11" x14ac:dyDescent="0.2">
      <c r="A36" s="91" t="s">
        <v>385</v>
      </c>
      <c r="B36" s="37" t="s">
        <v>257</v>
      </c>
      <c r="C36" s="90">
        <v>0</v>
      </c>
      <c r="D36" s="9" t="str">
        <f>IF($B36="N/A","N/A",IF(C36&gt;=3,"No",IF(C36&lt;0,"No","Yes")))</f>
        <v>Yes</v>
      </c>
      <c r="E36" s="8">
        <v>0</v>
      </c>
      <c r="F36" s="9" t="str">
        <f>IF($B36="N/A","N/A",IF(E36&gt;=3,"No",IF(E36&lt;0,"No","Yes")))</f>
        <v>Yes</v>
      </c>
      <c r="G36" s="8">
        <v>0</v>
      </c>
      <c r="H36" s="9" t="str">
        <f>IF($B36="N/A","N/A",IF(G36&gt;=3,"No",IF(G36&lt;0,"No","Yes")))</f>
        <v>Yes</v>
      </c>
      <c r="I36" s="10" t="s">
        <v>1747</v>
      </c>
      <c r="J36" s="10" t="s">
        <v>1747</v>
      </c>
      <c r="K36" s="9" t="str">
        <f t="shared" si="8"/>
        <v>N/A</v>
      </c>
    </row>
    <row r="37" spans="1:11" x14ac:dyDescent="0.2">
      <c r="A37" s="91" t="s">
        <v>386</v>
      </c>
      <c r="B37" s="37" t="s">
        <v>258</v>
      </c>
      <c r="C37" s="90">
        <v>15.087430817</v>
      </c>
      <c r="D37" s="9" t="str">
        <f>IF($B37="N/A","N/A",IF(C37&gt;=25,"No",IF(C37&lt;0,"No","Yes")))</f>
        <v>Yes</v>
      </c>
      <c r="E37" s="8">
        <v>14.157518162000001</v>
      </c>
      <c r="F37" s="9" t="str">
        <f>IF($B37="N/A","N/A",IF(E37&gt;=25,"No",IF(E37&lt;0,"No","Yes")))</f>
        <v>Yes</v>
      </c>
      <c r="G37" s="8">
        <v>14.428089569999999</v>
      </c>
      <c r="H37" s="9" t="str">
        <f>IF($B37="N/A","N/A",IF(G37&gt;=25,"No",IF(G37&lt;0,"No","Yes")))</f>
        <v>Yes</v>
      </c>
      <c r="I37" s="10">
        <v>-6.16</v>
      </c>
      <c r="J37" s="10">
        <v>1.911</v>
      </c>
      <c r="K37" s="9" t="str">
        <f t="shared" si="8"/>
        <v>Yes</v>
      </c>
    </row>
    <row r="38" spans="1:11" x14ac:dyDescent="0.2">
      <c r="A38" s="91" t="s">
        <v>387</v>
      </c>
      <c r="B38" s="37" t="s">
        <v>221</v>
      </c>
      <c r="C38" s="90">
        <v>6.1990373337999998</v>
      </c>
      <c r="D38" s="9" t="str">
        <f>IF($B38="N/A","N/A",IF(C38&gt;3,"Yes","No"))</f>
        <v>Yes</v>
      </c>
      <c r="E38" s="8">
        <v>6.1462033705000003</v>
      </c>
      <c r="F38" s="9" t="str">
        <f>IF($B38="N/A","N/A",IF(E38&gt;3,"Yes","No"))</f>
        <v>Yes</v>
      </c>
      <c r="G38" s="8">
        <v>5.6979628039000003</v>
      </c>
      <c r="H38" s="9" t="str">
        <f>IF($B38="N/A","N/A",IF(G38&gt;3,"Yes","No"))</f>
        <v>Yes</v>
      </c>
      <c r="I38" s="10">
        <v>-0.85199999999999998</v>
      </c>
      <c r="J38" s="10">
        <v>-7.29</v>
      </c>
      <c r="K38" s="9" t="str">
        <f t="shared" si="8"/>
        <v>Yes</v>
      </c>
    </row>
    <row r="39" spans="1:11" x14ac:dyDescent="0.2">
      <c r="A39" s="91" t="s">
        <v>388</v>
      </c>
      <c r="B39" s="37" t="s">
        <v>220</v>
      </c>
      <c r="C39" s="90">
        <v>3.2654145903999998</v>
      </c>
      <c r="D39" s="9" t="str">
        <f>IF($B39="N/A","N/A",IF(C39&gt;1,"Yes","No"))</f>
        <v>Yes</v>
      </c>
      <c r="E39" s="8">
        <v>3.4582543091</v>
      </c>
      <c r="F39" s="9" t="str">
        <f>IF($B39="N/A","N/A",IF(E39&gt;1,"Yes","No"))</f>
        <v>Yes</v>
      </c>
      <c r="G39" s="8">
        <v>3.6997241317</v>
      </c>
      <c r="H39" s="9" t="str">
        <f>IF($B39="N/A","N/A",IF(G39&gt;1,"Yes","No"))</f>
        <v>Yes</v>
      </c>
      <c r="I39" s="10">
        <v>5.9059999999999997</v>
      </c>
      <c r="J39" s="10">
        <v>6.9820000000000002</v>
      </c>
      <c r="K39" s="9" t="str">
        <f t="shared" si="8"/>
        <v>Yes</v>
      </c>
    </row>
    <row r="40" spans="1:11" x14ac:dyDescent="0.2">
      <c r="A40" s="91" t="s">
        <v>389</v>
      </c>
      <c r="B40" s="37" t="s">
        <v>213</v>
      </c>
      <c r="C40" s="90">
        <v>1.4564886399999999E-2</v>
      </c>
      <c r="D40" s="9" t="str">
        <f>IF($B40="N/A","N/A",IF(C40&gt;15,"No",IF(C40&lt;-15,"No","Yes")))</f>
        <v>N/A</v>
      </c>
      <c r="E40" s="8">
        <v>1.3421649500000001E-2</v>
      </c>
      <c r="F40" s="9" t="str">
        <f>IF($B40="N/A","N/A",IF(E40&gt;15,"No",IF(E40&lt;-15,"No","Yes")))</f>
        <v>N/A</v>
      </c>
      <c r="G40" s="8">
        <v>9.9804934000000001E-3</v>
      </c>
      <c r="H40" s="9" t="str">
        <f>IF($B40="N/A","N/A",IF(G40&gt;15,"No",IF(G40&lt;-15,"No","Yes")))</f>
        <v>N/A</v>
      </c>
      <c r="I40" s="10">
        <v>-7.85</v>
      </c>
      <c r="J40" s="10">
        <v>-25.6</v>
      </c>
      <c r="K40" s="9" t="str">
        <f t="shared" si="8"/>
        <v>Yes</v>
      </c>
    </row>
    <row r="41" spans="1:11" x14ac:dyDescent="0.2">
      <c r="A41" s="91" t="s">
        <v>390</v>
      </c>
      <c r="B41" s="37" t="s">
        <v>213</v>
      </c>
      <c r="C41" s="90">
        <v>7.4211405999999999E-3</v>
      </c>
      <c r="D41" s="9" t="str">
        <f>IF($B41="N/A","N/A",IF(C41&gt;15,"No",IF(C41&lt;-15,"No","Yes")))</f>
        <v>N/A</v>
      </c>
      <c r="E41" s="8">
        <v>7.0351108000000001E-3</v>
      </c>
      <c r="F41" s="9" t="str">
        <f>IF($B41="N/A","N/A",IF(E41&gt;15,"No",IF(E41&lt;-15,"No","Yes")))</f>
        <v>N/A</v>
      </c>
      <c r="G41" s="8">
        <v>6.4042732000000003E-3</v>
      </c>
      <c r="H41" s="9" t="str">
        <f>IF($B41="N/A","N/A",IF(G41&gt;15,"No",IF(G41&lt;-15,"No","Yes")))</f>
        <v>N/A</v>
      </c>
      <c r="I41" s="10">
        <v>-5.2</v>
      </c>
      <c r="J41" s="10">
        <v>-8.9700000000000006</v>
      </c>
      <c r="K41" s="9" t="str">
        <f t="shared" si="8"/>
        <v>Yes</v>
      </c>
    </row>
    <row r="42" spans="1:11" x14ac:dyDescent="0.2">
      <c r="A42" s="91" t="s">
        <v>391</v>
      </c>
      <c r="B42" s="37" t="s">
        <v>259</v>
      </c>
      <c r="C42" s="90">
        <v>1.2697543938</v>
      </c>
      <c r="D42" s="9" t="str">
        <f>IF($B42="N/A","N/A",IF(C42&gt;0,"Yes","No"))</f>
        <v>Yes</v>
      </c>
      <c r="E42" s="8">
        <v>1.8775363895999999</v>
      </c>
      <c r="F42" s="9" t="str">
        <f>IF($B42="N/A","N/A",IF(E42&gt;0,"Yes","No"))</f>
        <v>Yes</v>
      </c>
      <c r="G42" s="8">
        <v>2.3665671524</v>
      </c>
      <c r="H42" s="9" t="str">
        <f>IF($B42="N/A","N/A",IF(G42&gt;0,"Yes","No"))</f>
        <v>Yes</v>
      </c>
      <c r="I42" s="10">
        <v>47.87</v>
      </c>
      <c r="J42" s="10">
        <v>26.05</v>
      </c>
      <c r="K42" s="9" t="str">
        <f t="shared" si="8"/>
        <v>Yes</v>
      </c>
    </row>
    <row r="43" spans="1:11" x14ac:dyDescent="0.2">
      <c r="A43" s="91" t="s">
        <v>392</v>
      </c>
      <c r="B43" s="37" t="s">
        <v>259</v>
      </c>
      <c r="C43" s="90">
        <v>1.9825320165</v>
      </c>
      <c r="D43" s="9" t="str">
        <f>IF($B43="N/A","N/A",IF(C43&gt;0,"Yes","No"))</f>
        <v>Yes</v>
      </c>
      <c r="E43" s="8">
        <v>2.3395258417</v>
      </c>
      <c r="F43" s="9" t="str">
        <f>IF($B43="N/A","N/A",IF(E43&gt;0,"Yes","No"))</f>
        <v>Yes</v>
      </c>
      <c r="G43" s="8">
        <v>2.3362344798999999</v>
      </c>
      <c r="H43" s="9" t="str">
        <f>IF($B43="N/A","N/A",IF(G43&gt;0,"Yes","No"))</f>
        <v>Yes</v>
      </c>
      <c r="I43" s="10">
        <v>18.010000000000002</v>
      </c>
      <c r="J43" s="10">
        <v>-0.14099999999999999</v>
      </c>
      <c r="K43" s="9" t="str">
        <f t="shared" si="8"/>
        <v>Yes</v>
      </c>
    </row>
    <row r="44" spans="1:11" x14ac:dyDescent="0.2">
      <c r="A44" s="91" t="s">
        <v>393</v>
      </c>
      <c r="B44" s="37" t="s">
        <v>259</v>
      </c>
      <c r="C44" s="90">
        <v>2.3100634766999999</v>
      </c>
      <c r="D44" s="9" t="str">
        <f>IF($B44="N/A","N/A",IF(C44&gt;0,"Yes","No"))</f>
        <v>Yes</v>
      </c>
      <c r="E44" s="8">
        <v>2.2796734336000002</v>
      </c>
      <c r="F44" s="9" t="str">
        <f>IF($B44="N/A","N/A",IF(E44&gt;0,"Yes","No"))</f>
        <v>Yes</v>
      </c>
      <c r="G44" s="8">
        <v>2.2240316131000002</v>
      </c>
      <c r="H44" s="9" t="str">
        <f>IF($B44="N/A","N/A",IF(G44&gt;0,"Yes","No"))</f>
        <v>Yes</v>
      </c>
      <c r="I44" s="10">
        <v>-1.32</v>
      </c>
      <c r="J44" s="10">
        <v>-2.44</v>
      </c>
      <c r="K44" s="9" t="str">
        <f t="shared" si="8"/>
        <v>Yes</v>
      </c>
    </row>
    <row r="45" spans="1:11" x14ac:dyDescent="0.2">
      <c r="A45" s="91" t="s">
        <v>394</v>
      </c>
      <c r="B45" s="37" t="s">
        <v>220</v>
      </c>
      <c r="C45" s="90">
        <v>0.34303131079999999</v>
      </c>
      <c r="D45" s="9" t="str">
        <f>IF($B45="N/A","N/A",IF(C45&gt;1,"Yes","No"))</f>
        <v>No</v>
      </c>
      <c r="E45" s="8">
        <v>0.4560560387</v>
      </c>
      <c r="F45" s="9" t="str">
        <f>IF($B45="N/A","N/A",IF(E45&gt;1,"Yes","No"))</f>
        <v>No</v>
      </c>
      <c r="G45" s="8">
        <v>0.45522221410000002</v>
      </c>
      <c r="H45" s="9" t="str">
        <f>IF($B45="N/A","N/A",IF(G45&gt;1,"Yes","No"))</f>
        <v>No</v>
      </c>
      <c r="I45" s="10">
        <v>32.950000000000003</v>
      </c>
      <c r="J45" s="10">
        <v>-0.183</v>
      </c>
      <c r="K45" s="9" t="str">
        <f t="shared" si="8"/>
        <v>Yes</v>
      </c>
    </row>
    <row r="46" spans="1:11" x14ac:dyDescent="0.2">
      <c r="A46" s="91" t="s">
        <v>395</v>
      </c>
      <c r="B46" s="37" t="s">
        <v>259</v>
      </c>
      <c r="C46" s="90">
        <v>0.31077725449999999</v>
      </c>
      <c r="D46" s="9" t="str">
        <f>IF($B46="N/A","N/A",IF(C46&gt;0,"Yes","No"))</f>
        <v>Yes</v>
      </c>
      <c r="E46" s="8">
        <v>0.22394211259999999</v>
      </c>
      <c r="F46" s="9" t="str">
        <f>IF($B46="N/A","N/A",IF(E46&gt;0,"Yes","No"))</f>
        <v>Yes</v>
      </c>
      <c r="G46" s="8">
        <v>0.1869030495</v>
      </c>
      <c r="H46" s="9" t="str">
        <f>IF($B46="N/A","N/A",IF(G46&gt;0,"Yes","No"))</f>
        <v>Yes</v>
      </c>
      <c r="I46" s="10">
        <v>-27.9</v>
      </c>
      <c r="J46" s="10">
        <v>-16.5</v>
      </c>
      <c r="K46" s="9" t="str">
        <f t="shared" si="8"/>
        <v>Yes</v>
      </c>
    </row>
    <row r="47" spans="1:11" x14ac:dyDescent="0.2">
      <c r="A47" s="91" t="s">
        <v>396</v>
      </c>
      <c r="B47" s="37" t="s">
        <v>213</v>
      </c>
      <c r="C47" s="90">
        <v>2.4491421699999998E-2</v>
      </c>
      <c r="D47" s="9" t="str">
        <f>IF($B47="N/A","N/A",IF(C47&gt;15,"No",IF(C47&lt;-15,"No","Yes")))</f>
        <v>N/A</v>
      </c>
      <c r="E47" s="8">
        <v>2.2239117900000001E-2</v>
      </c>
      <c r="F47" s="9" t="str">
        <f>IF($B47="N/A","N/A",IF(E47&gt;15,"No",IF(E47&lt;-15,"No","Yes")))</f>
        <v>N/A</v>
      </c>
      <c r="G47" s="8">
        <v>2.21361276E-2</v>
      </c>
      <c r="H47" s="9" t="str">
        <f>IF($B47="N/A","N/A",IF(G47&gt;15,"No",IF(G47&lt;-15,"No","Yes")))</f>
        <v>N/A</v>
      </c>
      <c r="I47" s="10">
        <v>-9.1999999999999993</v>
      </c>
      <c r="J47" s="10">
        <v>-0.46300000000000002</v>
      </c>
      <c r="K47" s="9" t="str">
        <f t="shared" si="8"/>
        <v>Yes</v>
      </c>
    </row>
    <row r="48" spans="1:11" x14ac:dyDescent="0.2">
      <c r="A48" s="91" t="s">
        <v>397</v>
      </c>
      <c r="B48" s="37" t="s">
        <v>213</v>
      </c>
      <c r="C48" s="90">
        <v>0.48456677390000003</v>
      </c>
      <c r="D48" s="9" t="str">
        <f>IF($B48="N/A","N/A",IF(C48&gt;15,"No",IF(C48&lt;-15,"No","Yes")))</f>
        <v>N/A</v>
      </c>
      <c r="E48" s="8">
        <v>0.51219884800000004</v>
      </c>
      <c r="F48" s="9" t="str">
        <f>IF($B48="N/A","N/A",IF(E48&gt;15,"No",IF(E48&lt;-15,"No","Yes")))</f>
        <v>N/A</v>
      </c>
      <c r="G48" s="8">
        <v>0.51985774620000003</v>
      </c>
      <c r="H48" s="9" t="str">
        <f>IF($B48="N/A","N/A",IF(G48&gt;15,"No",IF(G48&lt;-15,"No","Yes")))</f>
        <v>N/A</v>
      </c>
      <c r="I48" s="10">
        <v>5.702</v>
      </c>
      <c r="J48" s="10">
        <v>1.4950000000000001</v>
      </c>
      <c r="K48" s="9" t="str">
        <f t="shared" si="8"/>
        <v>Yes</v>
      </c>
    </row>
    <row r="49" spans="1:11" x14ac:dyDescent="0.2">
      <c r="A49" s="91" t="s">
        <v>398</v>
      </c>
      <c r="B49" s="37" t="s">
        <v>213</v>
      </c>
      <c r="C49" s="90">
        <v>5.4959542E-3</v>
      </c>
      <c r="D49" s="9" t="str">
        <f>IF($B49="N/A","N/A",IF(C49&gt;15,"No",IF(C49&lt;-15,"No","Yes")))</f>
        <v>N/A</v>
      </c>
      <c r="E49" s="8">
        <v>6.5119747E-3</v>
      </c>
      <c r="F49" s="9" t="str">
        <f>IF($B49="N/A","N/A",IF(E49&gt;15,"No",IF(E49&lt;-15,"No","Yes")))</f>
        <v>N/A</v>
      </c>
      <c r="G49" s="8">
        <v>5.2713873000000003E-3</v>
      </c>
      <c r="H49" s="9" t="str">
        <f>IF($B49="N/A","N/A",IF(G49&gt;15,"No",IF(G49&lt;-15,"No","Yes")))</f>
        <v>N/A</v>
      </c>
      <c r="I49" s="10">
        <v>18.489999999999998</v>
      </c>
      <c r="J49" s="10">
        <v>-19.100000000000001</v>
      </c>
      <c r="K49" s="9" t="str">
        <f t="shared" si="8"/>
        <v>Yes</v>
      </c>
    </row>
    <row r="50" spans="1:11" x14ac:dyDescent="0.2">
      <c r="A50" s="91" t="s">
        <v>399</v>
      </c>
      <c r="B50" s="37" t="s">
        <v>213</v>
      </c>
      <c r="C50" s="90">
        <v>0</v>
      </c>
      <c r="D50" s="9" t="str">
        <f>IF($B50="N/A","N/A",IF(C50&gt;15,"No",IF(C50&lt;-15,"No","Yes")))</f>
        <v>N/A</v>
      </c>
      <c r="E50" s="8">
        <v>0</v>
      </c>
      <c r="F50" s="9" t="str">
        <f>IF($B50="N/A","N/A",IF(E50&gt;15,"No",IF(E50&lt;-15,"No","Yes")))</f>
        <v>N/A</v>
      </c>
      <c r="G50" s="8">
        <v>0</v>
      </c>
      <c r="H50" s="9" t="str">
        <f>IF($B50="N/A","N/A",IF(G50&gt;15,"No",IF(G50&lt;-15,"No","Yes")))</f>
        <v>N/A</v>
      </c>
      <c r="I50" s="10" t="s">
        <v>1747</v>
      </c>
      <c r="J50" s="10" t="s">
        <v>1747</v>
      </c>
      <c r="K50" s="9" t="str">
        <f t="shared" si="8"/>
        <v>N/A</v>
      </c>
    </row>
    <row r="51" spans="1:11" x14ac:dyDescent="0.2">
      <c r="A51" s="91" t="s">
        <v>400</v>
      </c>
      <c r="B51" s="37" t="s">
        <v>213</v>
      </c>
      <c r="C51" s="90">
        <v>2.2446878100000001E-2</v>
      </c>
      <c r="D51" s="9" t="str">
        <f>IF($B51="N/A","N/A",IF(C51&gt;15,"No",IF(C51&lt;-15,"No","Yes")))</f>
        <v>N/A</v>
      </c>
      <c r="E51" s="8">
        <v>1.2610691300000001E-2</v>
      </c>
      <c r="F51" s="9" t="str">
        <f>IF($B51="N/A","N/A",IF(E51&gt;15,"No",IF(E51&lt;-15,"No","Yes")))</f>
        <v>N/A</v>
      </c>
      <c r="G51" s="8">
        <v>1.23674146E-2</v>
      </c>
      <c r="H51" s="9" t="str">
        <f>IF($B51="N/A","N/A",IF(G51&gt;15,"No",IF(G51&lt;-15,"No","Yes")))</f>
        <v>N/A</v>
      </c>
      <c r="I51" s="10">
        <v>-43.8</v>
      </c>
      <c r="J51" s="10">
        <v>-1.93</v>
      </c>
      <c r="K51" s="9" t="str">
        <f t="shared" si="8"/>
        <v>Yes</v>
      </c>
    </row>
    <row r="52" spans="1:11" x14ac:dyDescent="0.2">
      <c r="A52" s="91" t="s">
        <v>401</v>
      </c>
      <c r="B52" s="37" t="s">
        <v>220</v>
      </c>
      <c r="C52" s="90">
        <v>1.7964597633999999</v>
      </c>
      <c r="D52" s="9" t="str">
        <f>IF($B52="N/A","N/A",IF(C52&gt;1,"Yes","No"))</f>
        <v>Yes</v>
      </c>
      <c r="E52" s="8">
        <v>1.6705631392</v>
      </c>
      <c r="F52" s="9" t="str">
        <f>IF($B52="N/A","N/A",IF(E52&gt;1,"Yes","No"))</f>
        <v>Yes</v>
      </c>
      <c r="G52" s="8">
        <v>1.7485792941</v>
      </c>
      <c r="H52" s="9" t="str">
        <f>IF($B52="N/A","N/A",IF(G52&gt;1,"Yes","No"))</f>
        <v>Yes</v>
      </c>
      <c r="I52" s="10">
        <v>-7.01</v>
      </c>
      <c r="J52" s="10">
        <v>4.67</v>
      </c>
      <c r="K52" s="9" t="str">
        <f t="shared" si="8"/>
        <v>Yes</v>
      </c>
    </row>
    <row r="53" spans="1:11" x14ac:dyDescent="0.2">
      <c r="A53" s="91" t="s">
        <v>402</v>
      </c>
      <c r="B53" s="37" t="s">
        <v>259</v>
      </c>
      <c r="C53" s="90">
        <v>0.85216576239999997</v>
      </c>
      <c r="D53" s="9" t="str">
        <f>IF($B53="N/A","N/A",IF(C53&gt;0,"Yes","No"))</f>
        <v>Yes</v>
      </c>
      <c r="E53" s="8">
        <v>0.82231255920000002</v>
      </c>
      <c r="F53" s="9" t="str">
        <f>IF($B53="N/A","N/A",IF(E53&gt;0,"Yes","No"))</f>
        <v>Yes</v>
      </c>
      <c r="G53" s="8">
        <v>0.83889690500000003</v>
      </c>
      <c r="H53" s="9" t="str">
        <f>IF($B53="N/A","N/A",IF(G53&gt;0,"Yes","No"))</f>
        <v>Yes</v>
      </c>
      <c r="I53" s="10">
        <v>-3.5</v>
      </c>
      <c r="J53" s="10">
        <v>2.0169999999999999</v>
      </c>
      <c r="K53" s="9" t="str">
        <f t="shared" si="8"/>
        <v>Yes</v>
      </c>
    </row>
    <row r="54" spans="1:11" x14ac:dyDescent="0.2">
      <c r="A54" s="91" t="s">
        <v>403</v>
      </c>
      <c r="B54" s="37" t="s">
        <v>260</v>
      </c>
      <c r="C54" s="90">
        <v>0</v>
      </c>
      <c r="D54" s="9" t="str">
        <f>IF($B54="N/A","N/A",IF(C54&gt;=1,"No",IF(C54&lt;0,"No","Yes")))</f>
        <v>Yes</v>
      </c>
      <c r="E54" s="8">
        <v>0</v>
      </c>
      <c r="F54" s="9" t="str">
        <f>IF($B54="N/A","N/A",IF(E54&gt;=1,"No",IF(E54&lt;0,"No","Yes")))</f>
        <v>Yes</v>
      </c>
      <c r="G54" s="8">
        <v>0</v>
      </c>
      <c r="H54" s="9" t="str">
        <f>IF($B54="N/A","N/A",IF(G54&gt;=1,"No",IF(G54&lt;0,"No","Yes")))</f>
        <v>Yes</v>
      </c>
      <c r="I54" s="10" t="s">
        <v>1747</v>
      </c>
      <c r="J54" s="10" t="s">
        <v>1747</v>
      </c>
      <c r="K54" s="9" t="str">
        <f t="shared" si="8"/>
        <v>N/A</v>
      </c>
    </row>
    <row r="55" spans="1:11" x14ac:dyDescent="0.2">
      <c r="A55" s="91" t="s">
        <v>878</v>
      </c>
      <c r="B55" s="37" t="s">
        <v>213</v>
      </c>
      <c r="C55" s="93">
        <v>82.295462684</v>
      </c>
      <c r="D55" s="9" t="str">
        <f>IF($B55="N/A","N/A",IF(C55&gt;15,"No",IF(C55&lt;-15,"No","Yes")))</f>
        <v>N/A</v>
      </c>
      <c r="E55" s="39">
        <v>82.917595321999997</v>
      </c>
      <c r="F55" s="9" t="str">
        <f>IF($B55="N/A","N/A",IF(E55&gt;15,"No",IF(E55&lt;-15,"No","Yes")))</f>
        <v>N/A</v>
      </c>
      <c r="G55" s="39">
        <v>79.456036412000003</v>
      </c>
      <c r="H55" s="9" t="str">
        <f>IF($B55="N/A","N/A",IF(G55&gt;15,"No",IF(G55&lt;-15,"No","Yes")))</f>
        <v>N/A</v>
      </c>
      <c r="I55" s="10">
        <v>0.75600000000000001</v>
      </c>
      <c r="J55" s="10">
        <v>-4.17</v>
      </c>
      <c r="K55" s="9" t="str">
        <f t="shared" ref="K55:K74" si="9">IF(J55="Div by 0", "N/A", IF(J55="N/A","N/A", IF(J55&gt;30, "No", IF(J55&lt;-30, "No", "Yes"))))</f>
        <v>Yes</v>
      </c>
    </row>
    <row r="56" spans="1:11" x14ac:dyDescent="0.2">
      <c r="A56" s="91" t="s">
        <v>879</v>
      </c>
      <c r="B56" s="37" t="s">
        <v>261</v>
      </c>
      <c r="C56" s="93">
        <v>66.180111432999993</v>
      </c>
      <c r="D56" s="9" t="str">
        <f>IF($B56="N/A","N/A",IF(C56&gt;90,"No",IF(C56&lt;20,"No","Yes")))</f>
        <v>Yes</v>
      </c>
      <c r="E56" s="39">
        <v>65.862889971000001</v>
      </c>
      <c r="F56" s="9" t="str">
        <f>IF($B56="N/A","N/A",IF(E56&gt;90,"No",IF(E56&lt;20,"No","Yes")))</f>
        <v>Yes</v>
      </c>
      <c r="G56" s="39">
        <v>64.947651441000005</v>
      </c>
      <c r="H56" s="9" t="str">
        <f>IF($B56="N/A","N/A",IF(G56&gt;90,"No",IF(G56&lt;20,"No","Yes")))</f>
        <v>Yes</v>
      </c>
      <c r="I56" s="10">
        <v>-0.47899999999999998</v>
      </c>
      <c r="J56" s="10">
        <v>-1.39</v>
      </c>
      <c r="K56" s="9" t="str">
        <f t="shared" si="9"/>
        <v>Yes</v>
      </c>
    </row>
    <row r="57" spans="1:11" x14ac:dyDescent="0.2">
      <c r="A57" s="91" t="s">
        <v>880</v>
      </c>
      <c r="B57" s="37" t="s">
        <v>262</v>
      </c>
      <c r="C57" s="93">
        <v>57.999803851000003</v>
      </c>
      <c r="D57" s="9" t="str">
        <f>IF($B57="N/A","N/A",IF(C57&gt;60,"No",IF(C57&lt;10,"No","Yes")))</f>
        <v>Yes</v>
      </c>
      <c r="E57" s="39">
        <v>58.177404559000003</v>
      </c>
      <c r="F57" s="9" t="str">
        <f>IF($B57="N/A","N/A",IF(E57&gt;60,"No",IF(E57&lt;10,"No","Yes")))</f>
        <v>Yes</v>
      </c>
      <c r="G57" s="39">
        <v>55.451356203000003</v>
      </c>
      <c r="H57" s="9" t="str">
        <f>IF($B57="N/A","N/A",IF(G57&gt;60,"No",IF(G57&lt;10,"No","Yes")))</f>
        <v>Yes</v>
      </c>
      <c r="I57" s="10">
        <v>0.30620000000000003</v>
      </c>
      <c r="J57" s="10">
        <v>-4.6900000000000004</v>
      </c>
      <c r="K57" s="9" t="str">
        <f t="shared" si="9"/>
        <v>Yes</v>
      </c>
    </row>
    <row r="58" spans="1:11" ht="25.5" x14ac:dyDescent="0.2">
      <c r="A58" s="91" t="s">
        <v>881</v>
      </c>
      <c r="B58" s="37" t="s">
        <v>263</v>
      </c>
      <c r="C58" s="93">
        <v>84.228170355000003</v>
      </c>
      <c r="D58" s="9" t="str">
        <f>IF($B58="N/A","N/A",IF(C58&gt;100,"No",IF(C58&lt;10,"No","Yes")))</f>
        <v>Yes</v>
      </c>
      <c r="E58" s="39">
        <v>88.587855888000007</v>
      </c>
      <c r="F58" s="9" t="str">
        <f>IF($B58="N/A","N/A",IF(E58&gt;100,"No",IF(E58&lt;10,"No","Yes")))</f>
        <v>Yes</v>
      </c>
      <c r="G58" s="39">
        <v>89.217267077000002</v>
      </c>
      <c r="H58" s="9" t="str">
        <f>IF($B58="N/A","N/A",IF(G58&gt;100,"No",IF(G58&lt;10,"No","Yes")))</f>
        <v>Yes</v>
      </c>
      <c r="I58" s="10">
        <v>5.1760000000000002</v>
      </c>
      <c r="J58" s="10">
        <v>0.71050000000000002</v>
      </c>
      <c r="K58" s="9" t="str">
        <f t="shared" si="9"/>
        <v>Yes</v>
      </c>
    </row>
    <row r="59" spans="1:11" x14ac:dyDescent="0.2">
      <c r="A59" s="91" t="s">
        <v>882</v>
      </c>
      <c r="B59" s="37" t="s">
        <v>264</v>
      </c>
      <c r="C59" s="93">
        <v>121.31283931</v>
      </c>
      <c r="D59" s="9" t="str">
        <f>IF($B59="N/A","N/A",IF(C59&gt;100,"No",IF(C59&lt;20,"No","Yes")))</f>
        <v>No</v>
      </c>
      <c r="E59" s="39">
        <v>125.01833911999999</v>
      </c>
      <c r="F59" s="9" t="str">
        <f>IF($B59="N/A","N/A",IF(E59&gt;100,"No",IF(E59&lt;20,"No","Yes")))</f>
        <v>No</v>
      </c>
      <c r="G59" s="39">
        <v>119.32617715000001</v>
      </c>
      <c r="H59" s="9" t="str">
        <f>IF($B59="N/A","N/A",IF(G59&gt;100,"No",IF(G59&lt;20,"No","Yes")))</f>
        <v>No</v>
      </c>
      <c r="I59" s="10">
        <v>3.0539999999999998</v>
      </c>
      <c r="J59" s="10">
        <v>-4.55</v>
      </c>
      <c r="K59" s="9" t="str">
        <f t="shared" si="9"/>
        <v>Yes</v>
      </c>
    </row>
    <row r="60" spans="1:11" x14ac:dyDescent="0.2">
      <c r="A60" s="91" t="s">
        <v>883</v>
      </c>
      <c r="B60" s="37" t="s">
        <v>264</v>
      </c>
      <c r="C60" s="93">
        <v>106.71600257999999</v>
      </c>
      <c r="D60" s="9" t="str">
        <f>IF($B60="N/A","N/A",IF(C60&gt;100,"No",IF(C60&lt;20,"No","Yes")))</f>
        <v>No</v>
      </c>
      <c r="E60" s="39">
        <v>106.88377078000001</v>
      </c>
      <c r="F60" s="9" t="str">
        <f>IF($B60="N/A","N/A",IF(E60&gt;100,"No",IF(E60&lt;20,"No","Yes")))</f>
        <v>No</v>
      </c>
      <c r="G60" s="39">
        <v>108.81024594</v>
      </c>
      <c r="H60" s="9" t="str">
        <f>IF($B60="N/A","N/A",IF(G60&gt;100,"No",IF(G60&lt;20,"No","Yes")))</f>
        <v>No</v>
      </c>
      <c r="I60" s="10">
        <v>0.15720000000000001</v>
      </c>
      <c r="J60" s="10">
        <v>1.802</v>
      </c>
      <c r="K60" s="9" t="str">
        <f t="shared" si="9"/>
        <v>Yes</v>
      </c>
    </row>
    <row r="61" spans="1:11" ht="25.5" x14ac:dyDescent="0.2">
      <c r="A61" s="91" t="s">
        <v>884</v>
      </c>
      <c r="B61" s="37" t="s">
        <v>213</v>
      </c>
      <c r="C61" s="93">
        <v>255.52380711999999</v>
      </c>
      <c r="D61" s="9" t="str">
        <f>IF($B61="N/A","N/A",IF(C61&gt;15,"No",IF(C61&lt;-15,"No","Yes")))</f>
        <v>N/A</v>
      </c>
      <c r="E61" s="39">
        <v>259.20118991999999</v>
      </c>
      <c r="F61" s="9" t="str">
        <f>IF($B61="N/A","N/A",IF(E61&gt;15,"No",IF(E61&lt;-15,"No","Yes")))</f>
        <v>N/A</v>
      </c>
      <c r="G61" s="39">
        <v>258.10749951999998</v>
      </c>
      <c r="H61" s="9" t="str">
        <f>IF($B61="N/A","N/A",IF(G61&gt;15,"No",IF(G61&lt;-15,"No","Yes")))</f>
        <v>N/A</v>
      </c>
      <c r="I61" s="10">
        <v>1.4390000000000001</v>
      </c>
      <c r="J61" s="10">
        <v>-0.42199999999999999</v>
      </c>
      <c r="K61" s="9" t="str">
        <f t="shared" si="9"/>
        <v>Yes</v>
      </c>
    </row>
    <row r="62" spans="1:11" x14ac:dyDescent="0.2">
      <c r="A62" s="91" t="s">
        <v>885</v>
      </c>
      <c r="B62" s="37" t="s">
        <v>265</v>
      </c>
      <c r="C62" s="93">
        <v>34.327022354</v>
      </c>
      <c r="D62" s="9" t="str">
        <f>IF($B62="N/A","N/A",IF(C62&gt;60,"No",IF(C62&lt;10,"No","Yes")))</f>
        <v>Yes</v>
      </c>
      <c r="E62" s="39">
        <v>35.604685856000003</v>
      </c>
      <c r="F62" s="9" t="str">
        <f>IF($B62="N/A","N/A",IF(E62&gt;60,"No",IF(E62&lt;10,"No","Yes")))</f>
        <v>Yes</v>
      </c>
      <c r="G62" s="39">
        <v>33.923902005000002</v>
      </c>
      <c r="H62" s="9" t="str">
        <f>IF($B62="N/A","N/A",IF(G62&gt;60,"No",IF(G62&lt;10,"No","Yes")))</f>
        <v>Yes</v>
      </c>
      <c r="I62" s="10">
        <v>3.722</v>
      </c>
      <c r="J62" s="10">
        <v>-4.72</v>
      </c>
      <c r="K62" s="9" t="str">
        <f t="shared" si="9"/>
        <v>Yes</v>
      </c>
    </row>
    <row r="63" spans="1:11" x14ac:dyDescent="0.2">
      <c r="A63" s="91" t="s">
        <v>886</v>
      </c>
      <c r="B63" s="37" t="s">
        <v>265</v>
      </c>
      <c r="C63" s="93" t="s">
        <v>1747</v>
      </c>
      <c r="D63" s="9" t="str">
        <f>IF($B63="N/A","N/A",IF(C63&gt;60,"No",IF(C63&lt;10,"No","Yes")))</f>
        <v>No</v>
      </c>
      <c r="E63" s="39" t="s">
        <v>1747</v>
      </c>
      <c r="F63" s="9" t="str">
        <f>IF($B63="N/A","N/A",IF(E63&gt;60,"No",IF(E63&lt;10,"No","Yes")))</f>
        <v>No</v>
      </c>
      <c r="G63" s="39" t="s">
        <v>1747</v>
      </c>
      <c r="H63" s="9" t="str">
        <f>IF($B63="N/A","N/A",IF(G63&gt;60,"No",IF(G63&lt;10,"No","Yes")))</f>
        <v>No</v>
      </c>
      <c r="I63" s="10" t="s">
        <v>1747</v>
      </c>
      <c r="J63" s="10" t="s">
        <v>1747</v>
      </c>
      <c r="K63" s="9" t="str">
        <f t="shared" si="9"/>
        <v>N/A</v>
      </c>
    </row>
    <row r="64" spans="1:11" x14ac:dyDescent="0.2">
      <c r="A64" s="91" t="s">
        <v>887</v>
      </c>
      <c r="B64" s="37" t="s">
        <v>213</v>
      </c>
      <c r="C64" s="93">
        <v>166.98203368</v>
      </c>
      <c r="D64" s="9" t="str">
        <f t="shared" ref="D64:D74" si="10">IF($B64="N/A","N/A",IF(C64&gt;15,"No",IF(C64&lt;-15,"No","Yes")))</f>
        <v>N/A</v>
      </c>
      <c r="E64" s="39">
        <v>173.78532637999999</v>
      </c>
      <c r="F64" s="9" t="str">
        <f>IF($B64="N/A","N/A",IF(E64&gt;15,"No",IF(E64&lt;-15,"No","Yes")))</f>
        <v>N/A</v>
      </c>
      <c r="G64" s="39">
        <v>161.33009045</v>
      </c>
      <c r="H64" s="9" t="str">
        <f>IF($B64="N/A","N/A",IF(G64&gt;15,"No",IF(G64&lt;-15,"No","Yes")))</f>
        <v>N/A</v>
      </c>
      <c r="I64" s="10">
        <v>4.0739999999999998</v>
      </c>
      <c r="J64" s="10">
        <v>-7.17</v>
      </c>
      <c r="K64" s="9" t="str">
        <f t="shared" si="9"/>
        <v>Yes</v>
      </c>
    </row>
    <row r="65" spans="1:11" ht="15.75" customHeight="1" x14ac:dyDescent="0.2">
      <c r="A65" s="91" t="s">
        <v>888</v>
      </c>
      <c r="B65" s="37" t="s">
        <v>213</v>
      </c>
      <c r="C65" s="93">
        <v>91.254590374000003</v>
      </c>
      <c r="D65" s="9" t="str">
        <f t="shared" si="10"/>
        <v>N/A</v>
      </c>
      <c r="E65" s="39">
        <v>88.931829112000003</v>
      </c>
      <c r="F65" s="9" t="str">
        <f t="shared" ref="F65:F73" si="11">IF($B65="N/A","N/A",IF(E65&gt;15,"No",IF(E65&lt;-15,"No","Yes")))</f>
        <v>N/A</v>
      </c>
      <c r="G65" s="39">
        <v>86.015188452000004</v>
      </c>
      <c r="H65" s="9" t="str">
        <f t="shared" ref="H65:H86" si="12">IF($B65="N/A","N/A",IF(G65&gt;15,"No",IF(G65&lt;-15,"No","Yes")))</f>
        <v>N/A</v>
      </c>
      <c r="I65" s="10">
        <v>-2.5499999999999998</v>
      </c>
      <c r="J65" s="10">
        <v>-3.28</v>
      </c>
      <c r="K65" s="9" t="str">
        <f t="shared" si="9"/>
        <v>Yes</v>
      </c>
    </row>
    <row r="66" spans="1:11" ht="25.5" x14ac:dyDescent="0.2">
      <c r="A66" s="91" t="s">
        <v>889</v>
      </c>
      <c r="B66" s="37" t="s">
        <v>213</v>
      </c>
      <c r="C66" s="93">
        <v>66.075980251000004</v>
      </c>
      <c r="D66" s="9" t="str">
        <f t="shared" si="10"/>
        <v>N/A</v>
      </c>
      <c r="E66" s="39">
        <v>62.186967351</v>
      </c>
      <c r="F66" s="9" t="str">
        <f t="shared" si="11"/>
        <v>N/A</v>
      </c>
      <c r="G66" s="39">
        <v>55.33516625</v>
      </c>
      <c r="H66" s="9" t="str">
        <f t="shared" si="12"/>
        <v>N/A</v>
      </c>
      <c r="I66" s="10">
        <v>-5.89</v>
      </c>
      <c r="J66" s="10">
        <v>-11</v>
      </c>
      <c r="K66" s="9" t="str">
        <f t="shared" si="9"/>
        <v>Yes</v>
      </c>
    </row>
    <row r="67" spans="1:11" ht="25.5" x14ac:dyDescent="0.2">
      <c r="A67" s="91" t="s">
        <v>890</v>
      </c>
      <c r="B67" s="37" t="s">
        <v>213</v>
      </c>
      <c r="C67" s="93">
        <v>50.277306615999997</v>
      </c>
      <c r="D67" s="9" t="str">
        <f t="shared" si="10"/>
        <v>N/A</v>
      </c>
      <c r="E67" s="39">
        <v>51.704886832</v>
      </c>
      <c r="F67" s="9" t="str">
        <f t="shared" si="11"/>
        <v>N/A</v>
      </c>
      <c r="G67" s="39">
        <v>48.887616252000001</v>
      </c>
      <c r="H67" s="9" t="str">
        <f t="shared" si="12"/>
        <v>N/A</v>
      </c>
      <c r="I67" s="10">
        <v>2.839</v>
      </c>
      <c r="J67" s="10">
        <v>-5.45</v>
      </c>
      <c r="K67" s="9" t="str">
        <f t="shared" si="9"/>
        <v>Yes</v>
      </c>
    </row>
    <row r="68" spans="1:11" ht="25.5" x14ac:dyDescent="0.2">
      <c r="A68" s="91" t="s">
        <v>891</v>
      </c>
      <c r="B68" s="37" t="s">
        <v>213</v>
      </c>
      <c r="C68" s="93">
        <v>34.735745076999997</v>
      </c>
      <c r="D68" s="9" t="str">
        <f t="shared" si="10"/>
        <v>N/A</v>
      </c>
      <c r="E68" s="39">
        <v>52.256926540999999</v>
      </c>
      <c r="F68" s="9" t="str">
        <f t="shared" si="11"/>
        <v>N/A</v>
      </c>
      <c r="G68" s="39">
        <v>50.176979025999998</v>
      </c>
      <c r="H68" s="9" t="str">
        <f t="shared" si="12"/>
        <v>N/A</v>
      </c>
      <c r="I68" s="10">
        <v>50.44</v>
      </c>
      <c r="J68" s="10">
        <v>-3.98</v>
      </c>
      <c r="K68" s="9" t="str">
        <f t="shared" si="9"/>
        <v>Yes</v>
      </c>
    </row>
    <row r="69" spans="1:11" ht="25.5" x14ac:dyDescent="0.2">
      <c r="A69" s="91" t="s">
        <v>892</v>
      </c>
      <c r="B69" s="37" t="s">
        <v>213</v>
      </c>
      <c r="C69" s="93">
        <v>120.00106638</v>
      </c>
      <c r="D69" s="9" t="str">
        <f t="shared" si="10"/>
        <v>N/A</v>
      </c>
      <c r="E69" s="39">
        <v>127.62040073</v>
      </c>
      <c r="F69" s="9" t="str">
        <f t="shared" si="11"/>
        <v>N/A</v>
      </c>
      <c r="G69" s="39">
        <v>128.39521994</v>
      </c>
      <c r="H69" s="9" t="str">
        <f t="shared" si="12"/>
        <v>N/A</v>
      </c>
      <c r="I69" s="10">
        <v>6.3490000000000002</v>
      </c>
      <c r="J69" s="10">
        <v>0.60709999999999997</v>
      </c>
      <c r="K69" s="9" t="str">
        <f t="shared" si="9"/>
        <v>Yes</v>
      </c>
    </row>
    <row r="70" spans="1:11" ht="25.5" x14ac:dyDescent="0.2">
      <c r="A70" s="91" t="s">
        <v>893</v>
      </c>
      <c r="B70" s="37" t="s">
        <v>213</v>
      </c>
      <c r="C70" s="93">
        <v>76.334594108999994</v>
      </c>
      <c r="D70" s="9" t="str">
        <f t="shared" si="10"/>
        <v>N/A</v>
      </c>
      <c r="E70" s="39">
        <v>74.108988217999993</v>
      </c>
      <c r="F70" s="9" t="str">
        <f t="shared" si="11"/>
        <v>N/A</v>
      </c>
      <c r="G70" s="39">
        <v>76.761295395000005</v>
      </c>
      <c r="H70" s="9" t="str">
        <f t="shared" si="12"/>
        <v>N/A</v>
      </c>
      <c r="I70" s="10">
        <v>-2.92</v>
      </c>
      <c r="J70" s="10">
        <v>3.5790000000000002</v>
      </c>
      <c r="K70" s="9" t="str">
        <f t="shared" si="9"/>
        <v>Yes</v>
      </c>
    </row>
    <row r="71" spans="1:11" x14ac:dyDescent="0.2">
      <c r="A71" s="91" t="s">
        <v>894</v>
      </c>
      <c r="B71" s="37" t="s">
        <v>213</v>
      </c>
      <c r="C71" s="93">
        <v>752.64108163000003</v>
      </c>
      <c r="D71" s="9" t="str">
        <f t="shared" si="10"/>
        <v>N/A</v>
      </c>
      <c r="E71" s="39">
        <v>973.34123445</v>
      </c>
      <c r="F71" s="9" t="str">
        <f t="shared" si="11"/>
        <v>N/A</v>
      </c>
      <c r="G71" s="39">
        <v>1108.2983721000001</v>
      </c>
      <c r="H71" s="9" t="str">
        <f t="shared" si="12"/>
        <v>N/A</v>
      </c>
      <c r="I71" s="10">
        <v>29.32</v>
      </c>
      <c r="J71" s="10">
        <v>13.87</v>
      </c>
      <c r="K71" s="9" t="str">
        <f t="shared" si="9"/>
        <v>Yes</v>
      </c>
    </row>
    <row r="72" spans="1:11" ht="25.5" x14ac:dyDescent="0.2">
      <c r="A72" s="91" t="s">
        <v>895</v>
      </c>
      <c r="B72" s="37" t="s">
        <v>213</v>
      </c>
      <c r="C72" s="93">
        <v>560.85175520999996</v>
      </c>
      <c r="D72" s="9" t="str">
        <f t="shared" si="10"/>
        <v>N/A</v>
      </c>
      <c r="E72" s="39">
        <v>839.25360475000002</v>
      </c>
      <c r="F72" s="9" t="str">
        <f t="shared" si="11"/>
        <v>N/A</v>
      </c>
      <c r="G72" s="39">
        <v>812.20354445999999</v>
      </c>
      <c r="H72" s="9" t="str">
        <f t="shared" si="12"/>
        <v>N/A</v>
      </c>
      <c r="I72" s="10">
        <v>49.64</v>
      </c>
      <c r="J72" s="10">
        <v>-3.22</v>
      </c>
      <c r="K72" s="9" t="str">
        <f t="shared" si="9"/>
        <v>Yes</v>
      </c>
    </row>
    <row r="73" spans="1:11" x14ac:dyDescent="0.2">
      <c r="A73" s="91" t="s">
        <v>896</v>
      </c>
      <c r="B73" s="37" t="s">
        <v>213</v>
      </c>
      <c r="C73" s="93">
        <v>72.767528216000002</v>
      </c>
      <c r="D73" s="9" t="str">
        <f t="shared" si="10"/>
        <v>N/A</v>
      </c>
      <c r="E73" s="39">
        <v>70.121731355999998</v>
      </c>
      <c r="F73" s="9" t="str">
        <f t="shared" si="11"/>
        <v>N/A</v>
      </c>
      <c r="G73" s="39">
        <v>63.983062322000002</v>
      </c>
      <c r="H73" s="9" t="str">
        <f t="shared" si="12"/>
        <v>N/A</v>
      </c>
      <c r="I73" s="10">
        <v>-3.64</v>
      </c>
      <c r="J73" s="10">
        <v>-8.75</v>
      </c>
      <c r="K73" s="9" t="str">
        <f t="shared" si="9"/>
        <v>Yes</v>
      </c>
    </row>
    <row r="74" spans="1:11" x14ac:dyDescent="0.2">
      <c r="A74" s="91" t="s">
        <v>897</v>
      </c>
      <c r="B74" s="37" t="s">
        <v>213</v>
      </c>
      <c r="C74" s="93">
        <v>138.46160968999999</v>
      </c>
      <c r="D74" s="9" t="str">
        <f t="shared" si="10"/>
        <v>N/A</v>
      </c>
      <c r="E74" s="39">
        <v>134.44939735</v>
      </c>
      <c r="F74" s="9" t="str">
        <f>IF($B74="N/A","N/A",IF(E74&gt;15,"No",IF(E74&lt;-15,"No","Yes")))</f>
        <v>N/A</v>
      </c>
      <c r="G74" s="39">
        <v>125.91339169</v>
      </c>
      <c r="H74" s="9" t="str">
        <f t="shared" si="12"/>
        <v>N/A</v>
      </c>
      <c r="I74" s="10">
        <v>-2.9</v>
      </c>
      <c r="J74" s="10">
        <v>-6.35</v>
      </c>
      <c r="K74" s="9" t="str">
        <f t="shared" si="9"/>
        <v>Yes</v>
      </c>
    </row>
    <row r="75" spans="1:11" x14ac:dyDescent="0.2">
      <c r="A75" s="91" t="s">
        <v>898</v>
      </c>
      <c r="B75" s="37" t="s">
        <v>213</v>
      </c>
      <c r="C75" s="90">
        <v>0.77566667789999999</v>
      </c>
      <c r="D75" s="9" t="str">
        <f t="shared" ref="D75:D80" si="13">IF($B75="N/A","N/A",IF(C75&gt;15,"No",IF(C75&lt;-15,"No","Yes")))</f>
        <v>N/A</v>
      </c>
      <c r="E75" s="8">
        <v>0.66701212450000003</v>
      </c>
      <c r="F75" s="9" t="str">
        <f>IF($B75="N/A","N/A",IF(E75&gt;15,"No",IF(E75&lt;-15,"No","Yes")))</f>
        <v>N/A</v>
      </c>
      <c r="G75" s="8">
        <v>0.58600810849999996</v>
      </c>
      <c r="H75" s="9" t="str">
        <f t="shared" si="12"/>
        <v>N/A</v>
      </c>
      <c r="I75" s="10">
        <v>-14</v>
      </c>
      <c r="J75" s="10">
        <v>-12.1</v>
      </c>
      <c r="K75" s="9" t="str">
        <f t="shared" ref="K75:K80" si="14">IF(J75="Div by 0", "N/A", IF(J75="N/A","N/A", IF(J75&gt;30, "No", IF(J75&lt;-30, "No", "Yes"))))</f>
        <v>Yes</v>
      </c>
    </row>
    <row r="76" spans="1:11" x14ac:dyDescent="0.2">
      <c r="A76" s="91" t="s">
        <v>899</v>
      </c>
      <c r="B76" s="37" t="s">
        <v>213</v>
      </c>
      <c r="C76" s="90">
        <v>0.67853538579999995</v>
      </c>
      <c r="D76" s="9" t="str">
        <f t="shared" si="13"/>
        <v>N/A</v>
      </c>
      <c r="E76" s="8">
        <v>0.6023250832</v>
      </c>
      <c r="F76" s="9" t="str">
        <f t="shared" ref="F76:F86" si="15">IF($B76="N/A","N/A",IF(E76&gt;15,"No",IF(E76&lt;-15,"No","Yes")))</f>
        <v>N/A</v>
      </c>
      <c r="G76" s="8">
        <v>0.52695469819999996</v>
      </c>
      <c r="H76" s="9" t="str">
        <f t="shared" si="12"/>
        <v>N/A</v>
      </c>
      <c r="I76" s="10">
        <v>-11.2</v>
      </c>
      <c r="J76" s="10">
        <v>-12.5</v>
      </c>
      <c r="K76" s="9" t="str">
        <f t="shared" si="14"/>
        <v>Yes</v>
      </c>
    </row>
    <row r="77" spans="1:11" x14ac:dyDescent="0.2">
      <c r="A77" s="91" t="s">
        <v>900</v>
      </c>
      <c r="B77" s="37" t="s">
        <v>213</v>
      </c>
      <c r="C77" s="90">
        <v>0.53162553599999995</v>
      </c>
      <c r="D77" s="9" t="str">
        <f t="shared" si="13"/>
        <v>N/A</v>
      </c>
      <c r="E77" s="8">
        <v>0.5266998303</v>
      </c>
      <c r="F77" s="9" t="str">
        <f t="shared" si="15"/>
        <v>N/A</v>
      </c>
      <c r="G77" s="8">
        <v>0.51741903590000005</v>
      </c>
      <c r="H77" s="9" t="str">
        <f t="shared" si="12"/>
        <v>N/A</v>
      </c>
      <c r="I77" s="10">
        <v>-0.92700000000000005</v>
      </c>
      <c r="J77" s="10">
        <v>-1.76</v>
      </c>
      <c r="K77" s="9" t="str">
        <f t="shared" si="14"/>
        <v>Yes</v>
      </c>
    </row>
    <row r="78" spans="1:11" x14ac:dyDescent="0.2">
      <c r="A78" s="91" t="s">
        <v>901</v>
      </c>
      <c r="B78" s="37" t="s">
        <v>213</v>
      </c>
      <c r="C78" s="90">
        <v>5.5257899999999998E-5</v>
      </c>
      <c r="D78" s="9" t="str">
        <f t="shared" si="13"/>
        <v>N/A</v>
      </c>
      <c r="E78" s="8">
        <v>2.33369E-5</v>
      </c>
      <c r="F78" s="9" t="str">
        <f t="shared" si="15"/>
        <v>N/A</v>
      </c>
      <c r="G78" s="8">
        <v>1.01729E-5</v>
      </c>
      <c r="H78" s="9" t="str">
        <f t="shared" si="12"/>
        <v>N/A</v>
      </c>
      <c r="I78" s="10">
        <v>-57.8</v>
      </c>
      <c r="J78" s="10">
        <v>-56.4</v>
      </c>
      <c r="K78" s="9" t="str">
        <f t="shared" si="14"/>
        <v>No</v>
      </c>
    </row>
    <row r="79" spans="1:11" ht="25.5" x14ac:dyDescent="0.2">
      <c r="A79" s="91" t="s">
        <v>902</v>
      </c>
      <c r="B79" s="37" t="s">
        <v>213</v>
      </c>
      <c r="C79" s="90">
        <v>13.032402600999999</v>
      </c>
      <c r="D79" s="9" t="str">
        <f t="shared" si="13"/>
        <v>N/A</v>
      </c>
      <c r="E79" s="8">
        <v>12.285388161</v>
      </c>
      <c r="F79" s="9" t="str">
        <f t="shared" si="15"/>
        <v>N/A</v>
      </c>
      <c r="G79" s="8">
        <v>12.67979789</v>
      </c>
      <c r="H79" s="9" t="str">
        <f t="shared" si="12"/>
        <v>N/A</v>
      </c>
      <c r="I79" s="10">
        <v>-5.73</v>
      </c>
      <c r="J79" s="10">
        <v>3.21</v>
      </c>
      <c r="K79" s="9" t="str">
        <f t="shared" si="14"/>
        <v>Yes</v>
      </c>
    </row>
    <row r="80" spans="1:11" ht="25.5" x14ac:dyDescent="0.2">
      <c r="A80" s="91" t="s">
        <v>903</v>
      </c>
      <c r="B80" s="37" t="s">
        <v>213</v>
      </c>
      <c r="C80" s="95" t="s">
        <v>213</v>
      </c>
      <c r="D80" s="9" t="str">
        <f t="shared" si="13"/>
        <v>N/A</v>
      </c>
      <c r="E80" s="95">
        <v>3.8424034451</v>
      </c>
      <c r="F80" s="9" t="str">
        <f t="shared" si="15"/>
        <v>N/A</v>
      </c>
      <c r="G80" s="95">
        <v>3.5198662450999998</v>
      </c>
      <c r="H80" s="9" t="str">
        <f t="shared" si="12"/>
        <v>N/A</v>
      </c>
      <c r="I80" s="10" t="s">
        <v>213</v>
      </c>
      <c r="J80" s="96">
        <v>-8.39</v>
      </c>
      <c r="K80" s="9" t="str">
        <f t="shared" si="14"/>
        <v>Yes</v>
      </c>
    </row>
    <row r="81" spans="1:11" x14ac:dyDescent="0.2">
      <c r="A81" s="91" t="s">
        <v>904</v>
      </c>
      <c r="B81" s="37" t="s">
        <v>213</v>
      </c>
      <c r="C81" s="97">
        <v>48.328598296000003</v>
      </c>
      <c r="D81" s="9" t="str">
        <f t="shared" ref="D81:D86" si="16">IF($B81="N/A","N/A",IF(C81&gt;15,"No",IF(C81&lt;-15,"No","Yes")))</f>
        <v>N/A</v>
      </c>
      <c r="E81" s="98">
        <v>46.328269413999998</v>
      </c>
      <c r="F81" s="9" t="str">
        <f t="shared" si="15"/>
        <v>N/A</v>
      </c>
      <c r="G81" s="98">
        <v>45.978898645000001</v>
      </c>
      <c r="H81" s="9" t="str">
        <f>IF($B81="N/A","N/A",IF(G81&gt;15,"No",IF(G81&lt;-15,"No","Yes")))</f>
        <v>N/A</v>
      </c>
      <c r="I81" s="10">
        <v>-4.1399999999999997</v>
      </c>
      <c r="J81" s="10">
        <v>-0.754</v>
      </c>
      <c r="K81" s="9" t="str">
        <f t="shared" ref="K81:K86" si="17">IF(J81="Div by 0", "N/A", IF(J81="N/A","N/A", IF(J81&gt;30, "No", IF(J81&lt;-30, "No", "Yes"))))</f>
        <v>Yes</v>
      </c>
    </row>
    <row r="82" spans="1:11" x14ac:dyDescent="0.2">
      <c r="A82" s="91" t="s">
        <v>905</v>
      </c>
      <c r="B82" s="37" t="s">
        <v>213</v>
      </c>
      <c r="C82" s="97">
        <v>93.026545228000003</v>
      </c>
      <c r="D82" s="9" t="str">
        <f t="shared" si="16"/>
        <v>N/A</v>
      </c>
      <c r="E82" s="98">
        <v>94.939222424999997</v>
      </c>
      <c r="F82" s="9" t="str">
        <f t="shared" si="15"/>
        <v>N/A</v>
      </c>
      <c r="G82" s="98">
        <v>97.395780281</v>
      </c>
      <c r="H82" s="9" t="str">
        <f t="shared" si="12"/>
        <v>N/A</v>
      </c>
      <c r="I82" s="10">
        <v>2.056</v>
      </c>
      <c r="J82" s="10">
        <v>2.5880000000000001</v>
      </c>
      <c r="K82" s="9" t="str">
        <f t="shared" si="17"/>
        <v>Yes</v>
      </c>
    </row>
    <row r="83" spans="1:11" x14ac:dyDescent="0.2">
      <c r="A83" s="91" t="s">
        <v>906</v>
      </c>
      <c r="B83" s="37" t="s">
        <v>213</v>
      </c>
      <c r="C83" s="97">
        <v>168.13399301999999</v>
      </c>
      <c r="D83" s="9" t="str">
        <f t="shared" si="16"/>
        <v>N/A</v>
      </c>
      <c r="E83" s="98">
        <v>169.78950458</v>
      </c>
      <c r="F83" s="9" t="str">
        <f t="shared" si="15"/>
        <v>N/A</v>
      </c>
      <c r="G83" s="98">
        <v>167.98044111999999</v>
      </c>
      <c r="H83" s="9" t="str">
        <f t="shared" si="12"/>
        <v>N/A</v>
      </c>
      <c r="I83" s="10">
        <v>0.98460000000000003</v>
      </c>
      <c r="J83" s="10">
        <v>-1.07</v>
      </c>
      <c r="K83" s="9" t="str">
        <f t="shared" si="17"/>
        <v>Yes</v>
      </c>
    </row>
    <row r="84" spans="1:11" x14ac:dyDescent="0.2">
      <c r="A84" s="91" t="s">
        <v>907</v>
      </c>
      <c r="B84" s="37" t="s">
        <v>213</v>
      </c>
      <c r="C84" s="97">
        <v>181.6</v>
      </c>
      <c r="D84" s="9" t="str">
        <f t="shared" si="16"/>
        <v>N/A</v>
      </c>
      <c r="E84" s="98">
        <v>191.5</v>
      </c>
      <c r="F84" s="9" t="str">
        <f t="shared" si="15"/>
        <v>N/A</v>
      </c>
      <c r="G84" s="98">
        <v>294</v>
      </c>
      <c r="H84" s="9" t="str">
        <f t="shared" si="12"/>
        <v>N/A</v>
      </c>
      <c r="I84" s="10">
        <v>5.452</v>
      </c>
      <c r="J84" s="10">
        <v>53.52</v>
      </c>
      <c r="K84" s="9" t="str">
        <f t="shared" si="17"/>
        <v>No</v>
      </c>
    </row>
    <row r="85" spans="1:11" x14ac:dyDescent="0.2">
      <c r="A85" s="91" t="s">
        <v>908</v>
      </c>
      <c r="B85" s="37" t="s">
        <v>213</v>
      </c>
      <c r="C85" s="97">
        <v>154.31262466000001</v>
      </c>
      <c r="D85" s="9" t="str">
        <f t="shared" si="16"/>
        <v>N/A</v>
      </c>
      <c r="E85" s="98">
        <v>158.29291705</v>
      </c>
      <c r="F85" s="9" t="str">
        <f t="shared" si="15"/>
        <v>N/A</v>
      </c>
      <c r="G85" s="98">
        <v>147.48822383000001</v>
      </c>
      <c r="H85" s="9" t="str">
        <f t="shared" si="12"/>
        <v>N/A</v>
      </c>
      <c r="I85" s="10">
        <v>2.5790000000000002</v>
      </c>
      <c r="J85" s="10">
        <v>-6.83</v>
      </c>
      <c r="K85" s="9" t="str">
        <f t="shared" si="17"/>
        <v>Yes</v>
      </c>
    </row>
    <row r="86" spans="1:11" ht="25.5" x14ac:dyDescent="0.2">
      <c r="A86" s="91" t="s">
        <v>909</v>
      </c>
      <c r="B86" s="37" t="s">
        <v>213</v>
      </c>
      <c r="C86" s="99" t="s">
        <v>213</v>
      </c>
      <c r="D86" s="9" t="str">
        <f t="shared" si="16"/>
        <v>N/A</v>
      </c>
      <c r="E86" s="99">
        <v>321.98735670000002</v>
      </c>
      <c r="F86" s="9" t="str">
        <f t="shared" si="15"/>
        <v>N/A</v>
      </c>
      <c r="G86" s="99">
        <v>320.97269358</v>
      </c>
      <c r="H86" s="9" t="str">
        <f t="shared" si="12"/>
        <v>N/A</v>
      </c>
      <c r="I86" s="10" t="s">
        <v>213</v>
      </c>
      <c r="J86" s="10">
        <v>-0.315</v>
      </c>
      <c r="K86" s="9" t="str">
        <f t="shared" si="17"/>
        <v>Yes</v>
      </c>
    </row>
    <row r="87" spans="1:11" x14ac:dyDescent="0.2">
      <c r="A87" s="91" t="s">
        <v>32</v>
      </c>
      <c r="B87" s="37" t="s">
        <v>266</v>
      </c>
      <c r="C87" s="90">
        <v>65.076516822000002</v>
      </c>
      <c r="D87" s="9" t="str">
        <f>IF($B87="N/A","N/A",IF(C87&gt;60,"Yes","No"))</f>
        <v>Yes</v>
      </c>
      <c r="E87" s="8">
        <v>63.508559581</v>
      </c>
      <c r="F87" s="9" t="str">
        <f>IF($B87="N/A","N/A",IF(E87&gt;60,"Yes","No"))</f>
        <v>Yes</v>
      </c>
      <c r="G87" s="8">
        <v>60.720185076999996</v>
      </c>
      <c r="H87" s="9" t="str">
        <f>IF($B87="N/A","N/A",IF(G87&gt;60,"Yes","No"))</f>
        <v>Yes</v>
      </c>
      <c r="I87" s="10">
        <v>-2.41</v>
      </c>
      <c r="J87" s="10">
        <v>-4.3899999999999997</v>
      </c>
      <c r="K87" s="9" t="str">
        <f t="shared" ref="K87:K105" si="18">IF(J87="Div by 0", "N/A", IF(J87="N/A","N/A", IF(J87&gt;30, "No", IF(J87&lt;-30, "No", "Yes"))))</f>
        <v>Yes</v>
      </c>
    </row>
    <row r="88" spans="1:11" x14ac:dyDescent="0.2">
      <c r="A88" s="91" t="s">
        <v>39</v>
      </c>
      <c r="B88" s="37" t="s">
        <v>267</v>
      </c>
      <c r="C88" s="90">
        <v>99.999817086999997</v>
      </c>
      <c r="D88" s="9" t="str">
        <f>IF($B88="N/A","N/A",IF(C88&gt;100,"No",IF(C88&lt;85,"No","Yes")))</f>
        <v>Yes</v>
      </c>
      <c r="E88" s="8">
        <v>99.999639310000006</v>
      </c>
      <c r="F88" s="9" t="str">
        <f>IF($B88="N/A","N/A",IF(E88&gt;100,"No",IF(E88&lt;85,"No","Yes")))</f>
        <v>Yes</v>
      </c>
      <c r="G88" s="8">
        <v>99.999895315000003</v>
      </c>
      <c r="H88" s="9" t="str">
        <f>IF($B88="N/A","N/A",IF(G88&gt;100,"No",IF(G88&lt;85,"No","Yes")))</f>
        <v>Yes</v>
      </c>
      <c r="I88" s="10">
        <v>0</v>
      </c>
      <c r="J88" s="10">
        <v>2.9999999999999997E-4</v>
      </c>
      <c r="K88" s="9" t="str">
        <f t="shared" si="18"/>
        <v>Yes</v>
      </c>
    </row>
    <row r="89" spans="1:11" x14ac:dyDescent="0.2">
      <c r="A89" s="91" t="s">
        <v>910</v>
      </c>
      <c r="B89" s="37" t="s">
        <v>213</v>
      </c>
      <c r="C89" s="90">
        <v>5.2592864323999997</v>
      </c>
      <c r="D89" s="9" t="str">
        <f>IF($B89="N/A","N/A",IF(C89&gt;15,"No",IF(C89&lt;-15,"No","Yes")))</f>
        <v>N/A</v>
      </c>
      <c r="E89" s="8">
        <v>4.5554628498999996</v>
      </c>
      <c r="F89" s="9" t="str">
        <f>IF($B89="N/A","N/A",IF(E89&gt;15,"No",IF(E89&lt;-15,"No","Yes")))</f>
        <v>N/A</v>
      </c>
      <c r="G89" s="8">
        <v>4.0823656178999999</v>
      </c>
      <c r="H89" s="9" t="str">
        <f>IF($B89="N/A","N/A",IF(G89&gt;15,"No",IF(G89&lt;-15,"No","Yes")))</f>
        <v>N/A</v>
      </c>
      <c r="I89" s="10">
        <v>-13.4</v>
      </c>
      <c r="J89" s="10">
        <v>-10.4</v>
      </c>
      <c r="K89" s="9" t="str">
        <f t="shared" si="18"/>
        <v>Yes</v>
      </c>
    </row>
    <row r="90" spans="1:11" x14ac:dyDescent="0.2">
      <c r="A90" s="91" t="s">
        <v>851</v>
      </c>
      <c r="B90" s="37" t="s">
        <v>268</v>
      </c>
      <c r="C90" s="90">
        <v>4.447608539</v>
      </c>
      <c r="D90" s="9" t="str">
        <f>IF($B90="N/A","N/A",IF(C90&gt;25,"No",IF(C90&lt;5,"No","Yes")))</f>
        <v>No</v>
      </c>
      <c r="E90" s="8">
        <v>4.2481413434000004</v>
      </c>
      <c r="F90" s="9" t="str">
        <f>IF($B90="N/A","N/A",IF(E90&gt;25,"No",IF(E90&lt;5,"No","Yes")))</f>
        <v>No</v>
      </c>
      <c r="G90" s="8">
        <v>3.7613670340000001</v>
      </c>
      <c r="H90" s="9" t="str">
        <f>IF($B90="N/A","N/A",IF(G90&gt;25,"No",IF(G90&lt;5,"No","Yes")))</f>
        <v>No</v>
      </c>
      <c r="I90" s="10">
        <v>-4.4800000000000004</v>
      </c>
      <c r="J90" s="10">
        <v>-11.5</v>
      </c>
      <c r="K90" s="9" t="str">
        <f t="shared" si="18"/>
        <v>Yes</v>
      </c>
    </row>
    <row r="91" spans="1:11" x14ac:dyDescent="0.2">
      <c r="A91" s="91" t="s">
        <v>852</v>
      </c>
      <c r="B91" s="37" t="s">
        <v>269</v>
      </c>
      <c r="C91" s="90">
        <v>51.500118393000001</v>
      </c>
      <c r="D91" s="9" t="str">
        <f>IF($B91="N/A","N/A",IF(C91&gt;70,"No",IF(C91&lt;40,"No","Yes")))</f>
        <v>Yes</v>
      </c>
      <c r="E91" s="8">
        <v>51.401628348999999</v>
      </c>
      <c r="F91" s="9" t="str">
        <f>IF($B91="N/A","N/A",IF(E91&gt;70,"No",IF(E91&lt;40,"No","Yes")))</f>
        <v>Yes</v>
      </c>
      <c r="G91" s="8">
        <v>51.965302440999999</v>
      </c>
      <c r="H91" s="9" t="str">
        <f>IF($B91="N/A","N/A",IF(G91&gt;70,"No",IF(G91&lt;40,"No","Yes")))</f>
        <v>Yes</v>
      </c>
      <c r="I91" s="10">
        <v>-0.191</v>
      </c>
      <c r="J91" s="10">
        <v>1.097</v>
      </c>
      <c r="K91" s="9" t="str">
        <f t="shared" si="18"/>
        <v>Yes</v>
      </c>
    </row>
    <row r="92" spans="1:11" x14ac:dyDescent="0.2">
      <c r="A92" s="91" t="s">
        <v>853</v>
      </c>
      <c r="B92" s="37" t="s">
        <v>270</v>
      </c>
      <c r="C92" s="90">
        <v>44.031552781000002</v>
      </c>
      <c r="D92" s="9" t="str">
        <f>IF($B92="N/A","N/A",IF(C92&gt;55,"No",IF(C92&lt;20,"No","Yes")))</f>
        <v>Yes</v>
      </c>
      <c r="E92" s="8">
        <v>44.346803733000002</v>
      </c>
      <c r="F92" s="9" t="str">
        <f>IF($B92="N/A","N/A",IF(E92&gt;55,"No",IF(E92&lt;20,"No","Yes")))</f>
        <v>Yes</v>
      </c>
      <c r="G92" s="8">
        <v>44.265742639999999</v>
      </c>
      <c r="H92" s="9" t="str">
        <f>IF($B92="N/A","N/A",IF(G92&gt;55,"No",IF(G92&lt;20,"No","Yes")))</f>
        <v>Yes</v>
      </c>
      <c r="I92" s="10">
        <v>0.71599999999999997</v>
      </c>
      <c r="J92" s="10">
        <v>-0.183</v>
      </c>
      <c r="K92" s="9" t="str">
        <f t="shared" si="18"/>
        <v>Yes</v>
      </c>
    </row>
    <row r="93" spans="1:11" x14ac:dyDescent="0.2">
      <c r="A93" s="91" t="s">
        <v>163</v>
      </c>
      <c r="B93" s="37" t="s">
        <v>246</v>
      </c>
      <c r="C93" s="90">
        <v>90.917153845000001</v>
      </c>
      <c r="D93" s="9" t="str">
        <f>IF($B93="N/A","N/A",IF(C93&gt;95,"Yes","No"))</f>
        <v>No</v>
      </c>
      <c r="E93" s="8">
        <v>91.109108695000003</v>
      </c>
      <c r="F93" s="9" t="str">
        <f>IF($B93="N/A","N/A",IF(E93&gt;95,"Yes","No"))</f>
        <v>No</v>
      </c>
      <c r="G93" s="8">
        <v>90.508154063999996</v>
      </c>
      <c r="H93" s="9" t="str">
        <f>IF($B93="N/A","N/A",IF(G93&gt;95,"Yes","No"))</f>
        <v>No</v>
      </c>
      <c r="I93" s="10">
        <v>0.21110000000000001</v>
      </c>
      <c r="J93" s="10">
        <v>-0.66</v>
      </c>
      <c r="K93" s="9" t="str">
        <f t="shared" si="18"/>
        <v>Yes</v>
      </c>
    </row>
    <row r="94" spans="1:11" x14ac:dyDescent="0.2">
      <c r="A94" s="91" t="s">
        <v>41</v>
      </c>
      <c r="B94" s="37" t="s">
        <v>213</v>
      </c>
      <c r="C94" s="90">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91" t="s">
        <v>42</v>
      </c>
      <c r="B95" s="37" t="s">
        <v>213</v>
      </c>
      <c r="C95" s="90">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91" t="s">
        <v>911</v>
      </c>
      <c r="B96" s="37" t="s">
        <v>213</v>
      </c>
      <c r="C96" s="90">
        <v>33.710453975999997</v>
      </c>
      <c r="D96" s="9" t="str">
        <f>IF($B96="N/A","N/A",IF(C96&gt;15,"No",IF(C96&lt;-15,"No","Yes")))</f>
        <v>N/A</v>
      </c>
      <c r="E96" s="8">
        <v>31.279325565000001</v>
      </c>
      <c r="F96" s="9" t="str">
        <f>IF($B96="N/A","N/A",IF(E96&gt;15,"No",IF(E96&lt;-15,"No","Yes")))</f>
        <v>N/A</v>
      </c>
      <c r="G96" s="8">
        <v>27.813006740999999</v>
      </c>
      <c r="H96" s="9" t="str">
        <f>IF($B96="N/A","N/A",IF(G96&gt;15,"No",IF(G96&lt;-15,"No","Yes")))</f>
        <v>N/A</v>
      </c>
      <c r="I96" s="10">
        <v>-7.21</v>
      </c>
      <c r="J96" s="10">
        <v>-11.1</v>
      </c>
      <c r="K96" s="9" t="str">
        <f t="shared" si="18"/>
        <v>Yes</v>
      </c>
    </row>
    <row r="97" spans="1:11" x14ac:dyDescent="0.2">
      <c r="A97" s="91" t="s">
        <v>912</v>
      </c>
      <c r="B97" s="37" t="s">
        <v>213</v>
      </c>
      <c r="C97" s="90">
        <v>48.312903454999997</v>
      </c>
      <c r="D97" s="9" t="str">
        <f>IF($B97="N/A","N/A",IF(C97&gt;15,"No",IF(C97&lt;-15,"No","Yes")))</f>
        <v>N/A</v>
      </c>
      <c r="E97" s="8">
        <v>48.657968879999999</v>
      </c>
      <c r="F97" s="9" t="str">
        <f>IF($B97="N/A","N/A",IF(E97&gt;15,"No",IF(E97&lt;-15,"No","Yes")))</f>
        <v>N/A</v>
      </c>
      <c r="G97" s="8">
        <v>47.558967015</v>
      </c>
      <c r="H97" s="9" t="str">
        <f>IF($B97="N/A","N/A",IF(G97&gt;15,"No",IF(G97&lt;-15,"No","Yes")))</f>
        <v>N/A</v>
      </c>
      <c r="I97" s="10">
        <v>0.71419999999999995</v>
      </c>
      <c r="J97" s="10">
        <v>-2.2599999999999998</v>
      </c>
      <c r="K97" s="9" t="str">
        <f t="shared" si="18"/>
        <v>Yes</v>
      </c>
    </row>
    <row r="98" spans="1:11" x14ac:dyDescent="0.2">
      <c r="A98" s="91" t="s">
        <v>43</v>
      </c>
      <c r="B98" s="37" t="s">
        <v>223</v>
      </c>
      <c r="C98" s="90">
        <v>90.498947797</v>
      </c>
      <c r="D98" s="9" t="str">
        <f>IF($B98="N/A","N/A",IF(C98&gt;100,"No",IF(C98&lt;98,"No","Yes")))</f>
        <v>No</v>
      </c>
      <c r="E98" s="8">
        <v>90.706529067999995</v>
      </c>
      <c r="F98" s="9" t="str">
        <f>IF($B98="N/A","N/A",IF(E98&gt;100,"No",IF(E98&lt;98,"No","Yes")))</f>
        <v>No</v>
      </c>
      <c r="G98" s="8">
        <v>90.100965321000004</v>
      </c>
      <c r="H98" s="9" t="str">
        <f>IF($B98="N/A","N/A",IF(G98&gt;100,"No",IF(G98&lt;98,"No","Yes")))</f>
        <v>No</v>
      </c>
      <c r="I98" s="10">
        <v>0.22939999999999999</v>
      </c>
      <c r="J98" s="10">
        <v>-0.66800000000000004</v>
      </c>
      <c r="K98" s="9" t="str">
        <f t="shared" si="18"/>
        <v>Yes</v>
      </c>
    </row>
    <row r="99" spans="1:11" x14ac:dyDescent="0.2">
      <c r="A99" s="91" t="s">
        <v>44</v>
      </c>
      <c r="B99" s="37" t="s">
        <v>213</v>
      </c>
      <c r="C99" s="90">
        <v>40.023328913999997</v>
      </c>
      <c r="D99" s="9" t="str">
        <f>IF($B99="N/A","N/A",IF(C99&gt;15,"No",IF(C99&lt;-15,"No","Yes")))</f>
        <v>N/A</v>
      </c>
      <c r="E99" s="8">
        <v>38.247406022</v>
      </c>
      <c r="F99" s="9" t="str">
        <f>IF($B99="N/A","N/A",IF(E99&gt;15,"No",IF(E99&lt;-15,"No","Yes")))</f>
        <v>N/A</v>
      </c>
      <c r="G99" s="8">
        <v>35.712017045000003</v>
      </c>
      <c r="H99" s="9" t="str">
        <f>IF($B99="N/A","N/A",IF(G99&gt;15,"No",IF(G99&lt;-15,"No","Yes")))</f>
        <v>N/A</v>
      </c>
      <c r="I99" s="10">
        <v>-4.4400000000000004</v>
      </c>
      <c r="J99" s="10">
        <v>-6.63</v>
      </c>
      <c r="K99" s="9" t="str">
        <f t="shared" si="18"/>
        <v>Yes</v>
      </c>
    </row>
    <row r="100" spans="1:11" x14ac:dyDescent="0.2">
      <c r="A100" s="91" t="s">
        <v>45</v>
      </c>
      <c r="B100" s="37" t="s">
        <v>213</v>
      </c>
      <c r="C100" s="90">
        <v>42.728088913999997</v>
      </c>
      <c r="D100" s="9" t="str">
        <f>IF($B100="N/A","N/A",IF(C100&gt;15,"No",IF(C100&lt;-15,"No","Yes")))</f>
        <v>N/A</v>
      </c>
      <c r="E100" s="8">
        <v>44.355521688000003</v>
      </c>
      <c r="F100" s="9" t="str">
        <f>IF($B100="N/A","N/A",IF(E100&gt;15,"No",IF(E100&lt;-15,"No","Yes")))</f>
        <v>N/A</v>
      </c>
      <c r="G100" s="8">
        <v>46.644870351000002</v>
      </c>
      <c r="H100" s="9" t="str">
        <f>IF($B100="N/A","N/A",IF(G100&gt;15,"No",IF(G100&lt;-15,"No","Yes")))</f>
        <v>N/A</v>
      </c>
      <c r="I100" s="10">
        <v>3.8090000000000002</v>
      </c>
      <c r="J100" s="10">
        <v>5.1609999999999996</v>
      </c>
      <c r="K100" s="9" t="str">
        <f t="shared" si="18"/>
        <v>Yes</v>
      </c>
    </row>
    <row r="101" spans="1:11" x14ac:dyDescent="0.2">
      <c r="A101" s="91" t="s">
        <v>355</v>
      </c>
      <c r="B101" s="37" t="s">
        <v>213</v>
      </c>
      <c r="C101" s="90" t="s">
        <v>213</v>
      </c>
      <c r="D101" s="9" t="str">
        <f>IF($B101="N/A","N/A",IF(C101&gt;15,"No",IF(C101&lt;-15,"No","Yes")))</f>
        <v>N/A</v>
      </c>
      <c r="E101" s="8">
        <v>82.602927710000003</v>
      </c>
      <c r="F101" s="9" t="str">
        <f>IF($B101="N/A","N/A",IF(E101&gt;15,"No",IF(E101&lt;-15,"No","Yes")))</f>
        <v>N/A</v>
      </c>
      <c r="G101" s="8">
        <v>82.356887396000005</v>
      </c>
      <c r="H101" s="9" t="str">
        <f>IF($B101="N/A","N/A",IF(G101&gt;15,"No",IF(G101&lt;-15,"No","Yes")))</f>
        <v>N/A</v>
      </c>
      <c r="I101" s="10" t="s">
        <v>213</v>
      </c>
      <c r="J101" s="10">
        <v>-0.29799999999999999</v>
      </c>
      <c r="K101" s="9" t="str">
        <f t="shared" si="18"/>
        <v>Yes</v>
      </c>
    </row>
    <row r="102" spans="1:11" x14ac:dyDescent="0.2">
      <c r="A102" s="91" t="s">
        <v>46</v>
      </c>
      <c r="B102" s="37" t="s">
        <v>213</v>
      </c>
      <c r="C102" s="90">
        <v>4.0267143645000001</v>
      </c>
      <c r="D102" s="9" t="str">
        <f>IF($B102="N/A","N/A",IF(C102&gt;15,"No",IF(C102&lt;-15,"No","Yes")))</f>
        <v>N/A</v>
      </c>
      <c r="E102" s="8">
        <v>3.8035994442000001</v>
      </c>
      <c r="F102" s="9" t="str">
        <f>IF($B102="N/A","N/A",IF(E102&gt;15,"No",IF(E102&lt;-15,"No","Yes")))</f>
        <v>N/A</v>
      </c>
      <c r="G102" s="8">
        <v>3.5338900613000002</v>
      </c>
      <c r="H102" s="9" t="str">
        <f>IF($B102="N/A","N/A",IF(G102&gt;15,"No",IF(G102&lt;-15,"No","Yes")))</f>
        <v>N/A</v>
      </c>
      <c r="I102" s="10">
        <v>-5.54</v>
      </c>
      <c r="J102" s="10">
        <v>-7.09</v>
      </c>
      <c r="K102" s="9" t="str">
        <f t="shared" si="18"/>
        <v>Yes</v>
      </c>
    </row>
    <row r="103" spans="1:11" x14ac:dyDescent="0.2">
      <c r="A103" s="91" t="s">
        <v>47</v>
      </c>
      <c r="B103" s="37" t="s">
        <v>213</v>
      </c>
      <c r="C103" s="90">
        <v>13.221867808000001</v>
      </c>
      <c r="D103" s="9" t="str">
        <f>IF($B103="N/A","N/A",IF(C103&gt;15,"No",IF(C103&lt;-15,"No","Yes")))</f>
        <v>N/A</v>
      </c>
      <c r="E103" s="8">
        <v>13.593472845999999</v>
      </c>
      <c r="F103" s="9" t="str">
        <f>IF($B103="N/A","N/A",IF(E103&gt;15,"No",IF(E103&lt;-15,"No","Yes")))</f>
        <v>N/A</v>
      </c>
      <c r="G103" s="8">
        <v>14.109222543</v>
      </c>
      <c r="H103" s="9" t="str">
        <f>IF($B103="N/A","N/A",IF(G103&gt;15,"No",IF(G103&lt;-15,"No","Yes")))</f>
        <v>N/A</v>
      </c>
      <c r="I103" s="10">
        <v>2.8109999999999999</v>
      </c>
      <c r="J103" s="10">
        <v>3.794</v>
      </c>
      <c r="K103" s="9" t="str">
        <f t="shared" si="18"/>
        <v>Yes</v>
      </c>
    </row>
    <row r="104" spans="1:11" x14ac:dyDescent="0.2">
      <c r="A104" s="91" t="s">
        <v>33</v>
      </c>
      <c r="B104" s="37" t="s">
        <v>223</v>
      </c>
      <c r="C104" s="90">
        <v>99.999875477000003</v>
      </c>
      <c r="D104" s="9" t="str">
        <f>IF($B104="N/A","N/A",IF(C104&gt;100,"No",IF(C104&lt;98,"No","Yes")))</f>
        <v>Yes</v>
      </c>
      <c r="E104" s="8">
        <v>99.999977677000004</v>
      </c>
      <c r="F104" s="9" t="str">
        <f>IF($B104="N/A","N/A",IF(E104&gt;100,"No",IF(E104&lt;98,"No","Yes")))</f>
        <v>Yes</v>
      </c>
      <c r="G104" s="8">
        <v>99.999997139000001</v>
      </c>
      <c r="H104" s="9" t="str">
        <f>IF($B104="N/A","N/A",IF(G104&gt;100,"No",IF(G104&lt;98,"No","Yes")))</f>
        <v>Yes</v>
      </c>
      <c r="I104" s="10">
        <v>1E-4</v>
      </c>
      <c r="J104" s="10">
        <v>0</v>
      </c>
      <c r="K104" s="9" t="str">
        <f t="shared" si="18"/>
        <v>Yes</v>
      </c>
    </row>
    <row r="105" spans="1:11" ht="25.5" x14ac:dyDescent="0.2">
      <c r="A105" s="91" t="s">
        <v>48</v>
      </c>
      <c r="B105" s="62" t="s">
        <v>223</v>
      </c>
      <c r="C105" s="90">
        <v>99.999977240999996</v>
      </c>
      <c r="D105" s="9" t="str">
        <f>IF($B105="N/A","N/A",IF(C105&gt;100,"No",IF(C105&lt;98,"No","Yes")))</f>
        <v>Yes</v>
      </c>
      <c r="E105" s="8">
        <v>99.999995188</v>
      </c>
      <c r="F105" s="9" t="str">
        <f>IF($B105="N/A","N/A",IF(E105&gt;100,"No",IF(E105&lt;98,"No","Yes")))</f>
        <v>Yes</v>
      </c>
      <c r="G105" s="8">
        <v>99.999807228999998</v>
      </c>
      <c r="H105" s="9" t="str">
        <f>IF($B105="N/A","N/A",IF(G105&gt;100,"No",IF(G105&lt;98,"No","Yes")))</f>
        <v>Yes</v>
      </c>
      <c r="I105" s="10">
        <v>0</v>
      </c>
      <c r="J105" s="10">
        <v>0</v>
      </c>
      <c r="K105" s="9" t="str">
        <f t="shared" si="18"/>
        <v>Yes</v>
      </c>
    </row>
    <row r="106" spans="1:11" x14ac:dyDescent="0.2">
      <c r="A106" s="91" t="s">
        <v>49</v>
      </c>
      <c r="B106" s="62" t="s">
        <v>213</v>
      </c>
      <c r="C106" s="90">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
      <c r="A107" s="91" t="s">
        <v>913</v>
      </c>
      <c r="B107" s="37" t="s">
        <v>213</v>
      </c>
      <c r="C107" s="100">
        <v>74.083868482</v>
      </c>
      <c r="D107" s="9" t="str">
        <f t="shared" ref="D107:D130" si="19">IF($B107="N/A","N/A",IF(C107&gt;15,"No",IF(C107&lt;-15,"No","Yes")))</f>
        <v>N/A</v>
      </c>
      <c r="E107" s="9">
        <v>74.301596063999995</v>
      </c>
      <c r="F107" s="9" t="str">
        <f t="shared" ref="F107:F130" si="20">IF($B107="N/A","N/A",IF(E107&gt;15,"No",IF(E107&lt;-15,"No","Yes")))</f>
        <v>N/A</v>
      </c>
      <c r="G107" s="8">
        <v>73.533862333000002</v>
      </c>
      <c r="H107" s="9" t="str">
        <f t="shared" ref="H107:H130" si="21">IF($B107="N/A","N/A",IF(G107&gt;15,"No",IF(G107&lt;-15,"No","Yes")))</f>
        <v>N/A</v>
      </c>
      <c r="I107" s="10">
        <v>0.29389999999999999</v>
      </c>
      <c r="J107" s="10">
        <v>-1.03</v>
      </c>
      <c r="K107" s="9" t="str">
        <f t="shared" ref="K107:K130" si="22">IF(J107="Div by 0", "N/A", IF(J107="N/A","N/A", IF(J107&gt;30, "No", IF(J107&lt;-30, "No", "Yes"))))</f>
        <v>Yes</v>
      </c>
    </row>
    <row r="108" spans="1:11" x14ac:dyDescent="0.2">
      <c r="A108" s="91" t="s">
        <v>914</v>
      </c>
      <c r="B108" s="37" t="s">
        <v>213</v>
      </c>
      <c r="C108" s="100">
        <v>12.886718372000001</v>
      </c>
      <c r="D108" s="37" t="s">
        <v>213</v>
      </c>
      <c r="E108" s="9">
        <v>13.415553665999999</v>
      </c>
      <c r="F108" s="37" t="s">
        <v>213</v>
      </c>
      <c r="G108" s="8">
        <v>13.789331519999999</v>
      </c>
      <c r="H108" s="37" t="s">
        <v>213</v>
      </c>
      <c r="I108" s="10">
        <v>4.1040000000000001</v>
      </c>
      <c r="J108" s="10">
        <v>2.786</v>
      </c>
      <c r="K108" s="9" t="str">
        <f t="shared" si="22"/>
        <v>Yes</v>
      </c>
    </row>
    <row r="109" spans="1:11" x14ac:dyDescent="0.2">
      <c r="A109" s="91" t="s">
        <v>915</v>
      </c>
      <c r="B109" s="37" t="s">
        <v>213</v>
      </c>
      <c r="C109" s="100">
        <v>1.1603956259999999</v>
      </c>
      <c r="D109" s="9" t="str">
        <f t="shared" si="19"/>
        <v>N/A</v>
      </c>
      <c r="E109" s="9">
        <v>1.5827005858000001</v>
      </c>
      <c r="F109" s="9" t="str">
        <f t="shared" si="20"/>
        <v>N/A</v>
      </c>
      <c r="G109" s="8">
        <v>2.0389023391999999</v>
      </c>
      <c r="H109" s="9" t="str">
        <f t="shared" si="21"/>
        <v>N/A</v>
      </c>
      <c r="I109" s="10">
        <v>36.39</v>
      </c>
      <c r="J109" s="10">
        <v>28.82</v>
      </c>
      <c r="K109" s="9" t="str">
        <f t="shared" si="22"/>
        <v>Yes</v>
      </c>
    </row>
    <row r="110" spans="1:11" x14ac:dyDescent="0.2">
      <c r="A110" s="91" t="s">
        <v>916</v>
      </c>
      <c r="B110" s="37" t="s">
        <v>213</v>
      </c>
      <c r="C110" s="100">
        <v>3.6934403000000002E-3</v>
      </c>
      <c r="D110" s="9" t="str">
        <f t="shared" si="19"/>
        <v>N/A</v>
      </c>
      <c r="E110" s="9">
        <v>4.0781278000000002E-3</v>
      </c>
      <c r="F110" s="9" t="str">
        <f t="shared" si="20"/>
        <v>N/A</v>
      </c>
      <c r="G110" s="8">
        <v>3.5253558999999999E-3</v>
      </c>
      <c r="H110" s="9" t="str">
        <f t="shared" si="21"/>
        <v>N/A</v>
      </c>
      <c r="I110" s="10">
        <v>10.42</v>
      </c>
      <c r="J110" s="10">
        <v>-13.6</v>
      </c>
      <c r="K110" s="9" t="str">
        <f t="shared" si="22"/>
        <v>Yes</v>
      </c>
    </row>
    <row r="111" spans="1:11" x14ac:dyDescent="0.2">
      <c r="A111" s="91" t="s">
        <v>917</v>
      </c>
      <c r="B111" s="37" t="s">
        <v>213</v>
      </c>
      <c r="C111" s="100">
        <v>0.85204087939999995</v>
      </c>
      <c r="D111" s="9" t="str">
        <f t="shared" si="19"/>
        <v>N/A</v>
      </c>
      <c r="E111" s="9">
        <v>0.82222115630000003</v>
      </c>
      <c r="F111" s="9" t="str">
        <f t="shared" si="20"/>
        <v>N/A</v>
      </c>
      <c r="G111" s="8">
        <v>0.83881182300000001</v>
      </c>
      <c r="H111" s="9" t="str">
        <f t="shared" si="21"/>
        <v>N/A</v>
      </c>
      <c r="I111" s="10">
        <v>-3.5</v>
      </c>
      <c r="J111" s="10">
        <v>2.0179999999999998</v>
      </c>
      <c r="K111" s="9" t="str">
        <f t="shared" si="22"/>
        <v>Yes</v>
      </c>
    </row>
    <row r="112" spans="1:11" x14ac:dyDescent="0.2">
      <c r="A112" s="91" t="s">
        <v>918</v>
      </c>
      <c r="B112" s="37" t="s">
        <v>213</v>
      </c>
      <c r="C112" s="100">
        <v>1.6682558296000001</v>
      </c>
      <c r="D112" s="9" t="str">
        <f t="shared" si="19"/>
        <v>N/A</v>
      </c>
      <c r="E112" s="9">
        <v>1.7507079767</v>
      </c>
      <c r="F112" s="9" t="str">
        <f t="shared" si="20"/>
        <v>N/A</v>
      </c>
      <c r="G112" s="8">
        <v>1.8981951389</v>
      </c>
      <c r="H112" s="9" t="str">
        <f t="shared" si="21"/>
        <v>N/A</v>
      </c>
      <c r="I112" s="10">
        <v>4.9420000000000002</v>
      </c>
      <c r="J112" s="10">
        <v>8.4239999999999995</v>
      </c>
      <c r="K112" s="9" t="str">
        <f t="shared" si="22"/>
        <v>Yes</v>
      </c>
    </row>
    <row r="113" spans="1:11" x14ac:dyDescent="0.2">
      <c r="A113" s="91" t="s">
        <v>919</v>
      </c>
      <c r="B113" s="37" t="s">
        <v>213</v>
      </c>
      <c r="C113" s="100">
        <v>0</v>
      </c>
      <c r="D113" s="9" t="str">
        <f t="shared" si="19"/>
        <v>N/A</v>
      </c>
      <c r="E113" s="9">
        <v>0</v>
      </c>
      <c r="F113" s="9" t="str">
        <f t="shared" si="20"/>
        <v>N/A</v>
      </c>
      <c r="G113" s="8">
        <v>0</v>
      </c>
      <c r="H113" s="9" t="str">
        <f t="shared" si="21"/>
        <v>N/A</v>
      </c>
      <c r="I113" s="10" t="s">
        <v>1747</v>
      </c>
      <c r="J113" s="10" t="s">
        <v>1747</v>
      </c>
      <c r="K113" s="9" t="str">
        <f t="shared" si="22"/>
        <v>N/A</v>
      </c>
    </row>
    <row r="114" spans="1:11" x14ac:dyDescent="0.2">
      <c r="A114" s="91" t="s">
        <v>920</v>
      </c>
      <c r="B114" s="37" t="s">
        <v>213</v>
      </c>
      <c r="C114" s="100">
        <v>1.048437525</v>
      </c>
      <c r="D114" s="9" t="str">
        <f t="shared" si="19"/>
        <v>N/A</v>
      </c>
      <c r="E114" s="9">
        <v>1.0106221032</v>
      </c>
      <c r="F114" s="9" t="str">
        <f t="shared" si="20"/>
        <v>N/A</v>
      </c>
      <c r="G114" s="8">
        <v>1.0069367111</v>
      </c>
      <c r="H114" s="9" t="str">
        <f t="shared" si="21"/>
        <v>N/A</v>
      </c>
      <c r="I114" s="10">
        <v>-3.61</v>
      </c>
      <c r="J114" s="10">
        <v>-0.36499999999999999</v>
      </c>
      <c r="K114" s="9" t="str">
        <f t="shared" si="22"/>
        <v>Yes</v>
      </c>
    </row>
    <row r="115" spans="1:11" x14ac:dyDescent="0.2">
      <c r="A115" s="91" t="s">
        <v>921</v>
      </c>
      <c r="B115" s="37" t="s">
        <v>213</v>
      </c>
      <c r="C115" s="100">
        <v>1.4764710112999999</v>
      </c>
      <c r="D115" s="9" t="str">
        <f t="shared" si="19"/>
        <v>N/A</v>
      </c>
      <c r="E115" s="9">
        <v>1.7108047505999999</v>
      </c>
      <c r="F115" s="9" t="str">
        <f t="shared" si="20"/>
        <v>N/A</v>
      </c>
      <c r="G115" s="8">
        <v>1.6757000520000001</v>
      </c>
      <c r="H115" s="9" t="str">
        <f t="shared" si="21"/>
        <v>N/A</v>
      </c>
      <c r="I115" s="10">
        <v>15.87</v>
      </c>
      <c r="J115" s="10">
        <v>-2.0499999999999998</v>
      </c>
      <c r="K115" s="9" t="str">
        <f t="shared" si="22"/>
        <v>Yes</v>
      </c>
    </row>
    <row r="116" spans="1:11" x14ac:dyDescent="0.2">
      <c r="A116" s="91" t="s">
        <v>922</v>
      </c>
      <c r="B116" s="37" t="s">
        <v>213</v>
      </c>
      <c r="C116" s="100">
        <v>2.2770159163999999</v>
      </c>
      <c r="D116" s="9" t="str">
        <f t="shared" si="19"/>
        <v>N/A</v>
      </c>
      <c r="E116" s="9">
        <v>2.3072071164999999</v>
      </c>
      <c r="F116" s="9" t="str">
        <f t="shared" si="20"/>
        <v>N/A</v>
      </c>
      <c r="G116" s="8">
        <v>2.4270863782999998</v>
      </c>
      <c r="H116" s="9" t="str">
        <f t="shared" si="21"/>
        <v>N/A</v>
      </c>
      <c r="I116" s="10">
        <v>1.3260000000000001</v>
      </c>
      <c r="J116" s="10">
        <v>5.1959999999999997</v>
      </c>
      <c r="K116" s="9" t="str">
        <f t="shared" si="22"/>
        <v>Yes</v>
      </c>
    </row>
    <row r="117" spans="1:11" x14ac:dyDescent="0.2">
      <c r="A117" s="91" t="s">
        <v>923</v>
      </c>
      <c r="B117" s="37" t="s">
        <v>213</v>
      </c>
      <c r="C117" s="100">
        <v>0.30951295290000003</v>
      </c>
      <c r="D117" s="9" t="str">
        <f t="shared" si="19"/>
        <v>N/A</v>
      </c>
      <c r="E117" s="9">
        <v>0.2224174334</v>
      </c>
      <c r="F117" s="9" t="str">
        <f t="shared" si="20"/>
        <v>N/A</v>
      </c>
      <c r="G117" s="8">
        <v>0.185540812</v>
      </c>
      <c r="H117" s="9" t="str">
        <f t="shared" si="21"/>
        <v>N/A</v>
      </c>
      <c r="I117" s="10">
        <v>-28.1</v>
      </c>
      <c r="J117" s="10">
        <v>-16.600000000000001</v>
      </c>
      <c r="K117" s="9" t="str">
        <f t="shared" si="22"/>
        <v>Yes</v>
      </c>
    </row>
    <row r="118" spans="1:11" x14ac:dyDescent="0.2">
      <c r="A118" s="91" t="s">
        <v>924</v>
      </c>
      <c r="B118" s="37" t="s">
        <v>213</v>
      </c>
      <c r="C118" s="100">
        <v>4.0908951910000004</v>
      </c>
      <c r="D118" s="9" t="str">
        <f t="shared" si="19"/>
        <v>N/A</v>
      </c>
      <c r="E118" s="9">
        <v>4.0047944158000002</v>
      </c>
      <c r="F118" s="9" t="str">
        <f t="shared" si="20"/>
        <v>N/A</v>
      </c>
      <c r="G118" s="8">
        <v>3.7146329098000002</v>
      </c>
      <c r="H118" s="9" t="str">
        <f t="shared" si="21"/>
        <v>N/A</v>
      </c>
      <c r="I118" s="10">
        <v>-2.1</v>
      </c>
      <c r="J118" s="10">
        <v>-7.25</v>
      </c>
      <c r="K118" s="9" t="str">
        <f t="shared" si="22"/>
        <v>Yes</v>
      </c>
    </row>
    <row r="119" spans="1:11" x14ac:dyDescent="0.2">
      <c r="A119" s="91" t="s">
        <v>925</v>
      </c>
      <c r="B119" s="37" t="s">
        <v>213</v>
      </c>
      <c r="C119" s="100">
        <v>13.029413146</v>
      </c>
      <c r="D119" s="9" t="str">
        <f t="shared" si="19"/>
        <v>N/A</v>
      </c>
      <c r="E119" s="9">
        <v>12.282850270000001</v>
      </c>
      <c r="F119" s="9" t="str">
        <f t="shared" si="20"/>
        <v>N/A</v>
      </c>
      <c r="G119" s="8">
        <v>12.676806146000001</v>
      </c>
      <c r="H119" s="9" t="str">
        <f t="shared" si="21"/>
        <v>N/A</v>
      </c>
      <c r="I119" s="10">
        <v>-5.73</v>
      </c>
      <c r="J119" s="10">
        <v>3.2069999999999999</v>
      </c>
      <c r="K119" s="9" t="str">
        <f t="shared" si="22"/>
        <v>Yes</v>
      </c>
    </row>
    <row r="120" spans="1:11" x14ac:dyDescent="0.2">
      <c r="A120" s="91" t="s">
        <v>926</v>
      </c>
      <c r="B120" s="37" t="s">
        <v>213</v>
      </c>
      <c r="C120" s="100">
        <v>12.362473086</v>
      </c>
      <c r="D120" s="9" t="str">
        <f t="shared" si="19"/>
        <v>N/A</v>
      </c>
      <c r="E120" s="9">
        <v>11.614409731</v>
      </c>
      <c r="F120" s="9" t="str">
        <f t="shared" si="20"/>
        <v>N/A</v>
      </c>
      <c r="G120" s="8">
        <v>12.078561021000001</v>
      </c>
      <c r="H120" s="9" t="str">
        <f t="shared" si="21"/>
        <v>N/A</v>
      </c>
      <c r="I120" s="10">
        <v>-6.05</v>
      </c>
      <c r="J120" s="10">
        <v>3.996</v>
      </c>
      <c r="K120" s="9" t="str">
        <f t="shared" si="22"/>
        <v>Yes</v>
      </c>
    </row>
    <row r="121" spans="1:11" x14ac:dyDescent="0.2">
      <c r="A121" s="91" t="s">
        <v>927</v>
      </c>
      <c r="B121" s="37" t="s">
        <v>213</v>
      </c>
      <c r="C121" s="100">
        <v>0.1093399801</v>
      </c>
      <c r="D121" s="9" t="str">
        <f t="shared" si="19"/>
        <v>N/A</v>
      </c>
      <c r="E121" s="9">
        <v>0.29456840150000002</v>
      </c>
      <c r="F121" s="9" t="str">
        <f t="shared" si="20"/>
        <v>N/A</v>
      </c>
      <c r="G121" s="8">
        <v>0.32735222920000001</v>
      </c>
      <c r="H121" s="9" t="str">
        <f t="shared" si="21"/>
        <v>N/A</v>
      </c>
      <c r="I121" s="10">
        <v>169.4</v>
      </c>
      <c r="J121" s="10">
        <v>11.13</v>
      </c>
      <c r="K121" s="9" t="str">
        <f t="shared" si="22"/>
        <v>Yes</v>
      </c>
    </row>
    <row r="122" spans="1:11" x14ac:dyDescent="0.2">
      <c r="A122" s="91" t="s">
        <v>928</v>
      </c>
      <c r="B122" s="37" t="s">
        <v>213</v>
      </c>
      <c r="C122" s="100">
        <v>1.8025138E-3</v>
      </c>
      <c r="D122" s="9" t="str">
        <f t="shared" si="19"/>
        <v>N/A</v>
      </c>
      <c r="E122" s="9">
        <v>2.4338468999999998E-3</v>
      </c>
      <c r="F122" s="9" t="str">
        <f t="shared" si="20"/>
        <v>N/A</v>
      </c>
      <c r="G122" s="8">
        <v>1.7460315000000001E-3</v>
      </c>
      <c r="H122" s="9" t="str">
        <f t="shared" si="21"/>
        <v>N/A</v>
      </c>
      <c r="I122" s="10">
        <v>35.03</v>
      </c>
      <c r="J122" s="10">
        <v>-28.3</v>
      </c>
      <c r="K122" s="9" t="str">
        <f t="shared" si="22"/>
        <v>Yes</v>
      </c>
    </row>
    <row r="123" spans="1:11" x14ac:dyDescent="0.2">
      <c r="A123" s="91" t="s">
        <v>929</v>
      </c>
      <c r="B123" s="37" t="s">
        <v>213</v>
      </c>
      <c r="C123" s="100">
        <v>0</v>
      </c>
      <c r="D123" s="9" t="str">
        <f t="shared" si="19"/>
        <v>N/A</v>
      </c>
      <c r="E123" s="9">
        <v>0</v>
      </c>
      <c r="F123" s="9" t="str">
        <f t="shared" si="20"/>
        <v>N/A</v>
      </c>
      <c r="G123" s="8">
        <v>0</v>
      </c>
      <c r="H123" s="9" t="str">
        <f t="shared" si="21"/>
        <v>N/A</v>
      </c>
      <c r="I123" s="10" t="s">
        <v>1747</v>
      </c>
      <c r="J123" s="10" t="s">
        <v>1747</v>
      </c>
      <c r="K123" s="9" t="str">
        <f t="shared" si="22"/>
        <v>N/A</v>
      </c>
    </row>
    <row r="124" spans="1:11" x14ac:dyDescent="0.2">
      <c r="A124" s="91" t="s">
        <v>930</v>
      </c>
      <c r="B124" s="37" t="s">
        <v>213</v>
      </c>
      <c r="C124" s="100">
        <v>1.83743684E-2</v>
      </c>
      <c r="D124" s="9" t="str">
        <f t="shared" si="19"/>
        <v>N/A</v>
      </c>
      <c r="E124" s="9">
        <v>2.6477687100000001E-2</v>
      </c>
      <c r="F124" s="9" t="str">
        <f t="shared" si="20"/>
        <v>N/A</v>
      </c>
      <c r="G124" s="8">
        <v>4.1181557600000002E-2</v>
      </c>
      <c r="H124" s="9" t="str">
        <f t="shared" si="21"/>
        <v>N/A</v>
      </c>
      <c r="I124" s="10">
        <v>44.1</v>
      </c>
      <c r="J124" s="10">
        <v>55.53</v>
      </c>
      <c r="K124" s="9" t="str">
        <f t="shared" si="22"/>
        <v>No</v>
      </c>
    </row>
    <row r="125" spans="1:11" x14ac:dyDescent="0.2">
      <c r="A125" s="91" t="s">
        <v>931</v>
      </c>
      <c r="B125" s="37" t="s">
        <v>213</v>
      </c>
      <c r="C125" s="100">
        <v>2.2446878100000001E-2</v>
      </c>
      <c r="D125" s="9" t="str">
        <f t="shared" si="19"/>
        <v>N/A</v>
      </c>
      <c r="E125" s="9">
        <v>1.2610691300000001E-2</v>
      </c>
      <c r="F125" s="9" t="str">
        <f t="shared" si="20"/>
        <v>N/A</v>
      </c>
      <c r="G125" s="8">
        <v>1.23674146E-2</v>
      </c>
      <c r="H125" s="9" t="str">
        <f t="shared" si="21"/>
        <v>N/A</v>
      </c>
      <c r="I125" s="10">
        <v>-43.8</v>
      </c>
      <c r="J125" s="10">
        <v>-1.93</v>
      </c>
      <c r="K125" s="9" t="str">
        <f t="shared" si="22"/>
        <v>Yes</v>
      </c>
    </row>
    <row r="126" spans="1:11" x14ac:dyDescent="0.2">
      <c r="A126" s="91" t="s">
        <v>932</v>
      </c>
      <c r="B126" s="37" t="s">
        <v>213</v>
      </c>
      <c r="C126" s="100">
        <v>7.0354401999999996E-3</v>
      </c>
      <c r="D126" s="9" t="str">
        <f t="shared" si="19"/>
        <v>N/A</v>
      </c>
      <c r="E126" s="9">
        <v>7.7177158000000003E-3</v>
      </c>
      <c r="F126" s="9" t="str">
        <f t="shared" si="20"/>
        <v>N/A</v>
      </c>
      <c r="G126" s="8">
        <v>8.0088095000000002E-3</v>
      </c>
      <c r="H126" s="9" t="str">
        <f t="shared" si="21"/>
        <v>N/A</v>
      </c>
      <c r="I126" s="10">
        <v>9.6980000000000004</v>
      </c>
      <c r="J126" s="10">
        <v>3.7719999999999998</v>
      </c>
      <c r="K126" s="9" t="str">
        <f t="shared" si="22"/>
        <v>Yes</v>
      </c>
    </row>
    <row r="127" spans="1:11" x14ac:dyDescent="0.2">
      <c r="A127" s="91" t="s">
        <v>933</v>
      </c>
      <c r="B127" s="37" t="s">
        <v>213</v>
      </c>
      <c r="C127" s="100">
        <v>8.4544640000000005E-4</v>
      </c>
      <c r="D127" s="9" t="str">
        <f t="shared" si="19"/>
        <v>N/A</v>
      </c>
      <c r="E127" s="9">
        <v>4.2492650000000001E-4</v>
      </c>
      <c r="F127" s="9" t="str">
        <f t="shared" si="20"/>
        <v>N/A</v>
      </c>
      <c r="G127" s="8">
        <v>0</v>
      </c>
      <c r="H127" s="9" t="str">
        <f t="shared" si="21"/>
        <v>N/A</v>
      </c>
      <c r="I127" s="10">
        <v>-49.7</v>
      </c>
      <c r="J127" s="10">
        <v>-100</v>
      </c>
      <c r="K127" s="9" t="str">
        <f t="shared" si="22"/>
        <v>No</v>
      </c>
    </row>
    <row r="128" spans="1:11" x14ac:dyDescent="0.2">
      <c r="A128" s="91" t="s">
        <v>934</v>
      </c>
      <c r="B128" s="37" t="s">
        <v>213</v>
      </c>
      <c r="C128" s="100">
        <v>9.3938500000000002E-5</v>
      </c>
      <c r="D128" s="9" t="str">
        <f t="shared" si="19"/>
        <v>N/A</v>
      </c>
      <c r="E128" s="9">
        <v>4.2784400000000003E-5</v>
      </c>
      <c r="F128" s="9" t="str">
        <f t="shared" si="20"/>
        <v>N/A</v>
      </c>
      <c r="G128" s="8">
        <v>3.6992200000000001E-5</v>
      </c>
      <c r="H128" s="9" t="str">
        <f t="shared" si="21"/>
        <v>N/A</v>
      </c>
      <c r="I128" s="10">
        <v>-54.5</v>
      </c>
      <c r="J128" s="10">
        <v>-13.5</v>
      </c>
      <c r="K128" s="9" t="str">
        <f t="shared" si="22"/>
        <v>Yes</v>
      </c>
    </row>
    <row r="129" spans="1:11" x14ac:dyDescent="0.2">
      <c r="A129" s="91" t="s">
        <v>935</v>
      </c>
      <c r="B129" s="37" t="s">
        <v>213</v>
      </c>
      <c r="C129" s="100">
        <v>9.9464282E-6</v>
      </c>
      <c r="D129" s="9" t="str">
        <f t="shared" si="19"/>
        <v>N/A</v>
      </c>
      <c r="E129" s="9">
        <v>1.16685E-5</v>
      </c>
      <c r="F129" s="9" t="str">
        <f t="shared" si="20"/>
        <v>N/A</v>
      </c>
      <c r="G129" s="8">
        <v>2.3120099999999999E-5</v>
      </c>
      <c r="H129" s="9" t="str">
        <f t="shared" si="21"/>
        <v>N/A</v>
      </c>
      <c r="I129" s="10">
        <v>17.309999999999999</v>
      </c>
      <c r="J129" s="10">
        <v>98.14</v>
      </c>
      <c r="K129" s="9" t="str">
        <f t="shared" si="22"/>
        <v>No</v>
      </c>
    </row>
    <row r="130" spans="1:11" x14ac:dyDescent="0.2">
      <c r="A130" s="91" t="s">
        <v>936</v>
      </c>
      <c r="B130" s="37" t="s">
        <v>213</v>
      </c>
      <c r="C130" s="100">
        <v>0.50699154879999997</v>
      </c>
      <c r="D130" s="9" t="str">
        <f t="shared" si="19"/>
        <v>N/A</v>
      </c>
      <c r="E130" s="9">
        <v>0.32415281680000002</v>
      </c>
      <c r="F130" s="9" t="str">
        <f t="shared" si="20"/>
        <v>N/A</v>
      </c>
      <c r="G130" s="8">
        <v>0.2075289709</v>
      </c>
      <c r="H130" s="9" t="str">
        <f t="shared" si="21"/>
        <v>N/A</v>
      </c>
      <c r="I130" s="10">
        <v>-36.1</v>
      </c>
      <c r="J130" s="10">
        <v>-36</v>
      </c>
      <c r="K130" s="9" t="str">
        <f t="shared" si="22"/>
        <v>No</v>
      </c>
    </row>
    <row r="131" spans="1:11" ht="12" customHeight="1" x14ac:dyDescent="0.2">
      <c r="A131" s="164" t="s">
        <v>1647</v>
      </c>
      <c r="B131" s="165"/>
      <c r="C131" s="165"/>
      <c r="D131" s="165"/>
      <c r="E131" s="165"/>
      <c r="F131" s="165"/>
      <c r="G131" s="165"/>
      <c r="H131" s="165"/>
      <c r="I131" s="165"/>
      <c r="J131" s="165"/>
      <c r="K131" s="166"/>
    </row>
    <row r="132" spans="1:11" x14ac:dyDescent="0.2">
      <c r="A132" s="156" t="s">
        <v>1645</v>
      </c>
      <c r="B132" s="157"/>
      <c r="C132" s="157"/>
      <c r="D132" s="157"/>
      <c r="E132" s="157"/>
      <c r="F132" s="157"/>
      <c r="G132" s="157"/>
      <c r="H132" s="157"/>
      <c r="I132" s="157"/>
      <c r="J132" s="157"/>
      <c r="K132" s="158"/>
    </row>
    <row r="133" spans="1:11" x14ac:dyDescent="0.2">
      <c r="A133" s="159" t="s">
        <v>1743</v>
      </c>
      <c r="B133" s="159"/>
      <c r="C133" s="159"/>
      <c r="D133" s="159"/>
      <c r="E133" s="159"/>
      <c r="F133" s="159"/>
      <c r="G133" s="159"/>
      <c r="H133" s="159"/>
      <c r="I133" s="159"/>
      <c r="J133" s="159"/>
      <c r="K133" s="160"/>
    </row>
  </sheetData>
  <mergeCells count="6">
    <mergeCell ref="A133:K133"/>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1"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1599</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ht="13.5" customHeight="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89">
        <v>42</v>
      </c>
      <c r="D6" s="9" t="str">
        <f>IF($B6="N/A","N/A",IF(C6&gt;15,"No",IF(C6&lt;-15,"No","Yes")))</f>
        <v>N/A</v>
      </c>
      <c r="E6" s="38">
        <v>82</v>
      </c>
      <c r="F6" s="9" t="str">
        <f>IF($B6="N/A","N/A",IF(E6&gt;15,"No",IF(E6&lt;-15,"No","Yes")))</f>
        <v>N/A</v>
      </c>
      <c r="G6" s="38">
        <v>52</v>
      </c>
      <c r="H6" s="9" t="str">
        <f>IF($B6="N/A","N/A",IF(G6&gt;15,"No",IF(G6&lt;-15,"No","Yes")))</f>
        <v>N/A</v>
      </c>
      <c r="I6" s="10">
        <v>95.24</v>
      </c>
      <c r="J6" s="10">
        <v>-36.6</v>
      </c>
      <c r="K6" s="9" t="str">
        <f t="shared" ref="K6:K13" si="0">IF(J6="Div by 0", "N/A", IF(J6="N/A","N/A", IF(J6&gt;30, "No", IF(J6&lt;-30, "No", "Yes"))))</f>
        <v>No</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854</v>
      </c>
      <c r="B9" s="37" t="s">
        <v>213</v>
      </c>
      <c r="C9" s="93">
        <v>18.952380951999999</v>
      </c>
      <c r="D9" s="9" t="str">
        <f t="shared" ref="D9:D17" si="1">IF($B9="N/A","N/A",IF(C9&gt;15,"No",IF(C9&lt;-15,"No","Yes")))</f>
        <v>N/A</v>
      </c>
      <c r="E9" s="39">
        <v>32.097560975999997</v>
      </c>
      <c r="F9" s="9" t="str">
        <f>IF($B9="N/A","N/A",IF(E9&gt;15,"No",IF(E9&lt;-15,"No","Yes")))</f>
        <v>N/A</v>
      </c>
      <c r="G9" s="39">
        <v>35.576923076999996</v>
      </c>
      <c r="H9" s="9" t="str">
        <f>IF($B9="N/A","N/A",IF(G9&gt;15,"No",IF(G9&lt;-15,"No","Yes")))</f>
        <v>N/A</v>
      </c>
      <c r="I9" s="10">
        <v>69.36</v>
      </c>
      <c r="J9" s="10">
        <v>10.84</v>
      </c>
      <c r="K9" s="9" t="str">
        <f t="shared" si="0"/>
        <v>Yes</v>
      </c>
    </row>
    <row r="10" spans="1:11" x14ac:dyDescent="0.2">
      <c r="A10" s="91" t="s">
        <v>16</v>
      </c>
      <c r="B10" s="37" t="s">
        <v>213</v>
      </c>
      <c r="C10" s="90">
        <v>92.857142856999999</v>
      </c>
      <c r="D10" s="9" t="str">
        <f t="shared" si="1"/>
        <v>N/A</v>
      </c>
      <c r="E10" s="8">
        <v>50</v>
      </c>
      <c r="F10" s="9" t="str">
        <f>IF($B10="N/A","N/A",IF(E10&gt;15,"No",IF(E10&lt;-15,"No","Yes")))</f>
        <v>N/A</v>
      </c>
      <c r="G10" s="8">
        <v>59.615384615000004</v>
      </c>
      <c r="H10" s="9" t="str">
        <f>IF($B10="N/A","N/A",IF(G10&gt;15,"No",IF(G10&lt;-15,"No","Yes")))</f>
        <v>N/A</v>
      </c>
      <c r="I10" s="10">
        <v>-46.2</v>
      </c>
      <c r="J10" s="10">
        <v>19.23</v>
      </c>
      <c r="K10" s="9" t="str">
        <f t="shared" si="0"/>
        <v>Yes</v>
      </c>
    </row>
    <row r="11" spans="1:11" x14ac:dyDescent="0.2">
      <c r="A11" s="91" t="s">
        <v>36</v>
      </c>
      <c r="B11" s="37" t="s">
        <v>213</v>
      </c>
      <c r="C11" s="90" t="s">
        <v>1747</v>
      </c>
      <c r="D11" s="9" t="str">
        <f t="shared" si="1"/>
        <v>N/A</v>
      </c>
      <c r="E11" s="8" t="s">
        <v>1747</v>
      </c>
      <c r="F11" s="9" t="str">
        <f>IF($B11="N/A","N/A",IF(E11&gt;15,"No",IF(E11&lt;-15,"No","Yes")))</f>
        <v>N/A</v>
      </c>
      <c r="G11" s="8" t="s">
        <v>1747</v>
      </c>
      <c r="H11" s="9" t="str">
        <f>IF($B11="N/A","N/A",IF(G11&gt;15,"No",IF(G11&lt;-15,"No","Yes")))</f>
        <v>N/A</v>
      </c>
      <c r="I11" s="10" t="s">
        <v>1747</v>
      </c>
      <c r="J11" s="10" t="s">
        <v>1747</v>
      </c>
      <c r="K11" s="9" t="str">
        <f t="shared" si="0"/>
        <v>N/A</v>
      </c>
    </row>
    <row r="12" spans="1:11" x14ac:dyDescent="0.2">
      <c r="A12" s="91" t="s">
        <v>37</v>
      </c>
      <c r="B12" s="37" t="s">
        <v>213</v>
      </c>
      <c r="C12" s="90" t="s">
        <v>1747</v>
      </c>
      <c r="D12" s="9" t="str">
        <f t="shared" si="1"/>
        <v>N/A</v>
      </c>
      <c r="E12" s="8" t="s">
        <v>1747</v>
      </c>
      <c r="F12" s="9" t="str">
        <f>IF($B12="N/A","N/A",IF(E12&gt;15,"No",IF(E12&lt;-15,"No","Yes")))</f>
        <v>N/A</v>
      </c>
      <c r="G12" s="8" t="s">
        <v>1747</v>
      </c>
      <c r="H12" s="9" t="str">
        <f>IF($B12="N/A","N/A",IF(G12&gt;15,"No",IF(G12&lt;-15,"No","Yes")))</f>
        <v>N/A</v>
      </c>
      <c r="I12" s="10" t="s">
        <v>1747</v>
      </c>
      <c r="J12" s="10" t="s">
        <v>1747</v>
      </c>
      <c r="K12" s="9" t="str">
        <f t="shared" si="0"/>
        <v>N/A</v>
      </c>
    </row>
    <row r="13" spans="1:11" x14ac:dyDescent="0.2">
      <c r="A13" s="91" t="s">
        <v>38</v>
      </c>
      <c r="B13" s="37" t="s">
        <v>213</v>
      </c>
      <c r="C13" s="90">
        <v>92.857142856999999</v>
      </c>
      <c r="D13" s="9" t="str">
        <f t="shared" si="1"/>
        <v>N/A</v>
      </c>
      <c r="E13" s="8">
        <v>50</v>
      </c>
      <c r="F13" s="9" t="str">
        <f>IF($B13="N/A","N/A",IF(E13&gt;15,"No",IF(E13&lt;-15,"No","Yes")))</f>
        <v>N/A</v>
      </c>
      <c r="G13" s="8">
        <v>59.615384615000004</v>
      </c>
      <c r="H13" s="9" t="str">
        <f>IF($B13="N/A","N/A",IF(G13&gt;15,"No",IF(G13&lt;-15,"No","Yes")))</f>
        <v>N/A</v>
      </c>
      <c r="I13" s="10">
        <v>-46.2</v>
      </c>
      <c r="J13" s="10">
        <v>19.23</v>
      </c>
      <c r="K13" s="9" t="str">
        <f t="shared" si="0"/>
        <v>Yes</v>
      </c>
    </row>
    <row r="14" spans="1:11" x14ac:dyDescent="0.2">
      <c r="A14" s="91" t="s">
        <v>676</v>
      </c>
      <c r="B14" s="37" t="s">
        <v>213</v>
      </c>
      <c r="C14" s="90">
        <v>2.3809523810000002</v>
      </c>
      <c r="D14" s="9" t="str">
        <f t="shared" si="1"/>
        <v>N/A</v>
      </c>
      <c r="E14" s="8">
        <v>20.731707317000001</v>
      </c>
      <c r="F14" s="9" t="str">
        <f t="shared" ref="F14:F33" si="2">IF($B14="N/A","N/A",IF(E14&gt;15,"No",IF(E14&lt;-15,"No","Yes")))</f>
        <v>N/A</v>
      </c>
      <c r="G14" s="8">
        <v>9.6153846154</v>
      </c>
      <c r="H14" s="9" t="str">
        <f t="shared" ref="H14:H33" si="3">IF($B14="N/A","N/A",IF(G14&gt;15,"No",IF(G14&lt;-15,"No","Yes")))</f>
        <v>N/A</v>
      </c>
      <c r="I14" s="10">
        <v>770.7</v>
      </c>
      <c r="J14" s="10">
        <v>-53.6</v>
      </c>
      <c r="K14" s="9" t="str">
        <f t="shared" ref="K14:K30" si="4">IF(J14="Div by 0", "N/A", IF(J14="N/A","N/A", IF(J14&gt;30, "No", IF(J14&lt;-30, "No", "Yes"))))</f>
        <v>No</v>
      </c>
    </row>
    <row r="15" spans="1:11" x14ac:dyDescent="0.2">
      <c r="A15" s="91" t="s">
        <v>677</v>
      </c>
      <c r="B15" s="37" t="s">
        <v>213</v>
      </c>
      <c r="C15" s="90">
        <v>0</v>
      </c>
      <c r="D15" s="9" t="str">
        <f t="shared" si="1"/>
        <v>N/A</v>
      </c>
      <c r="E15" s="8">
        <v>1.2195121951000001</v>
      </c>
      <c r="F15" s="9" t="str">
        <f t="shared" si="2"/>
        <v>N/A</v>
      </c>
      <c r="G15" s="8">
        <v>0</v>
      </c>
      <c r="H15" s="9" t="str">
        <f t="shared" si="3"/>
        <v>N/A</v>
      </c>
      <c r="I15" s="10" t="s">
        <v>1747</v>
      </c>
      <c r="J15" s="10">
        <v>-100</v>
      </c>
      <c r="K15" s="9" t="str">
        <f t="shared" si="4"/>
        <v>No</v>
      </c>
    </row>
    <row r="16" spans="1:11" x14ac:dyDescent="0.2">
      <c r="A16" s="91" t="s">
        <v>381</v>
      </c>
      <c r="B16" s="37" t="s">
        <v>213</v>
      </c>
      <c r="C16" s="90">
        <v>0</v>
      </c>
      <c r="D16" s="9" t="str">
        <f t="shared" si="1"/>
        <v>N/A</v>
      </c>
      <c r="E16" s="8">
        <v>0</v>
      </c>
      <c r="F16" s="9" t="str">
        <f t="shared" si="2"/>
        <v>N/A</v>
      </c>
      <c r="G16" s="8">
        <v>0</v>
      </c>
      <c r="H16" s="9" t="str">
        <f t="shared" si="3"/>
        <v>N/A</v>
      </c>
      <c r="I16" s="10" t="s">
        <v>1747</v>
      </c>
      <c r="J16" s="10" t="s">
        <v>1747</v>
      </c>
      <c r="K16" s="9" t="str">
        <f t="shared" si="4"/>
        <v>N/A</v>
      </c>
    </row>
    <row r="17" spans="1:11" x14ac:dyDescent="0.2">
      <c r="A17" s="91" t="s">
        <v>382</v>
      </c>
      <c r="B17" s="37" t="s">
        <v>213</v>
      </c>
      <c r="C17" s="90">
        <v>0</v>
      </c>
      <c r="D17" s="9" t="str">
        <f t="shared" si="1"/>
        <v>N/A</v>
      </c>
      <c r="E17" s="8">
        <v>0</v>
      </c>
      <c r="F17" s="9" t="str">
        <f t="shared" si="2"/>
        <v>N/A</v>
      </c>
      <c r="G17" s="8">
        <v>0</v>
      </c>
      <c r="H17" s="9" t="str">
        <f t="shared" si="3"/>
        <v>N/A</v>
      </c>
      <c r="I17" s="10" t="s">
        <v>1747</v>
      </c>
      <c r="J17" s="10" t="s">
        <v>1747</v>
      </c>
      <c r="K17" s="9" t="str">
        <f t="shared" si="4"/>
        <v>N/A</v>
      </c>
    </row>
    <row r="18" spans="1:11" x14ac:dyDescent="0.2">
      <c r="A18" s="91" t="s">
        <v>383</v>
      </c>
      <c r="B18" s="37" t="s">
        <v>213</v>
      </c>
      <c r="C18" s="90">
        <v>0</v>
      </c>
      <c r="D18" s="9" t="str">
        <f t="shared" ref="D18:D33" si="5">IF($B18="N/A","N/A",IF(C18&gt;15,"No",IF(C18&lt;-15,"No","Yes")))</f>
        <v>N/A</v>
      </c>
      <c r="E18" s="8">
        <v>0</v>
      </c>
      <c r="F18" s="9" t="str">
        <f t="shared" si="2"/>
        <v>N/A</v>
      </c>
      <c r="G18" s="8">
        <v>0</v>
      </c>
      <c r="H18" s="9" t="str">
        <f t="shared" si="3"/>
        <v>N/A</v>
      </c>
      <c r="I18" s="10" t="s">
        <v>1747</v>
      </c>
      <c r="J18" s="10" t="s">
        <v>1747</v>
      </c>
      <c r="K18" s="9" t="str">
        <f t="shared" si="4"/>
        <v>N/A</v>
      </c>
    </row>
    <row r="19" spans="1:11" x14ac:dyDescent="0.2">
      <c r="A19" s="91" t="s">
        <v>384</v>
      </c>
      <c r="B19" s="37" t="s">
        <v>213</v>
      </c>
      <c r="C19" s="90">
        <v>0</v>
      </c>
      <c r="D19" s="9" t="str">
        <f t="shared" si="5"/>
        <v>N/A</v>
      </c>
      <c r="E19" s="8">
        <v>9.7560975610000007</v>
      </c>
      <c r="F19" s="9" t="str">
        <f t="shared" si="2"/>
        <v>N/A</v>
      </c>
      <c r="G19" s="8">
        <v>3.8461538462</v>
      </c>
      <c r="H19" s="9" t="str">
        <f t="shared" si="3"/>
        <v>N/A</v>
      </c>
      <c r="I19" s="10" t="s">
        <v>1747</v>
      </c>
      <c r="J19" s="10">
        <v>-60.6</v>
      </c>
      <c r="K19" s="9" t="str">
        <f t="shared" si="4"/>
        <v>No</v>
      </c>
    </row>
    <row r="20" spans="1:11" x14ac:dyDescent="0.2">
      <c r="A20" s="91" t="s">
        <v>386</v>
      </c>
      <c r="B20" s="37" t="s">
        <v>213</v>
      </c>
      <c r="C20" s="90">
        <v>0</v>
      </c>
      <c r="D20" s="9" t="str">
        <f t="shared" si="5"/>
        <v>N/A</v>
      </c>
      <c r="E20" s="8">
        <v>0</v>
      </c>
      <c r="F20" s="9" t="str">
        <f t="shared" si="2"/>
        <v>N/A</v>
      </c>
      <c r="G20" s="8">
        <v>0</v>
      </c>
      <c r="H20" s="9" t="str">
        <f t="shared" si="3"/>
        <v>N/A</v>
      </c>
      <c r="I20" s="10" t="s">
        <v>1747</v>
      </c>
      <c r="J20" s="10" t="s">
        <v>1747</v>
      </c>
      <c r="K20" s="9" t="str">
        <f t="shared" si="4"/>
        <v>N/A</v>
      </c>
    </row>
    <row r="21" spans="1:11" x14ac:dyDescent="0.2">
      <c r="A21" s="91" t="s">
        <v>387</v>
      </c>
      <c r="B21" s="37" t="s">
        <v>213</v>
      </c>
      <c r="C21" s="90">
        <v>97.619047619</v>
      </c>
      <c r="D21" s="9" t="str">
        <f t="shared" si="5"/>
        <v>N/A</v>
      </c>
      <c r="E21" s="8">
        <v>52.43902439</v>
      </c>
      <c r="F21" s="9" t="str">
        <f t="shared" si="2"/>
        <v>N/A</v>
      </c>
      <c r="G21" s="8">
        <v>59.615384615000004</v>
      </c>
      <c r="H21" s="9" t="str">
        <f t="shared" si="3"/>
        <v>N/A</v>
      </c>
      <c r="I21" s="10">
        <v>-46.3</v>
      </c>
      <c r="J21" s="10">
        <v>13.69</v>
      </c>
      <c r="K21" s="9" t="str">
        <f t="shared" si="4"/>
        <v>Yes</v>
      </c>
    </row>
    <row r="22" spans="1:11" x14ac:dyDescent="0.2">
      <c r="A22" s="91" t="s">
        <v>388</v>
      </c>
      <c r="B22" s="37" t="s">
        <v>213</v>
      </c>
      <c r="C22" s="90">
        <v>0</v>
      </c>
      <c r="D22" s="9" t="str">
        <f t="shared" si="5"/>
        <v>N/A</v>
      </c>
      <c r="E22" s="8">
        <v>8.5365853659000006</v>
      </c>
      <c r="F22" s="9" t="str">
        <f t="shared" si="2"/>
        <v>N/A</v>
      </c>
      <c r="G22" s="8">
        <v>21.153846154</v>
      </c>
      <c r="H22" s="9" t="str">
        <f t="shared" si="3"/>
        <v>N/A</v>
      </c>
      <c r="I22" s="10" t="s">
        <v>1747</v>
      </c>
      <c r="J22" s="10">
        <v>147.80000000000001</v>
      </c>
      <c r="K22" s="9" t="str">
        <f t="shared" si="4"/>
        <v>No</v>
      </c>
    </row>
    <row r="23" spans="1:11" x14ac:dyDescent="0.2">
      <c r="A23" s="91" t="s">
        <v>391</v>
      </c>
      <c r="B23" s="37" t="s">
        <v>213</v>
      </c>
      <c r="C23" s="90">
        <v>0</v>
      </c>
      <c r="D23" s="9" t="str">
        <f t="shared" si="5"/>
        <v>N/A</v>
      </c>
      <c r="E23" s="8">
        <v>0</v>
      </c>
      <c r="F23" s="9" t="str">
        <f t="shared" si="2"/>
        <v>N/A</v>
      </c>
      <c r="G23" s="8">
        <v>0</v>
      </c>
      <c r="H23" s="9" t="str">
        <f t="shared" si="3"/>
        <v>N/A</v>
      </c>
      <c r="I23" s="10" t="s">
        <v>1747</v>
      </c>
      <c r="J23" s="10" t="s">
        <v>1747</v>
      </c>
      <c r="K23" s="9" t="str">
        <f t="shared" si="4"/>
        <v>N/A</v>
      </c>
    </row>
    <row r="24" spans="1:11" x14ac:dyDescent="0.2">
      <c r="A24" s="91" t="s">
        <v>392</v>
      </c>
      <c r="B24" s="37" t="s">
        <v>213</v>
      </c>
      <c r="C24" s="90">
        <v>0</v>
      </c>
      <c r="D24" s="9" t="str">
        <f t="shared" si="5"/>
        <v>N/A</v>
      </c>
      <c r="E24" s="8">
        <v>0</v>
      </c>
      <c r="F24" s="9" t="str">
        <f t="shared" si="2"/>
        <v>N/A</v>
      </c>
      <c r="G24" s="8">
        <v>0</v>
      </c>
      <c r="H24" s="9" t="str">
        <f t="shared" si="3"/>
        <v>N/A</v>
      </c>
      <c r="I24" s="10" t="s">
        <v>1747</v>
      </c>
      <c r="J24" s="10" t="s">
        <v>1747</v>
      </c>
      <c r="K24" s="9" t="str">
        <f t="shared" si="4"/>
        <v>N/A</v>
      </c>
    </row>
    <row r="25" spans="1:11" x14ac:dyDescent="0.2">
      <c r="A25" s="91" t="s">
        <v>393</v>
      </c>
      <c r="B25" s="37" t="s">
        <v>213</v>
      </c>
      <c r="C25" s="90">
        <v>0</v>
      </c>
      <c r="D25" s="9" t="str">
        <f t="shared" si="5"/>
        <v>N/A</v>
      </c>
      <c r="E25" s="8">
        <v>0</v>
      </c>
      <c r="F25" s="9" t="str">
        <f t="shared" si="2"/>
        <v>N/A</v>
      </c>
      <c r="G25" s="8">
        <v>0</v>
      </c>
      <c r="H25" s="9" t="str">
        <f t="shared" si="3"/>
        <v>N/A</v>
      </c>
      <c r="I25" s="10" t="s">
        <v>1747</v>
      </c>
      <c r="J25" s="10" t="s">
        <v>1747</v>
      </c>
      <c r="K25" s="9" t="str">
        <f t="shared" si="4"/>
        <v>N/A</v>
      </c>
    </row>
    <row r="26" spans="1:11" x14ac:dyDescent="0.2">
      <c r="A26" s="91" t="s">
        <v>394</v>
      </c>
      <c r="B26" s="37" t="s">
        <v>213</v>
      </c>
      <c r="C26" s="90">
        <v>0</v>
      </c>
      <c r="D26" s="9" t="str">
        <f t="shared" si="5"/>
        <v>N/A</v>
      </c>
      <c r="E26" s="8">
        <v>0</v>
      </c>
      <c r="F26" s="9" t="str">
        <f t="shared" si="2"/>
        <v>N/A</v>
      </c>
      <c r="G26" s="8">
        <v>0</v>
      </c>
      <c r="H26" s="9" t="str">
        <f t="shared" si="3"/>
        <v>N/A</v>
      </c>
      <c r="I26" s="10" t="s">
        <v>1747</v>
      </c>
      <c r="J26" s="10" t="s">
        <v>1747</v>
      </c>
      <c r="K26" s="9" t="str">
        <f t="shared" si="4"/>
        <v>N/A</v>
      </c>
    </row>
    <row r="27" spans="1:11" x14ac:dyDescent="0.2">
      <c r="A27" s="91" t="s">
        <v>395</v>
      </c>
      <c r="B27" s="37" t="s">
        <v>213</v>
      </c>
      <c r="C27" s="90">
        <v>0</v>
      </c>
      <c r="D27" s="9" t="str">
        <f t="shared" si="5"/>
        <v>N/A</v>
      </c>
      <c r="E27" s="8">
        <v>0</v>
      </c>
      <c r="F27" s="9" t="str">
        <f t="shared" si="2"/>
        <v>N/A</v>
      </c>
      <c r="G27" s="8">
        <v>0</v>
      </c>
      <c r="H27" s="9" t="str">
        <f t="shared" si="3"/>
        <v>N/A</v>
      </c>
      <c r="I27" s="10" t="s">
        <v>1747</v>
      </c>
      <c r="J27" s="10" t="s">
        <v>1747</v>
      </c>
      <c r="K27" s="9" t="str">
        <f t="shared" si="4"/>
        <v>N/A</v>
      </c>
    </row>
    <row r="28" spans="1:11" x14ac:dyDescent="0.2">
      <c r="A28" s="91" t="s">
        <v>400</v>
      </c>
      <c r="B28" s="37" t="s">
        <v>213</v>
      </c>
      <c r="C28" s="90">
        <v>0</v>
      </c>
      <c r="D28" s="9" t="str">
        <f t="shared" si="5"/>
        <v>N/A</v>
      </c>
      <c r="E28" s="8">
        <v>0</v>
      </c>
      <c r="F28" s="9" t="str">
        <f t="shared" si="2"/>
        <v>N/A</v>
      </c>
      <c r="G28" s="8">
        <v>0</v>
      </c>
      <c r="H28" s="9" t="str">
        <f t="shared" si="3"/>
        <v>N/A</v>
      </c>
      <c r="I28" s="10" t="s">
        <v>1747</v>
      </c>
      <c r="J28" s="10" t="s">
        <v>1747</v>
      </c>
      <c r="K28" s="9" t="str">
        <f t="shared" si="4"/>
        <v>N/A</v>
      </c>
    </row>
    <row r="29" spans="1:11" x14ac:dyDescent="0.2">
      <c r="A29" s="91" t="s">
        <v>401</v>
      </c>
      <c r="B29" s="37" t="s">
        <v>213</v>
      </c>
      <c r="C29" s="90">
        <v>0</v>
      </c>
      <c r="D29" s="9" t="str">
        <f t="shared" si="5"/>
        <v>N/A</v>
      </c>
      <c r="E29" s="8">
        <v>7.3170731706999996</v>
      </c>
      <c r="F29" s="9" t="str">
        <f t="shared" si="2"/>
        <v>N/A</v>
      </c>
      <c r="G29" s="8">
        <v>5.7692307692</v>
      </c>
      <c r="H29" s="9" t="str">
        <f t="shared" si="3"/>
        <v>N/A</v>
      </c>
      <c r="I29" s="10" t="s">
        <v>1747</v>
      </c>
      <c r="J29" s="10">
        <v>-21.2</v>
      </c>
      <c r="K29" s="9" t="str">
        <f t="shared" si="4"/>
        <v>Yes</v>
      </c>
    </row>
    <row r="30" spans="1:11" x14ac:dyDescent="0.2">
      <c r="A30" s="91" t="s">
        <v>402</v>
      </c>
      <c r="B30" s="37" t="s">
        <v>213</v>
      </c>
      <c r="C30" s="90">
        <v>0</v>
      </c>
      <c r="D30" s="9" t="str">
        <f t="shared" si="5"/>
        <v>N/A</v>
      </c>
      <c r="E30" s="8">
        <v>0</v>
      </c>
      <c r="F30" s="9" t="str">
        <f t="shared" si="2"/>
        <v>N/A</v>
      </c>
      <c r="G30" s="8">
        <v>0</v>
      </c>
      <c r="H30" s="9" t="str">
        <f t="shared" si="3"/>
        <v>N/A</v>
      </c>
      <c r="I30" s="10" t="s">
        <v>1747</v>
      </c>
      <c r="J30" s="10" t="s">
        <v>1747</v>
      </c>
      <c r="K30" s="9" t="str">
        <f t="shared" si="4"/>
        <v>N/A</v>
      </c>
    </row>
    <row r="31" spans="1:11" x14ac:dyDescent="0.2">
      <c r="A31" s="91" t="s">
        <v>32</v>
      </c>
      <c r="B31" s="37" t="s">
        <v>213</v>
      </c>
      <c r="C31" s="90">
        <v>100</v>
      </c>
      <c r="D31" s="9" t="str">
        <f t="shared" si="5"/>
        <v>N/A</v>
      </c>
      <c r="E31" s="8">
        <v>98.780487805000007</v>
      </c>
      <c r="F31" s="9" t="str">
        <f t="shared" si="2"/>
        <v>N/A</v>
      </c>
      <c r="G31" s="8">
        <v>100</v>
      </c>
      <c r="H31" s="9" t="str">
        <f t="shared" si="3"/>
        <v>N/A</v>
      </c>
      <c r="I31" s="10">
        <v>-1.22</v>
      </c>
      <c r="J31" s="10">
        <v>1.2350000000000001</v>
      </c>
      <c r="K31" s="9" t="str">
        <f t="shared" ref="K31:K43" si="6">IF(J31="Div by 0", "N/A", IF(J31="N/A","N/A", IF(J31&gt;30, "No", IF(J31&lt;-30, "No", "Yes"))))</f>
        <v>Yes</v>
      </c>
    </row>
    <row r="32" spans="1:11" x14ac:dyDescent="0.2">
      <c r="A32" s="91" t="s">
        <v>39</v>
      </c>
      <c r="B32" s="37" t="s">
        <v>267</v>
      </c>
      <c r="C32" s="90">
        <v>100</v>
      </c>
      <c r="D32" s="9" t="str">
        <f>IF($B32="N/A","N/A",IF(C32&gt;100,"No",IF(C32&lt;85,"No","Yes")))</f>
        <v>Yes</v>
      </c>
      <c r="E32" s="8">
        <v>100</v>
      </c>
      <c r="F32" s="9" t="str">
        <f>IF($B32="N/A","N/A",IF(E32&gt;100,"No",IF(E32&lt;85,"No","Yes")))</f>
        <v>Yes</v>
      </c>
      <c r="G32" s="8">
        <v>100</v>
      </c>
      <c r="H32" s="9" t="str">
        <f>IF($B32="N/A","N/A",IF(G32&gt;100,"No",IF(G32&lt;85,"No","Yes")))</f>
        <v>Yes</v>
      </c>
      <c r="I32" s="10">
        <v>0</v>
      </c>
      <c r="J32" s="10">
        <v>0</v>
      </c>
      <c r="K32" s="9" t="str">
        <f t="shared" si="6"/>
        <v>Yes</v>
      </c>
    </row>
    <row r="33" spans="1:11" x14ac:dyDescent="0.2">
      <c r="A33" s="91" t="s">
        <v>910</v>
      </c>
      <c r="B33" s="37" t="s">
        <v>213</v>
      </c>
      <c r="C33" s="90">
        <v>0</v>
      </c>
      <c r="D33" s="9" t="str">
        <f t="shared" si="5"/>
        <v>N/A</v>
      </c>
      <c r="E33" s="8">
        <v>0</v>
      </c>
      <c r="F33" s="9" t="str">
        <f t="shared" si="2"/>
        <v>N/A</v>
      </c>
      <c r="G33" s="8">
        <v>0</v>
      </c>
      <c r="H33" s="9" t="str">
        <f t="shared" si="3"/>
        <v>N/A</v>
      </c>
      <c r="I33" s="10" t="s">
        <v>1747</v>
      </c>
      <c r="J33" s="10" t="s">
        <v>1747</v>
      </c>
      <c r="K33" s="9" t="str">
        <f t="shared" si="6"/>
        <v>N/A</v>
      </c>
    </row>
    <row r="34" spans="1:11" x14ac:dyDescent="0.2">
      <c r="A34" s="91" t="s">
        <v>851</v>
      </c>
      <c r="B34" s="37" t="s">
        <v>268</v>
      </c>
      <c r="C34" s="90">
        <v>0</v>
      </c>
      <c r="D34" s="9" t="str">
        <f>IF($B34="N/A","N/A",IF(C34&gt;25,"No",IF(C34&lt;5,"No","Yes")))</f>
        <v>No</v>
      </c>
      <c r="E34" s="8">
        <v>1.2345679011999999</v>
      </c>
      <c r="F34" s="9" t="str">
        <f>IF($B34="N/A","N/A",IF(E34&gt;25,"No",IF(E34&lt;5,"No","Yes")))</f>
        <v>No</v>
      </c>
      <c r="G34" s="8">
        <v>1.9230769231</v>
      </c>
      <c r="H34" s="9" t="str">
        <f>IF($B34="N/A","N/A",IF(G34&gt;25,"No",IF(G34&lt;5,"No","Yes")))</f>
        <v>No</v>
      </c>
      <c r="I34" s="10" t="s">
        <v>1747</v>
      </c>
      <c r="J34" s="10">
        <v>55.77</v>
      </c>
      <c r="K34" s="9" t="str">
        <f t="shared" si="6"/>
        <v>No</v>
      </c>
    </row>
    <row r="35" spans="1:11" x14ac:dyDescent="0.2">
      <c r="A35" s="91" t="s">
        <v>852</v>
      </c>
      <c r="B35" s="37" t="s">
        <v>269</v>
      </c>
      <c r="C35" s="90">
        <v>2.3809523810000002</v>
      </c>
      <c r="D35" s="9" t="str">
        <f>IF($B35="N/A","N/A",IF(C35&gt;70,"No",IF(C35&lt;40,"No","Yes")))</f>
        <v>No</v>
      </c>
      <c r="E35" s="8">
        <v>22.222222221999999</v>
      </c>
      <c r="F35" s="9" t="str">
        <f>IF($B35="N/A","N/A",IF(E35&gt;70,"No",IF(E35&lt;40,"No","Yes")))</f>
        <v>No</v>
      </c>
      <c r="G35" s="8">
        <v>17.307692308</v>
      </c>
      <c r="H35" s="9" t="str">
        <f>IF($B35="N/A","N/A",IF(G35&gt;70,"No",IF(G35&lt;40,"No","Yes")))</f>
        <v>No</v>
      </c>
      <c r="I35" s="10">
        <v>833.3</v>
      </c>
      <c r="J35" s="10">
        <v>-22.1</v>
      </c>
      <c r="K35" s="9" t="str">
        <f t="shared" si="6"/>
        <v>Yes</v>
      </c>
    </row>
    <row r="36" spans="1:11" x14ac:dyDescent="0.2">
      <c r="A36" s="91" t="s">
        <v>853</v>
      </c>
      <c r="B36" s="37" t="s">
        <v>270</v>
      </c>
      <c r="C36" s="90">
        <v>97.619047619</v>
      </c>
      <c r="D36" s="9" t="str">
        <f>IF($B36="N/A","N/A",IF(C36&gt;55,"No",IF(C36&lt;20,"No","Yes")))</f>
        <v>No</v>
      </c>
      <c r="E36" s="8">
        <v>76.543209876999995</v>
      </c>
      <c r="F36" s="9" t="str">
        <f>IF($B36="N/A","N/A",IF(E36&gt;55,"No",IF(E36&lt;20,"No","Yes")))</f>
        <v>No</v>
      </c>
      <c r="G36" s="8">
        <v>80.769230769000004</v>
      </c>
      <c r="H36" s="9" t="str">
        <f>IF($B36="N/A","N/A",IF(G36&gt;55,"No",IF(G36&lt;20,"No","Yes")))</f>
        <v>No</v>
      </c>
      <c r="I36" s="10">
        <v>-21.6</v>
      </c>
      <c r="J36" s="10">
        <v>5.5209999999999999</v>
      </c>
      <c r="K36" s="9" t="str">
        <f t="shared" si="6"/>
        <v>Yes</v>
      </c>
    </row>
    <row r="37" spans="1:11" x14ac:dyDescent="0.2">
      <c r="A37" s="91" t="s">
        <v>163</v>
      </c>
      <c r="B37" s="37" t="s">
        <v>246</v>
      </c>
      <c r="C37" s="90">
        <v>100</v>
      </c>
      <c r="D37" s="9" t="str">
        <f>IF($B37="N/A","N/A",IF(C37&gt;95,"Yes","No"))</f>
        <v>Yes</v>
      </c>
      <c r="E37" s="8">
        <v>100</v>
      </c>
      <c r="F37" s="9" t="str">
        <f>IF($B37="N/A","N/A",IF(E37&gt;95,"Yes","No"))</f>
        <v>Yes</v>
      </c>
      <c r="G37" s="8">
        <v>100</v>
      </c>
      <c r="H37" s="9" t="str">
        <f>IF($B37="N/A","N/A",IF(G37&gt;95,"Yes","No"))</f>
        <v>Yes</v>
      </c>
      <c r="I37" s="10">
        <v>0</v>
      </c>
      <c r="J37" s="10">
        <v>0</v>
      </c>
      <c r="K37" s="9" t="str">
        <f t="shared" si="6"/>
        <v>Yes</v>
      </c>
    </row>
    <row r="38" spans="1:11" x14ac:dyDescent="0.2">
      <c r="A38" s="91" t="s">
        <v>41</v>
      </c>
      <c r="B38" s="37" t="s">
        <v>213</v>
      </c>
      <c r="C38" s="90" t="s">
        <v>1747</v>
      </c>
      <c r="D38" s="9" t="str">
        <f t="shared" ref="D38:D47" si="7">IF($B38="N/A","N/A",IF(C38&gt;15,"No",IF(C38&lt;-15,"No","Yes")))</f>
        <v>N/A</v>
      </c>
      <c r="E38" s="8" t="s">
        <v>1747</v>
      </c>
      <c r="F38" s="9" t="str">
        <f>IF($B38="N/A","N/A",IF(E38&gt;15,"No",IF(E38&lt;-15,"No","Yes")))</f>
        <v>N/A</v>
      </c>
      <c r="G38" s="8" t="s">
        <v>1747</v>
      </c>
      <c r="H38" s="9" t="str">
        <f>IF($B38="N/A","N/A",IF(G38&gt;15,"No",IF(G38&lt;-15,"No","Yes")))</f>
        <v>N/A</v>
      </c>
      <c r="I38" s="10" t="s">
        <v>1747</v>
      </c>
      <c r="J38" s="10" t="s">
        <v>1747</v>
      </c>
      <c r="K38" s="9" t="str">
        <f t="shared" si="6"/>
        <v>N/A</v>
      </c>
    </row>
    <row r="39" spans="1:11" x14ac:dyDescent="0.2">
      <c r="A39" s="91" t="s">
        <v>42</v>
      </c>
      <c r="B39" s="37" t="s">
        <v>213</v>
      </c>
      <c r="C39" s="90" t="s">
        <v>1747</v>
      </c>
      <c r="D39" s="9" t="str">
        <f t="shared" si="7"/>
        <v>N/A</v>
      </c>
      <c r="E39" s="8" t="s">
        <v>1747</v>
      </c>
      <c r="F39" s="9" t="str">
        <f>IF($B39="N/A","N/A",IF(E39&gt;15,"No",IF(E39&lt;-15,"No","Yes")))</f>
        <v>N/A</v>
      </c>
      <c r="G39" s="8" t="s">
        <v>1747</v>
      </c>
      <c r="H39" s="9" t="str">
        <f>IF($B39="N/A","N/A",IF(G39&gt;15,"No",IF(G39&lt;-15,"No","Yes")))</f>
        <v>N/A</v>
      </c>
      <c r="I39" s="10" t="s">
        <v>1747</v>
      </c>
      <c r="J39" s="10" t="s">
        <v>1747</v>
      </c>
      <c r="K39" s="9" t="str">
        <f t="shared" si="6"/>
        <v>N/A</v>
      </c>
    </row>
    <row r="40" spans="1:11" x14ac:dyDescent="0.2">
      <c r="A40" s="91" t="s">
        <v>43</v>
      </c>
      <c r="B40" s="37" t="s">
        <v>223</v>
      </c>
      <c r="C40" s="90">
        <v>100</v>
      </c>
      <c r="D40" s="9" t="str">
        <f>IF($B40="N/A","N/A",IF(C40&gt;100,"No",IF(C40&lt;98,"No","Yes")))</f>
        <v>Yes</v>
      </c>
      <c r="E40" s="8">
        <v>100</v>
      </c>
      <c r="F40" s="9" t="str">
        <f>IF($B40="N/A","N/A",IF(E40&gt;100,"No",IF(E40&lt;98,"No","Yes")))</f>
        <v>Yes</v>
      </c>
      <c r="G40" s="8">
        <v>100</v>
      </c>
      <c r="H40" s="9" t="str">
        <f>IF($B40="N/A","N/A",IF(G40&gt;100,"No",IF(G40&lt;98,"No","Yes")))</f>
        <v>Yes</v>
      </c>
      <c r="I40" s="10">
        <v>0</v>
      </c>
      <c r="J40" s="10">
        <v>0</v>
      </c>
      <c r="K40" s="9" t="str">
        <f t="shared" si="6"/>
        <v>Yes</v>
      </c>
    </row>
    <row r="41" spans="1:11" x14ac:dyDescent="0.2">
      <c r="A41" s="91" t="s">
        <v>44</v>
      </c>
      <c r="B41" s="37" t="s">
        <v>213</v>
      </c>
      <c r="C41" s="90">
        <v>2.3809523810000002</v>
      </c>
      <c r="D41" s="9" t="str">
        <f t="shared" si="7"/>
        <v>N/A</v>
      </c>
      <c r="E41" s="8">
        <v>36.585365854000003</v>
      </c>
      <c r="F41" s="9" t="str">
        <f t="shared" ref="F41:F47" si="8">IF($B41="N/A","N/A",IF(E41&gt;15,"No",IF(E41&lt;-15,"No","Yes")))</f>
        <v>N/A</v>
      </c>
      <c r="G41" s="8">
        <v>13.461538462</v>
      </c>
      <c r="H41" s="9" t="str">
        <f t="shared" ref="H41:H47" si="9">IF($B41="N/A","N/A",IF(G41&gt;15,"No",IF(G41&lt;-15,"No","Yes")))</f>
        <v>N/A</v>
      </c>
      <c r="I41" s="10">
        <v>1437</v>
      </c>
      <c r="J41" s="10">
        <v>-63.2</v>
      </c>
      <c r="K41" s="9" t="str">
        <f t="shared" si="6"/>
        <v>No</v>
      </c>
    </row>
    <row r="42" spans="1:11" x14ac:dyDescent="0.2">
      <c r="A42" s="91" t="s">
        <v>45</v>
      </c>
      <c r="B42" s="37" t="s">
        <v>213</v>
      </c>
      <c r="C42" s="90">
        <v>97.619047619</v>
      </c>
      <c r="D42" s="9" t="str">
        <f t="shared" si="7"/>
        <v>N/A</v>
      </c>
      <c r="E42" s="8">
        <v>63.414634145999997</v>
      </c>
      <c r="F42" s="9" t="str">
        <f t="shared" si="8"/>
        <v>N/A</v>
      </c>
      <c r="G42" s="8">
        <v>82.692307692</v>
      </c>
      <c r="H42" s="9" t="str">
        <f t="shared" si="9"/>
        <v>N/A</v>
      </c>
      <c r="I42" s="10">
        <v>-35</v>
      </c>
      <c r="J42" s="10">
        <v>30.4</v>
      </c>
      <c r="K42" s="9" t="str">
        <f t="shared" si="6"/>
        <v>No</v>
      </c>
    </row>
    <row r="43" spans="1:11" x14ac:dyDescent="0.2">
      <c r="A43" s="91" t="s">
        <v>50</v>
      </c>
      <c r="B43" s="37" t="s">
        <v>213</v>
      </c>
      <c r="C43" s="90">
        <v>0</v>
      </c>
      <c r="D43" s="9" t="str">
        <f t="shared" si="7"/>
        <v>N/A</v>
      </c>
      <c r="E43" s="8">
        <v>0</v>
      </c>
      <c r="F43" s="9" t="str">
        <f t="shared" si="8"/>
        <v>N/A</v>
      </c>
      <c r="G43" s="8">
        <v>3.8461538462</v>
      </c>
      <c r="H43" s="9" t="str">
        <f t="shared" si="9"/>
        <v>N/A</v>
      </c>
      <c r="I43" s="10" t="s">
        <v>1747</v>
      </c>
      <c r="J43" s="10" t="s">
        <v>1747</v>
      </c>
      <c r="K43" s="9" t="str">
        <f t="shared" si="6"/>
        <v>N/A</v>
      </c>
    </row>
    <row r="44" spans="1:11" x14ac:dyDescent="0.2">
      <c r="A44" s="91" t="s">
        <v>913</v>
      </c>
      <c r="B44" s="37" t="s">
        <v>213</v>
      </c>
      <c r="C44" s="90">
        <v>11.904761905000001</v>
      </c>
      <c r="D44" s="9" t="str">
        <f t="shared" si="7"/>
        <v>N/A</v>
      </c>
      <c r="E44" s="8">
        <v>43.902439024000003</v>
      </c>
      <c r="F44" s="9" t="str">
        <f t="shared" si="8"/>
        <v>N/A</v>
      </c>
      <c r="G44" s="8">
        <v>28.846153846</v>
      </c>
      <c r="H44" s="9" t="str">
        <f t="shared" si="9"/>
        <v>N/A</v>
      </c>
      <c r="I44" s="10">
        <v>268.8</v>
      </c>
      <c r="J44" s="10">
        <v>-34.299999999999997</v>
      </c>
      <c r="K44" s="9" t="str">
        <f>IF(J44="Div by 0", "N/A", IF(J44="N/A","N/A", IF(J44&gt;30, "No", IF(J44&lt;-30, "No", "Yes"))))</f>
        <v>No</v>
      </c>
    </row>
    <row r="45" spans="1:11" x14ac:dyDescent="0.2">
      <c r="A45" s="91" t="s">
        <v>914</v>
      </c>
      <c r="B45" s="37" t="s">
        <v>213</v>
      </c>
      <c r="C45" s="90">
        <v>88.095238094999999</v>
      </c>
      <c r="D45" s="9" t="str">
        <f t="shared" si="7"/>
        <v>N/A</v>
      </c>
      <c r="E45" s="8">
        <v>56.097560975999997</v>
      </c>
      <c r="F45" s="9" t="str">
        <f t="shared" si="8"/>
        <v>N/A</v>
      </c>
      <c r="G45" s="8">
        <v>71.153846153999993</v>
      </c>
      <c r="H45" s="9" t="str">
        <f t="shared" si="9"/>
        <v>N/A</v>
      </c>
      <c r="I45" s="10">
        <v>-36.299999999999997</v>
      </c>
      <c r="J45" s="10">
        <v>26.84</v>
      </c>
      <c r="K45" s="9" t="str">
        <f>IF(J45="Div by 0", "N/A", IF(J45="N/A","N/A", IF(J45&gt;30, "No", IF(J45&lt;-30, "No", "Yes"))))</f>
        <v>Yes</v>
      </c>
    </row>
    <row r="46" spans="1:11" x14ac:dyDescent="0.2">
      <c r="A46" s="91" t="s">
        <v>937</v>
      </c>
      <c r="B46" s="37" t="s">
        <v>213</v>
      </c>
      <c r="C46" s="90">
        <v>0</v>
      </c>
      <c r="D46" s="9" t="str">
        <f t="shared" si="7"/>
        <v>N/A</v>
      </c>
      <c r="E46" s="8">
        <v>0</v>
      </c>
      <c r="F46" s="9" t="str">
        <f t="shared" si="8"/>
        <v>N/A</v>
      </c>
      <c r="G46" s="8">
        <v>0</v>
      </c>
      <c r="H46" s="9" t="str">
        <f t="shared" si="9"/>
        <v>N/A</v>
      </c>
      <c r="I46" s="10" t="s">
        <v>1747</v>
      </c>
      <c r="J46" s="10" t="s">
        <v>1747</v>
      </c>
      <c r="K46" s="9" t="str">
        <f>IF(J46="Div by 0", "N/A", IF(J46="N/A","N/A", IF(J46&gt;30, "No", IF(J46&lt;-30, "No", "Yes"))))</f>
        <v>N/A</v>
      </c>
    </row>
    <row r="47" spans="1:11" x14ac:dyDescent="0.2">
      <c r="A47" s="91" t="s">
        <v>925</v>
      </c>
      <c r="B47" s="37" t="s">
        <v>213</v>
      </c>
      <c r="C47" s="90">
        <v>0</v>
      </c>
      <c r="D47" s="9" t="str">
        <f t="shared" si="7"/>
        <v>N/A</v>
      </c>
      <c r="E47" s="8">
        <v>0</v>
      </c>
      <c r="F47" s="9" t="str">
        <f t="shared" si="8"/>
        <v>N/A</v>
      </c>
      <c r="G47" s="8">
        <v>0</v>
      </c>
      <c r="H47" s="9" t="str">
        <f t="shared" si="9"/>
        <v>N/A</v>
      </c>
      <c r="I47" s="10" t="s">
        <v>1747</v>
      </c>
      <c r="J47" s="10" t="s">
        <v>1747</v>
      </c>
      <c r="K47" s="9" t="str">
        <f>IF(J47="Div by 0", "N/A", IF(J47="N/A","N/A", IF(J47&gt;30, "No", IF(J47&lt;-30, "No", "Yes"))))</f>
        <v>N/A</v>
      </c>
    </row>
    <row r="48" spans="1:11" ht="12" customHeight="1" x14ac:dyDescent="0.2">
      <c r="A48" s="164" t="s">
        <v>1647</v>
      </c>
      <c r="B48" s="165"/>
      <c r="C48" s="165"/>
      <c r="D48" s="165"/>
      <c r="E48" s="165"/>
      <c r="F48" s="165"/>
      <c r="G48" s="165"/>
      <c r="H48" s="165"/>
      <c r="I48" s="165"/>
      <c r="J48" s="165"/>
      <c r="K48" s="166"/>
    </row>
    <row r="49" spans="1:11" x14ac:dyDescent="0.2">
      <c r="A49" s="156" t="s">
        <v>1645</v>
      </c>
      <c r="B49" s="157"/>
      <c r="C49" s="157"/>
      <c r="D49" s="157"/>
      <c r="E49" s="157"/>
      <c r="F49" s="157"/>
      <c r="G49" s="157"/>
      <c r="H49" s="157"/>
      <c r="I49" s="157"/>
      <c r="J49" s="157"/>
      <c r="K49" s="158"/>
    </row>
    <row r="50" spans="1:11" x14ac:dyDescent="0.2">
      <c r="A50" s="159" t="s">
        <v>1743</v>
      </c>
      <c r="B50" s="159"/>
      <c r="C50" s="159"/>
      <c r="D50" s="159"/>
      <c r="E50" s="159"/>
      <c r="F50" s="159"/>
      <c r="G50" s="159"/>
      <c r="H50" s="159"/>
      <c r="I50" s="159"/>
      <c r="J50" s="159"/>
      <c r="K50" s="160"/>
    </row>
  </sheetData>
  <mergeCells count="6">
    <mergeCell ref="A50:K50"/>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32"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1600</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88" t="s">
        <v>12</v>
      </c>
      <c r="B6" s="5" t="s">
        <v>213</v>
      </c>
      <c r="C6" s="89">
        <v>34926275</v>
      </c>
      <c r="D6" s="9" t="str">
        <f t="shared" ref="D6:D15" si="0">IF($B6="N/A","N/A",IF(C6&lt;0,"No","Yes"))</f>
        <v>N/A</v>
      </c>
      <c r="E6" s="89">
        <v>39569477</v>
      </c>
      <c r="F6" s="9" t="str">
        <f t="shared" ref="F6:F15" si="1">IF($B6="N/A","N/A",IF(E6&lt;0,"No","Yes"))</f>
        <v>N/A</v>
      </c>
      <c r="G6" s="89">
        <v>48504167</v>
      </c>
      <c r="H6" s="9" t="str">
        <f t="shared" ref="H6:H15" si="2">IF($B6="N/A","N/A",IF(G6&lt;0,"No","Yes"))</f>
        <v>N/A</v>
      </c>
      <c r="I6" s="10">
        <v>13.29</v>
      </c>
      <c r="J6" s="10">
        <v>22.58</v>
      </c>
      <c r="K6" s="9" t="str">
        <f t="shared" ref="K6:K15" si="3">IF(J6="Div by 0", "N/A", IF(J6="N/A","N/A", IF(J6&gt;30, "No", IF(J6&lt;-30, "No", "Yes"))))</f>
        <v>Yes</v>
      </c>
    </row>
    <row r="7" spans="1:11" x14ac:dyDescent="0.2">
      <c r="A7" s="88" t="s">
        <v>445</v>
      </c>
      <c r="B7" s="5" t="s">
        <v>213</v>
      </c>
      <c r="C7" s="90">
        <v>2.0091521354999999</v>
      </c>
      <c r="D7" s="9" t="str">
        <f t="shared" si="0"/>
        <v>N/A</v>
      </c>
      <c r="E7" s="90">
        <v>1.894202443</v>
      </c>
      <c r="F7" s="9" t="str">
        <f t="shared" si="1"/>
        <v>N/A</v>
      </c>
      <c r="G7" s="90">
        <v>2.1687951058000001</v>
      </c>
      <c r="H7" s="9" t="str">
        <f t="shared" si="2"/>
        <v>N/A</v>
      </c>
      <c r="I7" s="10">
        <v>-5.72</v>
      </c>
      <c r="J7" s="10">
        <v>14.5</v>
      </c>
      <c r="K7" s="9" t="str">
        <f t="shared" si="3"/>
        <v>Yes</v>
      </c>
    </row>
    <row r="8" spans="1:11" x14ac:dyDescent="0.2">
      <c r="A8" s="88" t="s">
        <v>446</v>
      </c>
      <c r="B8" s="5" t="s">
        <v>213</v>
      </c>
      <c r="C8" s="90">
        <v>14.837557111000001</v>
      </c>
      <c r="D8" s="9" t="str">
        <f t="shared" si="0"/>
        <v>N/A</v>
      </c>
      <c r="E8" s="90">
        <v>15.428275687999999</v>
      </c>
      <c r="F8" s="9" t="str">
        <f t="shared" si="1"/>
        <v>N/A</v>
      </c>
      <c r="G8" s="90">
        <v>19.99770865</v>
      </c>
      <c r="H8" s="9" t="str">
        <f t="shared" si="2"/>
        <v>N/A</v>
      </c>
      <c r="I8" s="10">
        <v>3.9809999999999999</v>
      </c>
      <c r="J8" s="10">
        <v>29.62</v>
      </c>
      <c r="K8" s="9" t="str">
        <f t="shared" si="3"/>
        <v>Yes</v>
      </c>
    </row>
    <row r="9" spans="1:11" x14ac:dyDescent="0.2">
      <c r="A9" s="88" t="s">
        <v>447</v>
      </c>
      <c r="B9" s="5" t="s">
        <v>213</v>
      </c>
      <c r="C9" s="90">
        <v>63.491228309</v>
      </c>
      <c r="D9" s="9" t="str">
        <f t="shared" si="0"/>
        <v>N/A</v>
      </c>
      <c r="E9" s="90">
        <v>65.059373921000002</v>
      </c>
      <c r="F9" s="9" t="str">
        <f t="shared" si="1"/>
        <v>N/A</v>
      </c>
      <c r="G9" s="90">
        <v>62.239335025000003</v>
      </c>
      <c r="H9" s="9" t="str">
        <f t="shared" si="2"/>
        <v>N/A</v>
      </c>
      <c r="I9" s="10">
        <v>2.4700000000000002</v>
      </c>
      <c r="J9" s="10">
        <v>-4.33</v>
      </c>
      <c r="K9" s="9" t="str">
        <f t="shared" si="3"/>
        <v>Yes</v>
      </c>
    </row>
    <row r="10" spans="1:11" x14ac:dyDescent="0.2">
      <c r="A10" s="88" t="s">
        <v>448</v>
      </c>
      <c r="B10" s="5" t="s">
        <v>213</v>
      </c>
      <c r="C10" s="90">
        <v>17.373163900000002</v>
      </c>
      <c r="D10" s="9" t="str">
        <f t="shared" si="0"/>
        <v>N/A</v>
      </c>
      <c r="E10" s="90">
        <v>17.310279335000001</v>
      </c>
      <c r="F10" s="9" t="str">
        <f t="shared" si="1"/>
        <v>N/A</v>
      </c>
      <c r="G10" s="90">
        <v>15.30480876</v>
      </c>
      <c r="H10" s="9" t="str">
        <f t="shared" si="2"/>
        <v>N/A</v>
      </c>
      <c r="I10" s="10">
        <v>-0.36199999999999999</v>
      </c>
      <c r="J10" s="10">
        <v>-11.6</v>
      </c>
      <c r="K10" s="9" t="str">
        <f t="shared" si="3"/>
        <v>Yes</v>
      </c>
    </row>
    <row r="11" spans="1:11" x14ac:dyDescent="0.2">
      <c r="A11" s="88" t="s">
        <v>1642</v>
      </c>
      <c r="B11" s="5" t="s">
        <v>213</v>
      </c>
      <c r="C11" s="90">
        <v>80.835565774000003</v>
      </c>
      <c r="D11" s="9" t="str">
        <f t="shared" si="0"/>
        <v>N/A</v>
      </c>
      <c r="E11" s="90">
        <v>82.916637992999995</v>
      </c>
      <c r="F11" s="9" t="str">
        <f t="shared" si="1"/>
        <v>N/A</v>
      </c>
      <c r="G11" s="90">
        <v>81.173034060999996</v>
      </c>
      <c r="H11" s="9" t="str">
        <f t="shared" si="2"/>
        <v>N/A</v>
      </c>
      <c r="I11" s="10">
        <v>2.5739999999999998</v>
      </c>
      <c r="J11" s="10">
        <v>-2.1</v>
      </c>
      <c r="K11" s="9" t="str">
        <f t="shared" si="3"/>
        <v>Yes</v>
      </c>
    </row>
    <row r="12" spans="1:11" x14ac:dyDescent="0.2">
      <c r="A12" s="88" t="s">
        <v>16</v>
      </c>
      <c r="B12" s="5" t="s">
        <v>213</v>
      </c>
      <c r="C12" s="90">
        <v>1.5839593543999999</v>
      </c>
      <c r="D12" s="9" t="str">
        <f t="shared" si="0"/>
        <v>N/A</v>
      </c>
      <c r="E12" s="90">
        <v>2.1417973252000002</v>
      </c>
      <c r="F12" s="9" t="str">
        <f t="shared" si="1"/>
        <v>N/A</v>
      </c>
      <c r="G12" s="90">
        <v>3.203159844</v>
      </c>
      <c r="H12" s="9" t="str">
        <f t="shared" si="2"/>
        <v>N/A</v>
      </c>
      <c r="I12" s="10">
        <v>35.22</v>
      </c>
      <c r="J12" s="10">
        <v>49.55</v>
      </c>
      <c r="K12" s="9" t="str">
        <f t="shared" si="3"/>
        <v>No</v>
      </c>
    </row>
    <row r="13" spans="1:11" x14ac:dyDescent="0.2">
      <c r="A13" s="88" t="s">
        <v>36</v>
      </c>
      <c r="B13" s="5" t="s">
        <v>213</v>
      </c>
      <c r="C13" s="90">
        <v>0.9113321579</v>
      </c>
      <c r="D13" s="9" t="str">
        <f t="shared" si="0"/>
        <v>N/A</v>
      </c>
      <c r="E13" s="90">
        <v>1.2623043689</v>
      </c>
      <c r="F13" s="9" t="str">
        <f t="shared" si="1"/>
        <v>N/A</v>
      </c>
      <c r="G13" s="90">
        <v>0.82988397160000005</v>
      </c>
      <c r="H13" s="9" t="str">
        <f t="shared" si="2"/>
        <v>N/A</v>
      </c>
      <c r="I13" s="10">
        <v>38.51</v>
      </c>
      <c r="J13" s="10">
        <v>-34.299999999999997</v>
      </c>
      <c r="K13" s="9" t="str">
        <f t="shared" si="3"/>
        <v>No</v>
      </c>
    </row>
    <row r="14" spans="1:11" x14ac:dyDescent="0.2">
      <c r="A14" s="88" t="s">
        <v>37</v>
      </c>
      <c r="B14" s="5" t="s">
        <v>213</v>
      </c>
      <c r="C14" s="90">
        <v>4.9991070274</v>
      </c>
      <c r="D14" s="9" t="str">
        <f t="shared" si="0"/>
        <v>N/A</v>
      </c>
      <c r="E14" s="90">
        <v>8.2254377377000001</v>
      </c>
      <c r="F14" s="9" t="str">
        <f t="shared" si="1"/>
        <v>N/A</v>
      </c>
      <c r="G14" s="90">
        <v>16.023878148000001</v>
      </c>
      <c r="H14" s="9" t="str">
        <f t="shared" si="2"/>
        <v>N/A</v>
      </c>
      <c r="I14" s="10">
        <v>64.540000000000006</v>
      </c>
      <c r="J14" s="10">
        <v>94.81</v>
      </c>
      <c r="K14" s="9" t="str">
        <f t="shared" si="3"/>
        <v>No</v>
      </c>
    </row>
    <row r="15" spans="1:11" x14ac:dyDescent="0.2">
      <c r="A15" s="88" t="s">
        <v>38</v>
      </c>
      <c r="B15" s="5" t="s">
        <v>213</v>
      </c>
      <c r="C15" s="90">
        <v>1.6127609207</v>
      </c>
      <c r="D15" s="9" t="str">
        <f t="shared" si="0"/>
        <v>N/A</v>
      </c>
      <c r="E15" s="90">
        <v>2.1640949068999999</v>
      </c>
      <c r="F15" s="9" t="str">
        <f t="shared" si="1"/>
        <v>N/A</v>
      </c>
      <c r="G15" s="90">
        <v>3.2912932431000002</v>
      </c>
      <c r="H15" s="9" t="str">
        <f t="shared" si="2"/>
        <v>N/A</v>
      </c>
      <c r="I15" s="10">
        <v>34.19</v>
      </c>
      <c r="J15" s="10">
        <v>52.09</v>
      </c>
      <c r="K15" s="9" t="str">
        <f t="shared" si="3"/>
        <v>No</v>
      </c>
    </row>
    <row r="16" spans="1:11" x14ac:dyDescent="0.2">
      <c r="A16" s="88" t="s">
        <v>378</v>
      </c>
      <c r="B16" s="5" t="s">
        <v>213</v>
      </c>
      <c r="C16" s="8">
        <v>45.558396938000001</v>
      </c>
      <c r="D16" s="9" t="str">
        <f t="shared" ref="D16:D41" si="4">IF($B16="N/A","N/A",IF(C16&lt;0,"No","Yes"))</f>
        <v>N/A</v>
      </c>
      <c r="E16" s="8">
        <v>43.804248411000003</v>
      </c>
      <c r="F16" s="9" t="str">
        <f t="shared" ref="F16:F41" si="5">IF($B16="N/A","N/A",IF(E16&lt;0,"No","Yes"))</f>
        <v>N/A</v>
      </c>
      <c r="G16" s="8">
        <v>42.866065507000002</v>
      </c>
      <c r="H16" s="9" t="str">
        <f t="shared" ref="H16:H41" si="6">IF($B16="N/A","N/A",IF(G16&lt;0,"No","Yes"))</f>
        <v>N/A</v>
      </c>
      <c r="I16" s="10">
        <v>-3.85</v>
      </c>
      <c r="J16" s="10">
        <v>-2.14</v>
      </c>
      <c r="K16" s="9" t="str">
        <f t="shared" ref="K16:K41" si="7">IF(J16="Div by 0", "N/A", IF(J16="N/A","N/A", IF(J16&gt;30, "No", IF(J16&lt;-30, "No", "Yes"))))</f>
        <v>Yes</v>
      </c>
    </row>
    <row r="17" spans="1:11" x14ac:dyDescent="0.2">
      <c r="A17" s="88" t="s">
        <v>379</v>
      </c>
      <c r="B17" s="5" t="s">
        <v>213</v>
      </c>
      <c r="C17" s="8">
        <v>0.72565997950000005</v>
      </c>
      <c r="D17" s="9" t="str">
        <f t="shared" si="4"/>
        <v>N/A</v>
      </c>
      <c r="E17" s="8">
        <v>0.71210948780000005</v>
      </c>
      <c r="F17" s="9" t="str">
        <f t="shared" si="5"/>
        <v>N/A</v>
      </c>
      <c r="G17" s="8">
        <v>0.77396649240000004</v>
      </c>
      <c r="H17" s="9" t="str">
        <f t="shared" si="6"/>
        <v>N/A</v>
      </c>
      <c r="I17" s="10">
        <v>-1.87</v>
      </c>
      <c r="J17" s="10">
        <v>8.6859999999999999</v>
      </c>
      <c r="K17" s="9" t="str">
        <f t="shared" si="7"/>
        <v>Yes</v>
      </c>
    </row>
    <row r="18" spans="1:11" x14ac:dyDescent="0.2">
      <c r="A18" s="88" t="s">
        <v>380</v>
      </c>
      <c r="B18" s="5" t="s">
        <v>213</v>
      </c>
      <c r="C18" s="8">
        <v>1.1523587901000001</v>
      </c>
      <c r="D18" s="9" t="str">
        <f t="shared" si="4"/>
        <v>N/A</v>
      </c>
      <c r="E18" s="8">
        <v>1.036824419</v>
      </c>
      <c r="F18" s="9" t="str">
        <f t="shared" si="5"/>
        <v>N/A</v>
      </c>
      <c r="G18" s="8">
        <v>0.97395343369999998</v>
      </c>
      <c r="H18" s="9" t="str">
        <f t="shared" si="6"/>
        <v>N/A</v>
      </c>
      <c r="I18" s="10">
        <v>-10</v>
      </c>
      <c r="J18" s="10">
        <v>-6.06</v>
      </c>
      <c r="K18" s="9" t="str">
        <f t="shared" si="7"/>
        <v>Yes</v>
      </c>
    </row>
    <row r="19" spans="1:11" x14ac:dyDescent="0.2">
      <c r="A19" s="88" t="s">
        <v>381</v>
      </c>
      <c r="B19" s="5" t="s">
        <v>213</v>
      </c>
      <c r="C19" s="8">
        <v>8.5951880067000008</v>
      </c>
      <c r="D19" s="9" t="str">
        <f t="shared" si="4"/>
        <v>N/A</v>
      </c>
      <c r="E19" s="8">
        <v>9.2566929808000005</v>
      </c>
      <c r="F19" s="9" t="str">
        <f t="shared" si="5"/>
        <v>N/A</v>
      </c>
      <c r="G19" s="8">
        <v>9.7155900028000008</v>
      </c>
      <c r="H19" s="9" t="str">
        <f t="shared" si="6"/>
        <v>N/A</v>
      </c>
      <c r="I19" s="10">
        <v>7.6959999999999997</v>
      </c>
      <c r="J19" s="10">
        <v>4.9569999999999999</v>
      </c>
      <c r="K19" s="9" t="str">
        <f t="shared" si="7"/>
        <v>Yes</v>
      </c>
    </row>
    <row r="20" spans="1:11" x14ac:dyDescent="0.2">
      <c r="A20" s="88" t="s">
        <v>382</v>
      </c>
      <c r="B20" s="5" t="s">
        <v>213</v>
      </c>
      <c r="C20" s="8">
        <v>1.0379578126</v>
      </c>
      <c r="D20" s="9" t="str">
        <f t="shared" si="4"/>
        <v>N/A</v>
      </c>
      <c r="E20" s="8">
        <v>1.0766632067999999</v>
      </c>
      <c r="F20" s="9" t="str">
        <f t="shared" si="5"/>
        <v>N/A</v>
      </c>
      <c r="G20" s="8">
        <v>1.2036739029000001</v>
      </c>
      <c r="H20" s="9" t="str">
        <f t="shared" si="6"/>
        <v>N/A</v>
      </c>
      <c r="I20" s="10">
        <v>3.7290000000000001</v>
      </c>
      <c r="J20" s="10">
        <v>11.8</v>
      </c>
      <c r="K20" s="9" t="str">
        <f t="shared" si="7"/>
        <v>Yes</v>
      </c>
    </row>
    <row r="21" spans="1:11" x14ac:dyDescent="0.2">
      <c r="A21" s="88" t="s">
        <v>383</v>
      </c>
      <c r="B21" s="5" t="s">
        <v>213</v>
      </c>
      <c r="C21" s="8">
        <v>0.92983863870000005</v>
      </c>
      <c r="D21" s="9" t="str">
        <f t="shared" si="4"/>
        <v>N/A</v>
      </c>
      <c r="E21" s="8">
        <v>1.0093208965</v>
      </c>
      <c r="F21" s="9" t="str">
        <f t="shared" si="5"/>
        <v>N/A</v>
      </c>
      <c r="G21" s="8">
        <v>1.1859888244000001</v>
      </c>
      <c r="H21" s="9" t="str">
        <f t="shared" si="6"/>
        <v>N/A</v>
      </c>
      <c r="I21" s="10">
        <v>8.548</v>
      </c>
      <c r="J21" s="10">
        <v>17.5</v>
      </c>
      <c r="K21" s="9" t="str">
        <f t="shared" si="7"/>
        <v>Yes</v>
      </c>
    </row>
    <row r="22" spans="1:11" x14ac:dyDescent="0.2">
      <c r="A22" s="88" t="s">
        <v>384</v>
      </c>
      <c r="B22" s="5" t="s">
        <v>213</v>
      </c>
      <c r="C22" s="8">
        <v>27.714853645000002</v>
      </c>
      <c r="D22" s="9" t="str">
        <f t="shared" si="4"/>
        <v>N/A</v>
      </c>
      <c r="E22" s="8">
        <v>27.621108058000001</v>
      </c>
      <c r="F22" s="9" t="str">
        <f t="shared" si="5"/>
        <v>N/A</v>
      </c>
      <c r="G22" s="8">
        <v>26.765502435999998</v>
      </c>
      <c r="H22" s="9" t="str">
        <f t="shared" si="6"/>
        <v>N/A</v>
      </c>
      <c r="I22" s="10">
        <v>-0.33800000000000002</v>
      </c>
      <c r="J22" s="10">
        <v>-3.1</v>
      </c>
      <c r="K22" s="9" t="str">
        <f t="shared" si="7"/>
        <v>Yes</v>
      </c>
    </row>
    <row r="23" spans="1:11" x14ac:dyDescent="0.2">
      <c r="A23" s="88" t="s">
        <v>385</v>
      </c>
      <c r="B23" s="5" t="s">
        <v>213</v>
      </c>
      <c r="C23" s="8">
        <v>0</v>
      </c>
      <c r="D23" s="9" t="str">
        <f t="shared" si="4"/>
        <v>N/A</v>
      </c>
      <c r="E23" s="8">
        <v>0</v>
      </c>
      <c r="F23" s="9" t="str">
        <f t="shared" si="5"/>
        <v>N/A</v>
      </c>
      <c r="G23" s="8">
        <v>0</v>
      </c>
      <c r="H23" s="9" t="str">
        <f t="shared" si="6"/>
        <v>N/A</v>
      </c>
      <c r="I23" s="10" t="s">
        <v>1747</v>
      </c>
      <c r="J23" s="10" t="s">
        <v>1747</v>
      </c>
      <c r="K23" s="9" t="str">
        <f t="shared" si="7"/>
        <v>N/A</v>
      </c>
    </row>
    <row r="24" spans="1:11" x14ac:dyDescent="0.2">
      <c r="A24" s="88" t="s">
        <v>386</v>
      </c>
      <c r="B24" s="5" t="s">
        <v>213</v>
      </c>
      <c r="C24" s="8">
        <v>3.0361182232999999</v>
      </c>
      <c r="D24" s="9" t="str">
        <f t="shared" si="4"/>
        <v>N/A</v>
      </c>
      <c r="E24" s="8">
        <v>3.0135045757999999</v>
      </c>
      <c r="F24" s="9" t="str">
        <f t="shared" si="5"/>
        <v>N/A</v>
      </c>
      <c r="G24" s="8">
        <v>3.6493421277000002</v>
      </c>
      <c r="H24" s="9" t="str">
        <f t="shared" si="6"/>
        <v>N/A</v>
      </c>
      <c r="I24" s="10">
        <v>-0.745</v>
      </c>
      <c r="J24" s="10">
        <v>21.1</v>
      </c>
      <c r="K24" s="9" t="str">
        <f t="shared" si="7"/>
        <v>Yes</v>
      </c>
    </row>
    <row r="25" spans="1:11" x14ac:dyDescent="0.2">
      <c r="A25" s="88" t="s">
        <v>387</v>
      </c>
      <c r="B25" s="5" t="s">
        <v>213</v>
      </c>
      <c r="C25" s="8">
        <v>5.1173192675000001</v>
      </c>
      <c r="D25" s="9" t="str">
        <f t="shared" si="4"/>
        <v>N/A</v>
      </c>
      <c r="E25" s="8">
        <v>5.7093880720000003</v>
      </c>
      <c r="F25" s="9" t="str">
        <f t="shared" si="5"/>
        <v>N/A</v>
      </c>
      <c r="G25" s="8">
        <v>5.7312931484999998</v>
      </c>
      <c r="H25" s="9" t="str">
        <f t="shared" si="6"/>
        <v>N/A</v>
      </c>
      <c r="I25" s="10">
        <v>11.57</v>
      </c>
      <c r="J25" s="10">
        <v>0.38369999999999999</v>
      </c>
      <c r="K25" s="9" t="str">
        <f t="shared" si="7"/>
        <v>Yes</v>
      </c>
    </row>
    <row r="26" spans="1:11" x14ac:dyDescent="0.2">
      <c r="A26" s="88" t="s">
        <v>388</v>
      </c>
      <c r="B26" s="5" t="s">
        <v>213</v>
      </c>
      <c r="C26" s="8">
        <v>0.74569647059999999</v>
      </c>
      <c r="D26" s="9" t="str">
        <f t="shared" si="4"/>
        <v>N/A</v>
      </c>
      <c r="E26" s="8">
        <v>0.81261877680000005</v>
      </c>
      <c r="F26" s="9" t="str">
        <f t="shared" si="5"/>
        <v>N/A</v>
      </c>
      <c r="G26" s="8">
        <v>0.88159848200000002</v>
      </c>
      <c r="H26" s="9" t="str">
        <f t="shared" si="6"/>
        <v>N/A</v>
      </c>
      <c r="I26" s="10">
        <v>8.9740000000000002</v>
      </c>
      <c r="J26" s="10">
        <v>8.4890000000000008</v>
      </c>
      <c r="K26" s="9" t="str">
        <f t="shared" si="7"/>
        <v>Yes</v>
      </c>
    </row>
    <row r="27" spans="1:11" x14ac:dyDescent="0.2">
      <c r="A27" s="88" t="s">
        <v>389</v>
      </c>
      <c r="B27" s="5" t="s">
        <v>213</v>
      </c>
      <c r="C27" s="8">
        <v>4.4751408499999999E-2</v>
      </c>
      <c r="D27" s="9" t="str">
        <f t="shared" si="4"/>
        <v>N/A</v>
      </c>
      <c r="E27" s="8">
        <v>3.3851850000000003E-2</v>
      </c>
      <c r="F27" s="9" t="str">
        <f t="shared" si="5"/>
        <v>N/A</v>
      </c>
      <c r="G27" s="8">
        <v>2.7655355900000001E-2</v>
      </c>
      <c r="H27" s="9" t="str">
        <f t="shared" si="6"/>
        <v>N/A</v>
      </c>
      <c r="I27" s="10">
        <v>-24.4</v>
      </c>
      <c r="J27" s="10">
        <v>-18.3</v>
      </c>
      <c r="K27" s="9" t="str">
        <f t="shared" si="7"/>
        <v>Yes</v>
      </c>
    </row>
    <row r="28" spans="1:11" x14ac:dyDescent="0.2">
      <c r="A28" s="88" t="s">
        <v>390</v>
      </c>
      <c r="B28" s="5" t="s">
        <v>213</v>
      </c>
      <c r="C28" s="8">
        <v>6.5308997000000004E-3</v>
      </c>
      <c r="D28" s="9" t="str">
        <f t="shared" si="4"/>
        <v>N/A</v>
      </c>
      <c r="E28" s="8">
        <v>5.3627194000000003E-3</v>
      </c>
      <c r="F28" s="9" t="str">
        <f t="shared" si="5"/>
        <v>N/A</v>
      </c>
      <c r="G28" s="8">
        <v>3.7563783E-3</v>
      </c>
      <c r="H28" s="9" t="str">
        <f t="shared" si="6"/>
        <v>N/A</v>
      </c>
      <c r="I28" s="10">
        <v>-17.899999999999999</v>
      </c>
      <c r="J28" s="10">
        <v>-30</v>
      </c>
      <c r="K28" s="9" t="str">
        <f t="shared" si="7"/>
        <v>Yes</v>
      </c>
    </row>
    <row r="29" spans="1:11" x14ac:dyDescent="0.2">
      <c r="A29" s="88" t="s">
        <v>391</v>
      </c>
      <c r="B29" s="5" t="s">
        <v>213</v>
      </c>
      <c r="C29" s="8">
        <v>0</v>
      </c>
      <c r="D29" s="9" t="str">
        <f t="shared" si="4"/>
        <v>N/A</v>
      </c>
      <c r="E29" s="8">
        <v>0</v>
      </c>
      <c r="F29" s="9" t="str">
        <f t="shared" si="5"/>
        <v>N/A</v>
      </c>
      <c r="G29" s="8">
        <v>0</v>
      </c>
      <c r="H29" s="9" t="str">
        <f t="shared" si="6"/>
        <v>N/A</v>
      </c>
      <c r="I29" s="10" t="s">
        <v>1747</v>
      </c>
      <c r="J29" s="10" t="s">
        <v>1747</v>
      </c>
      <c r="K29" s="9" t="str">
        <f t="shared" si="7"/>
        <v>N/A</v>
      </c>
    </row>
    <row r="30" spans="1:11" x14ac:dyDescent="0.2">
      <c r="A30" s="88" t="s">
        <v>392</v>
      </c>
      <c r="B30" s="5" t="s">
        <v>213</v>
      </c>
      <c r="C30" s="8">
        <v>3.95232529E-2</v>
      </c>
      <c r="D30" s="9" t="str">
        <f t="shared" si="4"/>
        <v>N/A</v>
      </c>
      <c r="E30" s="8">
        <v>3.3020401099999999E-2</v>
      </c>
      <c r="F30" s="9" t="str">
        <f t="shared" si="5"/>
        <v>N/A</v>
      </c>
      <c r="G30" s="8">
        <v>3.3112619000000003E-2</v>
      </c>
      <c r="H30" s="9" t="str">
        <f t="shared" si="6"/>
        <v>N/A</v>
      </c>
      <c r="I30" s="10">
        <v>-16.5</v>
      </c>
      <c r="J30" s="10">
        <v>0.27929999999999999</v>
      </c>
      <c r="K30" s="9" t="str">
        <f t="shared" si="7"/>
        <v>Yes</v>
      </c>
    </row>
    <row r="31" spans="1:11" x14ac:dyDescent="0.2">
      <c r="A31" s="88" t="s">
        <v>393</v>
      </c>
      <c r="B31" s="5" t="s">
        <v>213</v>
      </c>
      <c r="C31" s="8">
        <v>0.45037153260000001</v>
      </c>
      <c r="D31" s="9" t="str">
        <f t="shared" si="4"/>
        <v>N/A</v>
      </c>
      <c r="E31" s="8">
        <v>0.5188165616</v>
      </c>
      <c r="F31" s="9" t="str">
        <f t="shared" si="5"/>
        <v>N/A</v>
      </c>
      <c r="G31" s="8">
        <v>0.53278515230000001</v>
      </c>
      <c r="H31" s="9" t="str">
        <f t="shared" si="6"/>
        <v>N/A</v>
      </c>
      <c r="I31" s="10">
        <v>15.2</v>
      </c>
      <c r="J31" s="10">
        <v>2.6920000000000002</v>
      </c>
      <c r="K31" s="9" t="str">
        <f t="shared" si="7"/>
        <v>Yes</v>
      </c>
    </row>
    <row r="32" spans="1:11" x14ac:dyDescent="0.2">
      <c r="A32" s="88" t="s">
        <v>394</v>
      </c>
      <c r="B32" s="5" t="s">
        <v>213</v>
      </c>
      <c r="C32" s="8">
        <v>0.20416148009999999</v>
      </c>
      <c r="D32" s="9" t="str">
        <f t="shared" si="4"/>
        <v>N/A</v>
      </c>
      <c r="E32" s="8">
        <v>0.23210567069999999</v>
      </c>
      <c r="F32" s="9" t="str">
        <f t="shared" si="5"/>
        <v>N/A</v>
      </c>
      <c r="G32" s="8">
        <v>0.22172527980000001</v>
      </c>
      <c r="H32" s="9" t="str">
        <f t="shared" si="6"/>
        <v>N/A</v>
      </c>
      <c r="I32" s="10">
        <v>13.69</v>
      </c>
      <c r="J32" s="10">
        <v>-4.47</v>
      </c>
      <c r="K32" s="9" t="str">
        <f t="shared" si="7"/>
        <v>Yes</v>
      </c>
    </row>
    <row r="33" spans="1:11" x14ac:dyDescent="0.2">
      <c r="A33" s="88" t="s">
        <v>395</v>
      </c>
      <c r="B33" s="5" t="s">
        <v>213</v>
      </c>
      <c r="C33" s="8">
        <v>0</v>
      </c>
      <c r="D33" s="9" t="str">
        <f t="shared" si="4"/>
        <v>N/A</v>
      </c>
      <c r="E33" s="8">
        <v>0</v>
      </c>
      <c r="F33" s="9" t="str">
        <f t="shared" si="5"/>
        <v>N/A</v>
      </c>
      <c r="G33" s="8">
        <v>0</v>
      </c>
      <c r="H33" s="9" t="str">
        <f t="shared" si="6"/>
        <v>N/A</v>
      </c>
      <c r="I33" s="10" t="s">
        <v>1747</v>
      </c>
      <c r="J33" s="10" t="s">
        <v>1747</v>
      </c>
      <c r="K33" s="9" t="str">
        <f t="shared" si="7"/>
        <v>N/A</v>
      </c>
    </row>
    <row r="34" spans="1:11" x14ac:dyDescent="0.2">
      <c r="A34" s="88" t="s">
        <v>396</v>
      </c>
      <c r="B34" s="5" t="s">
        <v>213</v>
      </c>
      <c r="C34" s="8">
        <v>8.4686958500000006E-2</v>
      </c>
      <c r="D34" s="9" t="str">
        <f t="shared" si="4"/>
        <v>N/A</v>
      </c>
      <c r="E34" s="8">
        <v>6.2606336700000001E-2</v>
      </c>
      <c r="F34" s="9" t="str">
        <f t="shared" si="5"/>
        <v>N/A</v>
      </c>
      <c r="G34" s="8">
        <v>5.8819688600000003E-2</v>
      </c>
      <c r="H34" s="9" t="str">
        <f t="shared" si="6"/>
        <v>N/A</v>
      </c>
      <c r="I34" s="10">
        <v>-26.1</v>
      </c>
      <c r="J34" s="10">
        <v>-6.05</v>
      </c>
      <c r="K34" s="9" t="str">
        <f t="shared" si="7"/>
        <v>Yes</v>
      </c>
    </row>
    <row r="35" spans="1:11" x14ac:dyDescent="0.2">
      <c r="A35" s="88" t="s">
        <v>397</v>
      </c>
      <c r="B35" s="5" t="s">
        <v>213</v>
      </c>
      <c r="C35" s="8">
        <v>1.5569510347</v>
      </c>
      <c r="D35" s="9" t="str">
        <f t="shared" si="4"/>
        <v>N/A</v>
      </c>
      <c r="E35" s="8">
        <v>1.6197206751</v>
      </c>
      <c r="F35" s="9" t="str">
        <f t="shared" si="5"/>
        <v>N/A</v>
      </c>
      <c r="G35" s="8">
        <v>1.7163844912999999</v>
      </c>
      <c r="H35" s="9" t="str">
        <f t="shared" si="6"/>
        <v>N/A</v>
      </c>
      <c r="I35" s="10">
        <v>4.032</v>
      </c>
      <c r="J35" s="10">
        <v>5.968</v>
      </c>
      <c r="K35" s="9" t="str">
        <f t="shared" si="7"/>
        <v>Yes</v>
      </c>
    </row>
    <row r="36" spans="1:11" x14ac:dyDescent="0.2">
      <c r="A36" s="88" t="s">
        <v>398</v>
      </c>
      <c r="B36" s="5" t="s">
        <v>213</v>
      </c>
      <c r="C36" s="8">
        <v>3.092228E-4</v>
      </c>
      <c r="D36" s="9" t="str">
        <f t="shared" si="4"/>
        <v>N/A</v>
      </c>
      <c r="E36" s="8">
        <v>1.7437679999999999E-4</v>
      </c>
      <c r="F36" s="9" t="str">
        <f t="shared" si="5"/>
        <v>N/A</v>
      </c>
      <c r="G36" s="8">
        <v>1.3607079999999999E-4</v>
      </c>
      <c r="H36" s="9" t="str">
        <f t="shared" si="6"/>
        <v>N/A</v>
      </c>
      <c r="I36" s="10">
        <v>-43.6</v>
      </c>
      <c r="J36" s="10">
        <v>-22</v>
      </c>
      <c r="K36" s="9" t="str">
        <f t="shared" si="7"/>
        <v>Yes</v>
      </c>
    </row>
    <row r="37" spans="1:11" x14ac:dyDescent="0.2">
      <c r="A37" s="88" t="s">
        <v>399</v>
      </c>
      <c r="B37" s="5" t="s">
        <v>213</v>
      </c>
      <c r="C37" s="8">
        <v>0</v>
      </c>
      <c r="D37" s="9" t="str">
        <f t="shared" si="4"/>
        <v>N/A</v>
      </c>
      <c r="E37" s="8">
        <v>0</v>
      </c>
      <c r="F37" s="9" t="str">
        <f t="shared" si="5"/>
        <v>N/A</v>
      </c>
      <c r="G37" s="8">
        <v>0</v>
      </c>
      <c r="H37" s="9" t="str">
        <f t="shared" si="6"/>
        <v>N/A</v>
      </c>
      <c r="I37" s="10" t="s">
        <v>1747</v>
      </c>
      <c r="J37" s="10" t="s">
        <v>1747</v>
      </c>
      <c r="K37" s="9" t="str">
        <f t="shared" si="7"/>
        <v>N/A</v>
      </c>
    </row>
    <row r="38" spans="1:11" x14ac:dyDescent="0.2">
      <c r="A38" s="88" t="s">
        <v>400</v>
      </c>
      <c r="B38" s="5" t="s">
        <v>213</v>
      </c>
      <c r="C38" s="8">
        <v>2.8059100000000001E-4</v>
      </c>
      <c r="D38" s="9" t="str">
        <f t="shared" si="4"/>
        <v>N/A</v>
      </c>
      <c r="E38" s="8">
        <v>3.2600890000000001E-4</v>
      </c>
      <c r="F38" s="9" t="str">
        <f t="shared" si="5"/>
        <v>N/A</v>
      </c>
      <c r="G38" s="8">
        <v>0</v>
      </c>
      <c r="H38" s="9" t="str">
        <f t="shared" si="6"/>
        <v>N/A</v>
      </c>
      <c r="I38" s="10">
        <v>16.190000000000001</v>
      </c>
      <c r="J38" s="10">
        <v>-100</v>
      </c>
      <c r="K38" s="9" t="str">
        <f t="shared" si="7"/>
        <v>No</v>
      </c>
    </row>
    <row r="39" spans="1:11" x14ac:dyDescent="0.2">
      <c r="A39" s="88" t="s">
        <v>401</v>
      </c>
      <c r="B39" s="5" t="s">
        <v>213</v>
      </c>
      <c r="C39" s="8">
        <v>2.6241389899000001</v>
      </c>
      <c r="D39" s="9" t="str">
        <f t="shared" si="4"/>
        <v>N/A</v>
      </c>
      <c r="E39" s="8">
        <v>3.0840817026999998</v>
      </c>
      <c r="F39" s="9" t="str">
        <f t="shared" si="5"/>
        <v>N/A</v>
      </c>
      <c r="G39" s="8">
        <v>3.2781781409000001</v>
      </c>
      <c r="H39" s="9" t="str">
        <f t="shared" si="6"/>
        <v>N/A</v>
      </c>
      <c r="I39" s="10">
        <v>17.53</v>
      </c>
      <c r="J39" s="10">
        <v>6.2930000000000001</v>
      </c>
      <c r="K39" s="9" t="str">
        <f t="shared" si="7"/>
        <v>Yes</v>
      </c>
    </row>
    <row r="40" spans="1:11" x14ac:dyDescent="0.2">
      <c r="A40" s="88" t="s">
        <v>402</v>
      </c>
      <c r="B40" s="5" t="s">
        <v>213</v>
      </c>
      <c r="C40" s="8">
        <v>0.37490685740000002</v>
      </c>
      <c r="D40" s="9" t="str">
        <f t="shared" si="4"/>
        <v>N/A</v>
      </c>
      <c r="E40" s="8">
        <v>0.35745481299999998</v>
      </c>
      <c r="F40" s="9" t="str">
        <f t="shared" si="5"/>
        <v>N/A</v>
      </c>
      <c r="G40" s="8">
        <v>0.38047246540000002</v>
      </c>
      <c r="H40" s="9" t="str">
        <f t="shared" si="6"/>
        <v>N/A</v>
      </c>
      <c r="I40" s="10">
        <v>-4.66</v>
      </c>
      <c r="J40" s="10">
        <v>6.4390000000000001</v>
      </c>
      <c r="K40" s="9" t="str">
        <f t="shared" si="7"/>
        <v>Yes</v>
      </c>
    </row>
    <row r="41" spans="1:11" x14ac:dyDescent="0.2">
      <c r="A41" s="88" t="s">
        <v>403</v>
      </c>
      <c r="B41" s="5" t="s">
        <v>213</v>
      </c>
      <c r="C41" s="8">
        <v>0</v>
      </c>
      <c r="D41" s="9" t="str">
        <f t="shared" si="4"/>
        <v>N/A</v>
      </c>
      <c r="E41" s="8">
        <v>0</v>
      </c>
      <c r="F41" s="9" t="str">
        <f t="shared" si="5"/>
        <v>N/A</v>
      </c>
      <c r="G41" s="8">
        <v>0</v>
      </c>
      <c r="H41" s="9" t="str">
        <f t="shared" si="6"/>
        <v>N/A</v>
      </c>
      <c r="I41" s="10" t="s">
        <v>1747</v>
      </c>
      <c r="J41" s="10" t="s">
        <v>1747</v>
      </c>
      <c r="K41" s="9" t="str">
        <f t="shared" si="7"/>
        <v>N/A</v>
      </c>
    </row>
    <row r="42" spans="1:11" x14ac:dyDescent="0.2">
      <c r="A42" s="88" t="s">
        <v>32</v>
      </c>
      <c r="B42" s="5" t="s">
        <v>213</v>
      </c>
      <c r="C42" s="8">
        <v>99.274056565999999</v>
      </c>
      <c r="D42" s="9" t="str">
        <f t="shared" ref="D42:D51" si="8">IF($B42="N/A","N/A",IF(C42&lt;0,"No","Yes"))</f>
        <v>N/A</v>
      </c>
      <c r="E42" s="8">
        <v>99.287599884000002</v>
      </c>
      <c r="F42" s="9" t="str">
        <f t="shared" ref="F42:F51" si="9">IF($B42="N/A","N/A",IF(E42&lt;0,"No","Yes"))</f>
        <v>N/A</v>
      </c>
      <c r="G42" s="8">
        <v>99.224361486000006</v>
      </c>
      <c r="H42" s="9" t="str">
        <f t="shared" ref="H42:H51" si="10">IF($B42="N/A","N/A",IF(G42&lt;0,"No","Yes"))</f>
        <v>N/A</v>
      </c>
      <c r="I42" s="10">
        <v>1.3599999999999999E-2</v>
      </c>
      <c r="J42" s="10">
        <v>-6.4000000000000001E-2</v>
      </c>
      <c r="K42" s="9" t="str">
        <f t="shared" ref="K42:K51" si="11">IF(J42="Div by 0", "N/A", IF(J42="N/A","N/A", IF(J42&gt;30, "No", IF(J42&lt;-30, "No", "Yes"))))</f>
        <v>Yes</v>
      </c>
    </row>
    <row r="43" spans="1:11" x14ac:dyDescent="0.2">
      <c r="A43" s="88" t="s">
        <v>39</v>
      </c>
      <c r="B43" s="5" t="s">
        <v>213</v>
      </c>
      <c r="C43" s="8">
        <v>99.999730239000002</v>
      </c>
      <c r="D43" s="9" t="str">
        <f t="shared" si="8"/>
        <v>N/A</v>
      </c>
      <c r="E43" s="8">
        <v>99.999817944</v>
      </c>
      <c r="F43" s="9" t="str">
        <f t="shared" si="9"/>
        <v>N/A</v>
      </c>
      <c r="G43" s="8">
        <v>99.998443735999999</v>
      </c>
      <c r="H43" s="9" t="str">
        <f t="shared" si="10"/>
        <v>N/A</v>
      </c>
      <c r="I43" s="10">
        <v>1E-4</v>
      </c>
      <c r="J43" s="10">
        <v>-1E-3</v>
      </c>
      <c r="K43" s="9" t="str">
        <f t="shared" si="11"/>
        <v>Yes</v>
      </c>
    </row>
    <row r="44" spans="1:11" x14ac:dyDescent="0.2">
      <c r="A44" s="88" t="s">
        <v>40</v>
      </c>
      <c r="B44" s="5" t="s">
        <v>213</v>
      </c>
      <c r="C44" s="8">
        <v>40.088995011000002</v>
      </c>
      <c r="D44" s="9" t="str">
        <f t="shared" si="8"/>
        <v>N/A</v>
      </c>
      <c r="E44" s="8">
        <v>42.710485837</v>
      </c>
      <c r="F44" s="9" t="str">
        <f t="shared" si="9"/>
        <v>N/A</v>
      </c>
      <c r="G44" s="8">
        <v>44.666155529000001</v>
      </c>
      <c r="H44" s="9" t="str">
        <f t="shared" si="10"/>
        <v>N/A</v>
      </c>
      <c r="I44" s="10">
        <v>6.5389999999999997</v>
      </c>
      <c r="J44" s="10">
        <v>4.5789999999999997</v>
      </c>
      <c r="K44" s="9" t="str">
        <f t="shared" si="11"/>
        <v>Yes</v>
      </c>
    </row>
    <row r="45" spans="1:11" x14ac:dyDescent="0.2">
      <c r="A45" s="88" t="s">
        <v>163</v>
      </c>
      <c r="B45" s="5" t="s">
        <v>213</v>
      </c>
      <c r="C45" s="8">
        <v>97.340626791999995</v>
      </c>
      <c r="D45" s="9" t="str">
        <f t="shared" si="8"/>
        <v>N/A</v>
      </c>
      <c r="E45" s="8">
        <v>95.263733204999994</v>
      </c>
      <c r="F45" s="9" t="str">
        <f t="shared" si="9"/>
        <v>N/A</v>
      </c>
      <c r="G45" s="8">
        <v>95.522232141000003</v>
      </c>
      <c r="H45" s="9" t="str">
        <f t="shared" si="10"/>
        <v>N/A</v>
      </c>
      <c r="I45" s="10">
        <v>-2.13</v>
      </c>
      <c r="J45" s="10">
        <v>0.27139999999999997</v>
      </c>
      <c r="K45" s="9" t="str">
        <f t="shared" si="11"/>
        <v>Yes</v>
      </c>
    </row>
    <row r="46" spans="1:11" x14ac:dyDescent="0.2">
      <c r="A46" s="88" t="s">
        <v>41</v>
      </c>
      <c r="B46" s="5" t="s">
        <v>213</v>
      </c>
      <c r="C46" s="8">
        <v>100</v>
      </c>
      <c r="D46" s="9" t="str">
        <f t="shared" si="8"/>
        <v>N/A</v>
      </c>
      <c r="E46" s="8">
        <v>99.999972698999997</v>
      </c>
      <c r="F46" s="9" t="str">
        <f t="shared" si="9"/>
        <v>N/A</v>
      </c>
      <c r="G46" s="8">
        <v>100</v>
      </c>
      <c r="H46" s="9" t="str">
        <f t="shared" si="10"/>
        <v>N/A</v>
      </c>
      <c r="I46" s="10">
        <v>0</v>
      </c>
      <c r="J46" s="10">
        <v>0</v>
      </c>
      <c r="K46" s="9" t="str">
        <f t="shared" si="11"/>
        <v>Yes</v>
      </c>
    </row>
    <row r="47" spans="1:11" x14ac:dyDescent="0.2">
      <c r="A47" s="88" t="s">
        <v>42</v>
      </c>
      <c r="B47" s="5" t="s">
        <v>213</v>
      </c>
      <c r="C47" s="8">
        <v>100</v>
      </c>
      <c r="D47" s="9" t="str">
        <f t="shared" si="8"/>
        <v>N/A</v>
      </c>
      <c r="E47" s="8">
        <v>100</v>
      </c>
      <c r="F47" s="9" t="str">
        <f t="shared" si="9"/>
        <v>N/A</v>
      </c>
      <c r="G47" s="8">
        <v>100</v>
      </c>
      <c r="H47" s="9" t="str">
        <f t="shared" si="10"/>
        <v>N/A</v>
      </c>
      <c r="I47" s="10">
        <v>0</v>
      </c>
      <c r="J47" s="10">
        <v>0</v>
      </c>
      <c r="K47" s="9" t="str">
        <f t="shared" si="11"/>
        <v>Yes</v>
      </c>
    </row>
    <row r="48" spans="1:11" x14ac:dyDescent="0.2">
      <c r="A48" s="88" t="s">
        <v>43</v>
      </c>
      <c r="B48" s="5" t="s">
        <v>213</v>
      </c>
      <c r="C48" s="8">
        <v>99.219200610000001</v>
      </c>
      <c r="D48" s="9" t="str">
        <f t="shared" si="8"/>
        <v>N/A</v>
      </c>
      <c r="E48" s="8">
        <v>98.151141953000007</v>
      </c>
      <c r="F48" s="9" t="str">
        <f t="shared" si="9"/>
        <v>N/A</v>
      </c>
      <c r="G48" s="8">
        <v>98.242835650000004</v>
      </c>
      <c r="H48" s="9" t="str">
        <f t="shared" si="10"/>
        <v>N/A</v>
      </c>
      <c r="I48" s="10">
        <v>-1.08</v>
      </c>
      <c r="J48" s="10">
        <v>9.3399999999999997E-2</v>
      </c>
      <c r="K48" s="9" t="str">
        <f t="shared" si="11"/>
        <v>Yes</v>
      </c>
    </row>
    <row r="49" spans="1:12" x14ac:dyDescent="0.2">
      <c r="A49" s="88" t="s">
        <v>44</v>
      </c>
      <c r="B49" s="5" t="s">
        <v>213</v>
      </c>
      <c r="C49" s="8">
        <v>87.041827100999996</v>
      </c>
      <c r="D49" s="9" t="str">
        <f t="shared" si="8"/>
        <v>N/A</v>
      </c>
      <c r="E49" s="8">
        <v>86.253159905000004</v>
      </c>
      <c r="F49" s="9" t="str">
        <f t="shared" si="9"/>
        <v>N/A</v>
      </c>
      <c r="G49" s="8">
        <v>84.429374839999994</v>
      </c>
      <c r="H49" s="9" t="str">
        <f t="shared" si="10"/>
        <v>N/A</v>
      </c>
      <c r="I49" s="10">
        <v>-0.90600000000000003</v>
      </c>
      <c r="J49" s="10">
        <v>-2.11</v>
      </c>
      <c r="K49" s="9" t="str">
        <f t="shared" si="11"/>
        <v>Yes</v>
      </c>
    </row>
    <row r="50" spans="1:12" x14ac:dyDescent="0.2">
      <c r="A50" s="88" t="s">
        <v>45</v>
      </c>
      <c r="B50" s="5" t="s">
        <v>213</v>
      </c>
      <c r="C50" s="8">
        <v>12.937306631</v>
      </c>
      <c r="D50" s="9" t="str">
        <f t="shared" si="8"/>
        <v>N/A</v>
      </c>
      <c r="E50" s="8">
        <v>13.700322435</v>
      </c>
      <c r="F50" s="9" t="str">
        <f t="shared" si="9"/>
        <v>N/A</v>
      </c>
      <c r="G50" s="8">
        <v>15.459050639999999</v>
      </c>
      <c r="H50" s="9" t="str">
        <f t="shared" si="10"/>
        <v>N/A</v>
      </c>
      <c r="I50" s="10">
        <v>5.8979999999999997</v>
      </c>
      <c r="J50" s="10">
        <v>12.84</v>
      </c>
      <c r="K50" s="9" t="str">
        <f t="shared" si="11"/>
        <v>Yes</v>
      </c>
    </row>
    <row r="51" spans="1:12" x14ac:dyDescent="0.2">
      <c r="A51" s="88" t="s">
        <v>50</v>
      </c>
      <c r="B51" s="5" t="s">
        <v>213</v>
      </c>
      <c r="C51" s="8">
        <v>2.0866267800000001E-2</v>
      </c>
      <c r="D51" s="9" t="str">
        <f t="shared" si="8"/>
        <v>N/A</v>
      </c>
      <c r="E51" s="8">
        <v>4.6517660400000001E-2</v>
      </c>
      <c r="F51" s="9" t="str">
        <f t="shared" si="9"/>
        <v>N/A</v>
      </c>
      <c r="G51" s="8">
        <v>0.1115745199</v>
      </c>
      <c r="H51" s="9" t="str">
        <f t="shared" si="10"/>
        <v>N/A</v>
      </c>
      <c r="I51" s="10">
        <v>122.9</v>
      </c>
      <c r="J51" s="10">
        <v>139.9</v>
      </c>
      <c r="K51" s="9" t="str">
        <f t="shared" si="11"/>
        <v>No</v>
      </c>
      <c r="L51" s="62"/>
    </row>
    <row r="52" spans="1:12" s="62" customFormat="1" x14ac:dyDescent="0.2">
      <c r="A52" s="91" t="s">
        <v>898</v>
      </c>
      <c r="B52" s="5" t="s">
        <v>213</v>
      </c>
      <c r="C52" s="8" t="s">
        <v>213</v>
      </c>
      <c r="D52" s="9" t="str">
        <f t="shared" ref="D52:D57" si="12">IF($B52="N/A","N/A",IF(C52&lt;0,"No","Yes"))</f>
        <v>N/A</v>
      </c>
      <c r="E52" s="8" t="s">
        <v>213</v>
      </c>
      <c r="F52" s="9" t="str">
        <f t="shared" ref="F52:F57" si="13">IF($B52="N/A","N/A",IF(E52&lt;0,"No","Yes"))</f>
        <v>N/A</v>
      </c>
      <c r="G52" s="8">
        <v>0.50548028170000003</v>
      </c>
      <c r="H52" s="9" t="str">
        <f t="shared" ref="H52:H57" si="14">IF($B52="N/A","N/A",IF(G52&lt;0,"No","Yes"))</f>
        <v>N/A</v>
      </c>
      <c r="I52" s="10" t="s">
        <v>213</v>
      </c>
      <c r="J52" s="10" t="s">
        <v>213</v>
      </c>
      <c r="K52" s="9" t="str">
        <f t="shared" ref="K52:K57" si="15">IF(J52="Div by 0", "N/A", IF(J52="N/A","N/A", IF(J52&gt;30, "No", IF(J52&lt;-30, "No", "Yes"))))</f>
        <v>N/A</v>
      </c>
    </row>
    <row r="53" spans="1:12" s="62" customFormat="1" x14ac:dyDescent="0.2">
      <c r="A53" s="91" t="s">
        <v>899</v>
      </c>
      <c r="B53" s="5" t="s">
        <v>213</v>
      </c>
      <c r="C53" s="8" t="s">
        <v>213</v>
      </c>
      <c r="D53" s="9" t="str">
        <f t="shared" si="12"/>
        <v>N/A</v>
      </c>
      <c r="E53" s="8" t="s">
        <v>213</v>
      </c>
      <c r="F53" s="9" t="str">
        <f t="shared" si="13"/>
        <v>N/A</v>
      </c>
      <c r="G53" s="8">
        <v>0.4867684873</v>
      </c>
      <c r="H53" s="9" t="str">
        <f t="shared" si="14"/>
        <v>N/A</v>
      </c>
      <c r="I53" s="10" t="s">
        <v>213</v>
      </c>
      <c r="J53" s="10" t="s">
        <v>213</v>
      </c>
      <c r="K53" s="9" t="str">
        <f t="shared" si="15"/>
        <v>N/A</v>
      </c>
    </row>
    <row r="54" spans="1:12" s="62" customFormat="1" x14ac:dyDescent="0.2">
      <c r="A54" s="91" t="s">
        <v>900</v>
      </c>
      <c r="B54" s="5" t="s">
        <v>213</v>
      </c>
      <c r="C54" s="8" t="s">
        <v>213</v>
      </c>
      <c r="D54" s="9" t="str">
        <f t="shared" si="12"/>
        <v>N/A</v>
      </c>
      <c r="E54" s="8" t="s">
        <v>213</v>
      </c>
      <c r="F54" s="9" t="str">
        <f t="shared" si="13"/>
        <v>N/A</v>
      </c>
      <c r="G54" s="8">
        <v>1.3006305211</v>
      </c>
      <c r="H54" s="9" t="str">
        <f t="shared" si="14"/>
        <v>N/A</v>
      </c>
      <c r="I54" s="10" t="s">
        <v>213</v>
      </c>
      <c r="J54" s="10" t="s">
        <v>213</v>
      </c>
      <c r="K54" s="9" t="str">
        <f t="shared" si="15"/>
        <v>N/A</v>
      </c>
    </row>
    <row r="55" spans="1:12" s="62" customFormat="1" x14ac:dyDescent="0.2">
      <c r="A55" s="91" t="s">
        <v>901</v>
      </c>
      <c r="B55" s="5" t="s">
        <v>213</v>
      </c>
      <c r="C55" s="8" t="s">
        <v>213</v>
      </c>
      <c r="D55" s="9" t="str">
        <f t="shared" si="12"/>
        <v>N/A</v>
      </c>
      <c r="E55" s="8" t="s">
        <v>213</v>
      </c>
      <c r="F55" s="9" t="str">
        <f t="shared" si="13"/>
        <v>N/A</v>
      </c>
      <c r="G55" s="8">
        <v>0</v>
      </c>
      <c r="H55" s="9" t="str">
        <f t="shared" si="14"/>
        <v>N/A</v>
      </c>
      <c r="I55" s="10" t="s">
        <v>213</v>
      </c>
      <c r="J55" s="10" t="s">
        <v>213</v>
      </c>
      <c r="K55" s="9" t="str">
        <f t="shared" si="15"/>
        <v>N/A</v>
      </c>
    </row>
    <row r="56" spans="1:12" s="62" customFormat="1" ht="25.5" x14ac:dyDescent="0.2">
      <c r="A56" s="91" t="s">
        <v>902</v>
      </c>
      <c r="B56" s="5" t="s">
        <v>213</v>
      </c>
      <c r="C56" s="8" t="s">
        <v>213</v>
      </c>
      <c r="D56" s="9" t="str">
        <f t="shared" si="12"/>
        <v>N/A</v>
      </c>
      <c r="E56" s="8" t="s">
        <v>213</v>
      </c>
      <c r="F56" s="9" t="str">
        <f t="shared" si="13"/>
        <v>N/A</v>
      </c>
      <c r="G56" s="8">
        <v>0</v>
      </c>
      <c r="H56" s="9" t="str">
        <f t="shared" si="14"/>
        <v>N/A</v>
      </c>
      <c r="I56" s="10" t="s">
        <v>213</v>
      </c>
      <c r="J56" s="10" t="s">
        <v>213</v>
      </c>
      <c r="K56" s="9" t="str">
        <f t="shared" si="15"/>
        <v>N/A</v>
      </c>
    </row>
    <row r="57" spans="1:12" s="62" customFormat="1" ht="25.5" x14ac:dyDescent="0.2">
      <c r="A57" s="91" t="s">
        <v>938</v>
      </c>
      <c r="B57" s="5" t="s">
        <v>213</v>
      </c>
      <c r="C57" s="8" t="s">
        <v>213</v>
      </c>
      <c r="D57" s="9" t="str">
        <f t="shared" si="12"/>
        <v>N/A</v>
      </c>
      <c r="E57" s="8" t="s">
        <v>213</v>
      </c>
      <c r="F57" s="9" t="str">
        <f t="shared" si="13"/>
        <v>N/A</v>
      </c>
      <c r="G57" s="8">
        <v>0</v>
      </c>
      <c r="H57" s="9" t="str">
        <f t="shared" si="14"/>
        <v>N/A</v>
      </c>
      <c r="I57" s="10" t="s">
        <v>213</v>
      </c>
      <c r="J57" s="10" t="s">
        <v>213</v>
      </c>
      <c r="K57" s="9" t="str">
        <f t="shared" si="15"/>
        <v>N/A</v>
      </c>
      <c r="L57" s="21"/>
    </row>
    <row r="58" spans="1:12" ht="12" customHeight="1" x14ac:dyDescent="0.2">
      <c r="A58" s="164" t="s">
        <v>1647</v>
      </c>
      <c r="B58" s="165"/>
      <c r="C58" s="165"/>
      <c r="D58" s="165"/>
      <c r="E58" s="165"/>
      <c r="F58" s="165"/>
      <c r="G58" s="165"/>
      <c r="H58" s="165"/>
      <c r="I58" s="165"/>
      <c r="J58" s="165"/>
      <c r="K58" s="166"/>
    </row>
    <row r="59" spans="1:12" x14ac:dyDescent="0.2">
      <c r="A59" s="156" t="s">
        <v>1645</v>
      </c>
      <c r="B59" s="157"/>
      <c r="C59" s="157"/>
      <c r="D59" s="157"/>
      <c r="E59" s="157"/>
      <c r="F59" s="157"/>
      <c r="G59" s="157"/>
      <c r="H59" s="157"/>
      <c r="I59" s="157"/>
      <c r="J59" s="157"/>
      <c r="K59" s="158"/>
    </row>
    <row r="60" spans="1:12" x14ac:dyDescent="0.2">
      <c r="A60" s="159" t="s">
        <v>1743</v>
      </c>
      <c r="B60" s="159"/>
      <c r="C60" s="159"/>
      <c r="D60" s="159"/>
      <c r="E60" s="159"/>
      <c r="F60" s="159"/>
      <c r="G60" s="159"/>
      <c r="H60" s="159"/>
      <c r="I60" s="159"/>
      <c r="J60" s="159"/>
      <c r="K60" s="160"/>
    </row>
  </sheetData>
  <mergeCells count="6">
    <mergeCell ref="A60:K60"/>
    <mergeCell ref="A1:K1"/>
    <mergeCell ref="A2:K2"/>
    <mergeCell ref="A4:K4"/>
    <mergeCell ref="A58:K58"/>
    <mergeCell ref="A59:K59"/>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13"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1601</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ht="12.75" customHeight="1" x14ac:dyDescent="0.2">
      <c r="A6" s="2" t="s">
        <v>344</v>
      </c>
      <c r="B6" s="9" t="s">
        <v>213</v>
      </c>
      <c r="C6" s="29">
        <v>7</v>
      </c>
      <c r="D6" s="9" t="s">
        <v>213</v>
      </c>
      <c r="E6" s="29">
        <v>7</v>
      </c>
      <c r="F6" s="9" t="s">
        <v>213</v>
      </c>
      <c r="G6" s="29">
        <v>7</v>
      </c>
      <c r="H6" s="9" t="s">
        <v>213</v>
      </c>
      <c r="I6" s="133" t="s">
        <v>213</v>
      </c>
      <c r="J6" s="133" t="s">
        <v>213</v>
      </c>
      <c r="K6" s="9" t="s">
        <v>213</v>
      </c>
    </row>
    <row r="7" spans="1:11" x14ac:dyDescent="0.2">
      <c r="A7" s="3" t="s">
        <v>12</v>
      </c>
      <c r="B7" s="32" t="s">
        <v>213</v>
      </c>
      <c r="C7" s="33">
        <v>30056131</v>
      </c>
      <c r="D7" s="34" t="str">
        <f>IF($B7="N/A","N/A",IF(C7&gt;15,"No",IF(C7&lt;-15,"No","Yes")))</f>
        <v>N/A</v>
      </c>
      <c r="E7" s="33">
        <v>32452333</v>
      </c>
      <c r="F7" s="34" t="str">
        <f>IF($B7="N/A","N/A",IF(E7&gt;15,"No",IF(E7&lt;-15,"No","Yes")))</f>
        <v>N/A</v>
      </c>
      <c r="G7" s="33">
        <v>32883736</v>
      </c>
      <c r="H7" s="34" t="str">
        <f>IF($B7="N/A","N/A",IF(G7&gt;15,"No",IF(G7&lt;-15,"No","Yes")))</f>
        <v>N/A</v>
      </c>
      <c r="I7" s="35">
        <v>7.9720000000000004</v>
      </c>
      <c r="J7" s="35">
        <v>1.329</v>
      </c>
      <c r="K7" s="34" t="str">
        <f t="shared" ref="K7:K22" si="0">IF(J7="Div by 0", "N/A", IF(J7="N/A","N/A", IF(J7&gt;30, "No", IF(J7&lt;-30, "No", "Yes"))))</f>
        <v>Yes</v>
      </c>
    </row>
    <row r="8" spans="1:11" x14ac:dyDescent="0.2">
      <c r="A8" s="3" t="s">
        <v>362</v>
      </c>
      <c r="B8" s="32" t="s">
        <v>213</v>
      </c>
      <c r="C8" s="36" t="s">
        <v>213</v>
      </c>
      <c r="D8" s="34" t="str">
        <f>IF($B8="N/A","N/A",IF(C8&gt;15,"No",IF(C8&lt;-15,"No","Yes")))</f>
        <v>N/A</v>
      </c>
      <c r="E8" s="36">
        <v>100</v>
      </c>
      <c r="F8" s="34" t="str">
        <f>IF($B8="N/A","N/A",IF(E8&gt;15,"No",IF(E8&lt;-15,"No","Yes")))</f>
        <v>N/A</v>
      </c>
      <c r="G8" s="36">
        <v>100</v>
      </c>
      <c r="H8" s="34" t="str">
        <f>IF($B8="N/A","N/A",IF(G8&gt;15,"No",IF(G8&lt;-15,"No","Yes")))</f>
        <v>N/A</v>
      </c>
      <c r="I8" s="35" t="s">
        <v>213</v>
      </c>
      <c r="J8" s="35">
        <v>0</v>
      </c>
      <c r="K8" s="34" t="str">
        <f t="shared" si="0"/>
        <v>Yes</v>
      </c>
    </row>
    <row r="9" spans="1:11" x14ac:dyDescent="0.2">
      <c r="A9" s="3" t="s">
        <v>119</v>
      </c>
      <c r="B9" s="37" t="s">
        <v>213</v>
      </c>
      <c r="C9" s="9">
        <v>0</v>
      </c>
      <c r="D9" s="9" t="str">
        <f>IF($B9="N/A","N/A",IF(C9&gt;15,"No",IF(C9&lt;-15,"No","Yes")))</f>
        <v>N/A</v>
      </c>
      <c r="E9" s="9">
        <v>0</v>
      </c>
      <c r="F9" s="9" t="str">
        <f>IF($B9="N/A","N/A",IF(E9&gt;15,"No",IF(E9&lt;-15,"No","Yes")))</f>
        <v>N/A</v>
      </c>
      <c r="G9" s="9">
        <v>0</v>
      </c>
      <c r="H9" s="9" t="str">
        <f>IF($B9="N/A","N/A",IF(G9&gt;15,"No",IF(G9&lt;-15,"No","Yes")))</f>
        <v>N/A</v>
      </c>
      <c r="I9" s="10" t="s">
        <v>1747</v>
      </c>
      <c r="J9" s="10" t="s">
        <v>1747</v>
      </c>
      <c r="K9" s="9" t="str">
        <f t="shared" si="0"/>
        <v>N/A</v>
      </c>
    </row>
    <row r="10" spans="1:11" x14ac:dyDescent="0.2">
      <c r="A10" s="3" t="s">
        <v>120</v>
      </c>
      <c r="B10" s="37"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3" t="s">
        <v>839</v>
      </c>
      <c r="B11" s="37"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
      <c r="A12" s="3" t="s">
        <v>348</v>
      </c>
      <c r="B12" s="37"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3" t="s">
        <v>840</v>
      </c>
      <c r="B13" s="37" t="s">
        <v>214</v>
      </c>
      <c r="C13" s="9">
        <v>100</v>
      </c>
      <c r="D13" s="9" t="str">
        <f t="shared" si="1"/>
        <v>Yes</v>
      </c>
      <c r="E13" s="9">
        <v>100</v>
      </c>
      <c r="F13" s="9" t="str">
        <f t="shared" si="2"/>
        <v>Yes</v>
      </c>
      <c r="G13" s="9">
        <v>100</v>
      </c>
      <c r="H13" s="9" t="str">
        <f t="shared" si="3"/>
        <v>Yes</v>
      </c>
      <c r="I13" s="10">
        <v>0</v>
      </c>
      <c r="J13" s="10">
        <v>0</v>
      </c>
      <c r="K13" s="9" t="str">
        <f t="shared" si="0"/>
        <v>Yes</v>
      </c>
    </row>
    <row r="14" spans="1:11" x14ac:dyDescent="0.2">
      <c r="A14" s="3" t="s">
        <v>13</v>
      </c>
      <c r="B14" s="37" t="s">
        <v>213</v>
      </c>
      <c r="C14" s="38">
        <v>30056131</v>
      </c>
      <c r="D14" s="9" t="str">
        <f>IF($B14="N/A","N/A",IF(C14&gt;15,"No",IF(C14&lt;-15,"No","Yes")))</f>
        <v>N/A</v>
      </c>
      <c r="E14" s="38">
        <v>32452333</v>
      </c>
      <c r="F14" s="9" t="str">
        <f>IF($B14="N/A","N/A",IF(E14&gt;15,"No",IF(E14&lt;-15,"No","Yes")))</f>
        <v>N/A</v>
      </c>
      <c r="G14" s="38">
        <v>32883736</v>
      </c>
      <c r="H14" s="9" t="str">
        <f>IF($B14="N/A","N/A",IF(G14&gt;15,"No",IF(G14&lt;-15,"No","Yes")))</f>
        <v>N/A</v>
      </c>
      <c r="I14" s="10">
        <v>7.9720000000000004</v>
      </c>
      <c r="J14" s="10">
        <v>1.329</v>
      </c>
      <c r="K14" s="9" t="str">
        <f t="shared" si="0"/>
        <v>Yes</v>
      </c>
    </row>
    <row r="15" spans="1:11" ht="14.25" customHeight="1" x14ac:dyDescent="0.2">
      <c r="A15" s="3" t="s">
        <v>444</v>
      </c>
      <c r="B15" s="37" t="s">
        <v>213</v>
      </c>
      <c r="C15" s="9">
        <v>0</v>
      </c>
      <c r="D15" s="9" t="str">
        <f>IF($B15="N/A","N/A",IF(C15&gt;15,"No",IF(C15&lt;-15,"No","Yes")))</f>
        <v>N/A</v>
      </c>
      <c r="E15" s="9">
        <v>1.1796440027999999</v>
      </c>
      <c r="F15" s="9" t="str">
        <f>IF($B15="N/A","N/A",IF(E15&gt;15,"No",IF(E15&lt;-15,"No","Yes")))</f>
        <v>N/A</v>
      </c>
      <c r="G15" s="9">
        <v>1.4931393E-3</v>
      </c>
      <c r="H15" s="9" t="str">
        <f>IF($B15="N/A","N/A",IF(G15&gt;15,"No",IF(G15&lt;-15,"No","Yes")))</f>
        <v>N/A</v>
      </c>
      <c r="I15" s="10" t="s">
        <v>1747</v>
      </c>
      <c r="J15" s="10">
        <v>-99.9</v>
      </c>
      <c r="K15" s="9" t="str">
        <f t="shared" si="0"/>
        <v>No</v>
      </c>
    </row>
    <row r="16" spans="1:11" ht="12.75" customHeight="1" x14ac:dyDescent="0.2">
      <c r="A16" s="3" t="s">
        <v>862</v>
      </c>
      <c r="B16" s="37" t="s">
        <v>213</v>
      </c>
      <c r="C16" s="39" t="s">
        <v>1747</v>
      </c>
      <c r="D16" s="9" t="str">
        <f>IF($B16="N/A","N/A",IF(C16&gt;15,"No",IF(C16&lt;-15,"No","Yes")))</f>
        <v>N/A</v>
      </c>
      <c r="E16" s="39">
        <v>137.75381770000001</v>
      </c>
      <c r="F16" s="9" t="str">
        <f>IF($B16="N/A","N/A",IF(E16&gt;15,"No",IF(E16&lt;-15,"No","Yes")))</f>
        <v>N/A</v>
      </c>
      <c r="G16" s="39">
        <v>24.488798371000001</v>
      </c>
      <c r="H16" s="9" t="str">
        <f>IF($B16="N/A","N/A",IF(G16&gt;15,"No",IF(G16&lt;-15,"No","Yes")))</f>
        <v>N/A</v>
      </c>
      <c r="I16" s="10" t="s">
        <v>1747</v>
      </c>
      <c r="J16" s="10">
        <v>-82.2</v>
      </c>
      <c r="K16" s="9" t="str">
        <f t="shared" si="0"/>
        <v>No</v>
      </c>
    </row>
    <row r="17" spans="1:11" x14ac:dyDescent="0.2">
      <c r="A17" s="3" t="s">
        <v>131</v>
      </c>
      <c r="B17" s="37" t="s">
        <v>213</v>
      </c>
      <c r="C17" s="38">
        <v>29057</v>
      </c>
      <c r="D17" s="9" t="str">
        <f>IF($B17="N/A","N/A",IF(C17&gt;15,"No",IF(C17&lt;-15,"No","Yes")))</f>
        <v>N/A</v>
      </c>
      <c r="E17" s="38">
        <v>31457</v>
      </c>
      <c r="F17" s="9" t="str">
        <f>IF($B17="N/A","N/A",IF(E17&gt;15,"No",IF(E17&lt;-15,"No","Yes")))</f>
        <v>N/A</v>
      </c>
      <c r="G17" s="38">
        <v>25513</v>
      </c>
      <c r="H17" s="9" t="str">
        <f>IF($B17="N/A","N/A",IF(G17&gt;15,"No",IF(G17&lt;-15,"No","Yes")))</f>
        <v>N/A</v>
      </c>
      <c r="I17" s="10">
        <v>8.26</v>
      </c>
      <c r="J17" s="10">
        <v>-18.899999999999999</v>
      </c>
      <c r="K17" s="9" t="str">
        <f t="shared" si="0"/>
        <v>Yes</v>
      </c>
    </row>
    <row r="18" spans="1:11" x14ac:dyDescent="0.2">
      <c r="A18" s="3" t="s">
        <v>346</v>
      </c>
      <c r="B18" s="37" t="s">
        <v>213</v>
      </c>
      <c r="C18" s="8" t="s">
        <v>213</v>
      </c>
      <c r="D18" s="9" t="str">
        <f>IF($B18="N/A","N/A",IF(C18&gt;15,"No",IF(C18&lt;-15,"No","Yes")))</f>
        <v>N/A</v>
      </c>
      <c r="E18" s="8">
        <v>9.6932938499999996E-2</v>
      </c>
      <c r="F18" s="9" t="str">
        <f>IF($B18="N/A","N/A",IF(E18&gt;15,"No",IF(E18&lt;-15,"No","Yes")))</f>
        <v>N/A</v>
      </c>
      <c r="G18" s="8">
        <v>7.75854666E-2</v>
      </c>
      <c r="H18" s="9" t="str">
        <f>IF($B18="N/A","N/A",IF(G18&gt;15,"No",IF(G18&lt;-15,"No","Yes")))</f>
        <v>N/A</v>
      </c>
      <c r="I18" s="10" t="s">
        <v>213</v>
      </c>
      <c r="J18" s="10">
        <v>-20</v>
      </c>
      <c r="K18" s="9" t="str">
        <f t="shared" si="0"/>
        <v>Yes</v>
      </c>
    </row>
    <row r="19" spans="1:11" ht="27.75" customHeight="1" x14ac:dyDescent="0.2">
      <c r="A19" s="3" t="s">
        <v>841</v>
      </c>
      <c r="B19" s="37" t="s">
        <v>213</v>
      </c>
      <c r="C19" s="39">
        <v>58.780878962000003</v>
      </c>
      <c r="D19" s="9" t="str">
        <f>IF($B19="N/A","N/A",IF(C19&gt;60,"No",IF(C19&lt;15,"No","Yes")))</f>
        <v>N/A</v>
      </c>
      <c r="E19" s="39">
        <v>63.538036048999999</v>
      </c>
      <c r="F19" s="9" t="str">
        <f>IF($B19="N/A","N/A",IF(E19&gt;60,"No",IF(E19&lt;15,"No","Yes")))</f>
        <v>N/A</v>
      </c>
      <c r="G19" s="39">
        <v>72.471445930000002</v>
      </c>
      <c r="H19" s="9" t="str">
        <f>IF($B19="N/A","N/A",IF(G19&gt;60,"No",IF(G19&lt;15,"No","Yes")))</f>
        <v>N/A</v>
      </c>
      <c r="I19" s="10">
        <v>8.093</v>
      </c>
      <c r="J19" s="10">
        <v>14.06</v>
      </c>
      <c r="K19" s="9" t="str">
        <f t="shared" si="0"/>
        <v>Yes</v>
      </c>
    </row>
    <row r="20" spans="1:11" x14ac:dyDescent="0.2">
      <c r="A20" s="3" t="s">
        <v>27</v>
      </c>
      <c r="B20" s="37" t="s">
        <v>217</v>
      </c>
      <c r="C20" s="38">
        <v>51</v>
      </c>
      <c r="D20" s="9" t="str">
        <f>IF($B20="N/A","N/A",IF(C20="N/A","N/A",IF(C20=0,"Yes","No")))</f>
        <v>No</v>
      </c>
      <c r="E20" s="38">
        <v>11</v>
      </c>
      <c r="F20" s="9" t="str">
        <f>IF($B20="N/A","N/A",IF(E20="N/A","N/A",IF(E20=0,"Yes","No")))</f>
        <v>No</v>
      </c>
      <c r="G20" s="38">
        <v>12</v>
      </c>
      <c r="H20" s="9" t="str">
        <f>IF($B20="N/A","N/A",IF(G20=0,"Yes","No"))</f>
        <v>No</v>
      </c>
      <c r="I20" s="10">
        <v>-84.3</v>
      </c>
      <c r="J20" s="10">
        <v>50</v>
      </c>
      <c r="K20" s="9" t="str">
        <f t="shared" si="0"/>
        <v>No</v>
      </c>
    </row>
    <row r="21" spans="1:11" x14ac:dyDescent="0.2">
      <c r="A21" s="3" t="s">
        <v>842</v>
      </c>
      <c r="B21" s="37" t="s">
        <v>213</v>
      </c>
      <c r="C21" s="9">
        <v>0</v>
      </c>
      <c r="D21" s="9" t="str">
        <f>IF($B21="N/A","N/A",IF(C21&gt;15,"No",IF(C21&lt;-15,"No","Yes")))</f>
        <v>N/A</v>
      </c>
      <c r="E21" s="9">
        <v>0</v>
      </c>
      <c r="F21" s="9" t="str">
        <f>IF($B21="N/A","N/A",IF(E21&gt;15,"No",IF(E21&lt;-15,"No","Yes")))</f>
        <v>N/A</v>
      </c>
      <c r="G21" s="9">
        <v>0</v>
      </c>
      <c r="H21" s="9" t="str">
        <f>IF($B21="N/A","N/A",IF(G21&gt;15,"No",IF(G21&lt;-15,"No","Yes")))</f>
        <v>N/A</v>
      </c>
      <c r="I21" s="10" t="s">
        <v>1747</v>
      </c>
      <c r="J21" s="10" t="s">
        <v>1747</v>
      </c>
      <c r="K21" s="9" t="str">
        <f t="shared" si="0"/>
        <v>N/A</v>
      </c>
    </row>
    <row r="22" spans="1:11" x14ac:dyDescent="0.2">
      <c r="A22" s="3" t="s">
        <v>1713</v>
      </c>
      <c r="B22" s="37" t="s">
        <v>213</v>
      </c>
      <c r="C22" s="98">
        <v>0</v>
      </c>
      <c r="D22" s="9" t="str">
        <f>IF($B22="N/A","N/A",IF(C22&gt;15,"No",IF(C22&lt;-15,"No","Yes")))</f>
        <v>N/A</v>
      </c>
      <c r="E22" s="98">
        <v>0</v>
      </c>
      <c r="F22" s="9" t="str">
        <f>IF($B22="N/A","N/A",IF(E22&gt;15,"No",IF(E22&lt;-15,"No","Yes")))</f>
        <v>N/A</v>
      </c>
      <c r="G22" s="98">
        <v>0</v>
      </c>
      <c r="H22" s="9" t="str">
        <f>IF($B22="N/A","N/A",IF(G22&gt;15,"No",IF(G22&lt;-15,"No","Yes")))</f>
        <v>N/A</v>
      </c>
      <c r="I22" s="10" t="s">
        <v>1747</v>
      </c>
      <c r="J22" s="10" t="s">
        <v>1747</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6" t="s">
        <v>1645</v>
      </c>
      <c r="B24" s="157"/>
      <c r="C24" s="157"/>
      <c r="D24" s="157"/>
      <c r="E24" s="157"/>
      <c r="F24" s="157"/>
      <c r="G24" s="157"/>
      <c r="H24" s="157"/>
      <c r="I24" s="157"/>
      <c r="J24" s="157"/>
      <c r="K24" s="158"/>
    </row>
    <row r="25" spans="1:11" x14ac:dyDescent="0.2">
      <c r="A25" s="159" t="s">
        <v>1743</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6">
    <mergeCell ref="A25:K2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1602</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3" t="s">
        <v>12</v>
      </c>
      <c r="B6" s="37" t="s">
        <v>213</v>
      </c>
      <c r="C6" s="38">
        <v>30056131</v>
      </c>
      <c r="D6" s="9" t="str">
        <f>IF($B6="N/A","N/A",IF(C6&gt;15,"No",IF(C6&lt;-15,"No","Yes")))</f>
        <v>N/A</v>
      </c>
      <c r="E6" s="38">
        <v>32452333</v>
      </c>
      <c r="F6" s="9" t="str">
        <f>IF($B6="N/A","N/A",IF(E6&gt;15,"No",IF(E6&lt;-15,"No","Yes")))</f>
        <v>N/A</v>
      </c>
      <c r="G6" s="38">
        <v>32883736</v>
      </c>
      <c r="H6" s="9" t="str">
        <f>IF($B6="N/A","N/A",IF(G6&gt;15,"No",IF(G6&lt;-15,"No","Yes")))</f>
        <v>N/A</v>
      </c>
      <c r="I6" s="10">
        <v>7.9720000000000004</v>
      </c>
      <c r="J6" s="10">
        <v>1.329</v>
      </c>
      <c r="K6" s="9" t="str">
        <f t="shared" ref="K6:K18" si="0">IF(J6="Div by 0", "N/A", IF(J6="N/A","N/A", IF(J6&gt;30, "No", IF(J6&lt;-30, "No", "Yes"))))</f>
        <v>Yes</v>
      </c>
    </row>
    <row r="7" spans="1:11" x14ac:dyDescent="0.2">
      <c r="A7" s="3" t="s">
        <v>30</v>
      </c>
      <c r="B7" s="37"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7" t="s">
        <v>217</v>
      </c>
      <c r="C8" s="9">
        <v>0</v>
      </c>
      <c r="D8" s="9" t="str">
        <f>IF($B8="N/A","N/A",IF(C8=0,"Yes","No"))</f>
        <v>Yes</v>
      </c>
      <c r="E8" s="9">
        <v>0</v>
      </c>
      <c r="F8" s="9" t="str">
        <f>IF($B8="N/A","N/A",IF(E8=0,"Yes","No"))</f>
        <v>Yes</v>
      </c>
      <c r="G8" s="9">
        <v>0</v>
      </c>
      <c r="H8" s="9" t="str">
        <f>IF($B8="N/A","N/A",IF(G8=0,"Yes","No"))</f>
        <v>Yes</v>
      </c>
      <c r="I8" s="10" t="s">
        <v>1747</v>
      </c>
      <c r="J8" s="10" t="s">
        <v>1747</v>
      </c>
      <c r="K8" s="9" t="str">
        <f t="shared" si="0"/>
        <v>N/A</v>
      </c>
    </row>
    <row r="9" spans="1:11" x14ac:dyDescent="0.2">
      <c r="A9" s="3" t="s">
        <v>854</v>
      </c>
      <c r="B9" s="37" t="s">
        <v>271</v>
      </c>
      <c r="C9" s="39">
        <v>72.507216713999995</v>
      </c>
      <c r="D9" s="9" t="str">
        <f>IF($B9="N/A","N/A",IF(C9&gt;60,"No",IF(C9&lt;15,"No","Yes")))</f>
        <v>No</v>
      </c>
      <c r="E9" s="39">
        <v>72.490895738999996</v>
      </c>
      <c r="F9" s="9" t="str">
        <f>IF($B9="N/A","N/A",IF(E9&gt;60,"No",IF(E9&lt;15,"No","Yes")))</f>
        <v>No</v>
      </c>
      <c r="G9" s="39">
        <v>79.244151942000002</v>
      </c>
      <c r="H9" s="9" t="str">
        <f>IF($B9="N/A","N/A",IF(G9&gt;60,"No",IF(G9&lt;15,"No","Yes")))</f>
        <v>No</v>
      </c>
      <c r="I9" s="10">
        <v>-2.3E-2</v>
      </c>
      <c r="J9" s="10">
        <v>9.3160000000000007</v>
      </c>
      <c r="K9" s="9" t="str">
        <f t="shared" si="0"/>
        <v>Yes</v>
      </c>
    </row>
    <row r="10" spans="1:11" x14ac:dyDescent="0.2">
      <c r="A10" s="3" t="s">
        <v>14</v>
      </c>
      <c r="B10" s="37" t="s">
        <v>272</v>
      </c>
      <c r="C10" s="9">
        <v>0.62566935180000005</v>
      </c>
      <c r="D10" s="9" t="str">
        <f>IF($B10="N/A","N/A",IF(C10&gt;15,"No",IF(C10&lt;=0,"No","Yes")))</f>
        <v>Yes</v>
      </c>
      <c r="E10" s="9">
        <v>1.0316885384000001</v>
      </c>
      <c r="F10" s="9" t="str">
        <f>IF($B10="N/A","N/A",IF(E10&gt;15,"No",IF(E10&lt;=0,"No","Yes")))</f>
        <v>Yes</v>
      </c>
      <c r="G10" s="9">
        <v>1.1123127858999999</v>
      </c>
      <c r="H10" s="9" t="str">
        <f>IF($B10="N/A","N/A",IF(G10&gt;15,"No",IF(G10&lt;=0,"No","Yes")))</f>
        <v>Yes</v>
      </c>
      <c r="I10" s="10">
        <v>64.89</v>
      </c>
      <c r="J10" s="10">
        <v>7.8150000000000004</v>
      </c>
      <c r="K10" s="9" t="str">
        <f t="shared" si="0"/>
        <v>Yes</v>
      </c>
    </row>
    <row r="11" spans="1:11" x14ac:dyDescent="0.2">
      <c r="A11" s="3" t="s">
        <v>877</v>
      </c>
      <c r="B11" s="37" t="s">
        <v>213</v>
      </c>
      <c r="C11" s="39">
        <v>106.94705188</v>
      </c>
      <c r="D11" s="9" t="str">
        <f>IF($B11="N/A","N/A",IF(C11&gt;15,"No",IF(C11&lt;-15,"No","Yes")))</f>
        <v>N/A</v>
      </c>
      <c r="E11" s="39">
        <v>98.693960997999994</v>
      </c>
      <c r="F11" s="9" t="str">
        <f>IF($B11="N/A","N/A",IF(E11&gt;15,"No",IF(E11&lt;-15,"No","Yes")))</f>
        <v>N/A</v>
      </c>
      <c r="G11" s="39">
        <v>111.32089291</v>
      </c>
      <c r="H11" s="9" t="str">
        <f>IF($B11="N/A","N/A",IF(G11&gt;15,"No",IF(G11&lt;-15,"No","Yes")))</f>
        <v>N/A</v>
      </c>
      <c r="I11" s="10">
        <v>-7.72</v>
      </c>
      <c r="J11" s="10">
        <v>12.79</v>
      </c>
      <c r="K11" s="9" t="str">
        <f t="shared" si="0"/>
        <v>Yes</v>
      </c>
    </row>
    <row r="12" spans="1:11" x14ac:dyDescent="0.2">
      <c r="A12" s="3" t="s">
        <v>939</v>
      </c>
      <c r="B12" s="37" t="s">
        <v>213</v>
      </c>
      <c r="C12" s="9">
        <v>9.9813246000000008E-6</v>
      </c>
      <c r="D12" s="9" t="str">
        <f>IF($B12="N/A","N/A",IF(C12&gt;15,"No",IF(C12&lt;-15,"No","Yes")))</f>
        <v>N/A</v>
      </c>
      <c r="E12" s="9">
        <v>9.6100949000000005E-2</v>
      </c>
      <c r="F12" s="9" t="str">
        <f>IF($B12="N/A","N/A",IF(E12&gt;15,"No",IF(E12&lt;-15,"No","Yes")))</f>
        <v>N/A</v>
      </c>
      <c r="G12" s="9">
        <v>0.89633063589999995</v>
      </c>
      <c r="H12" s="9" t="str">
        <f>IF($B12="N/A","N/A",IF(G12&gt;15,"No",IF(G12&lt;-15,"No","Yes")))</f>
        <v>N/A</v>
      </c>
      <c r="I12" s="10">
        <v>963000</v>
      </c>
      <c r="J12" s="10">
        <v>832.7</v>
      </c>
      <c r="K12" s="9" t="str">
        <f t="shared" si="0"/>
        <v>No</v>
      </c>
    </row>
    <row r="13" spans="1:11" x14ac:dyDescent="0.2">
      <c r="A13" s="3" t="s">
        <v>51</v>
      </c>
      <c r="B13" s="37" t="s">
        <v>273</v>
      </c>
      <c r="C13" s="9">
        <v>99.635056155000001</v>
      </c>
      <c r="D13" s="9" t="str">
        <f>IF($B13="N/A","N/A",IF(C13&gt;99,"No",IF(C13&lt;95,"No","Yes")))</f>
        <v>No</v>
      </c>
      <c r="E13" s="9">
        <v>98.006306664999997</v>
      </c>
      <c r="F13" s="9" t="str">
        <f>IF($B13="N/A","N/A",IF(E13&gt;99,"No",IF(E13&lt;95,"No","Yes")))</f>
        <v>Yes</v>
      </c>
      <c r="G13" s="9">
        <v>97.958921090999993</v>
      </c>
      <c r="H13" s="9" t="str">
        <f>IF($B13="N/A","N/A",IF(G13&gt;99,"No",IF(G13&lt;95,"No","Yes")))</f>
        <v>Yes</v>
      </c>
      <c r="I13" s="10">
        <v>-1.63</v>
      </c>
      <c r="J13" s="10">
        <v>-4.8000000000000001E-2</v>
      </c>
      <c r="K13" s="9" t="str">
        <f t="shared" si="0"/>
        <v>Yes</v>
      </c>
    </row>
    <row r="14" spans="1:11" x14ac:dyDescent="0.2">
      <c r="A14" s="3" t="s">
        <v>52</v>
      </c>
      <c r="B14" s="37" t="s">
        <v>274</v>
      </c>
      <c r="C14" s="9">
        <v>0.36494384460000001</v>
      </c>
      <c r="D14" s="9" t="str">
        <f>IF($B14="N/A","N/A",IF(C14&gt;6,"No",IF(C14&lt;=0,"No","Yes")))</f>
        <v>Yes</v>
      </c>
      <c r="E14" s="9">
        <v>1.9936933348000001</v>
      </c>
      <c r="F14" s="9" t="str">
        <f>IF($B14="N/A","N/A",IF(E14&gt;6,"No",IF(E14&lt;=0,"No","Yes")))</f>
        <v>Yes</v>
      </c>
      <c r="G14" s="9">
        <v>2.0410789089999999</v>
      </c>
      <c r="H14" s="9" t="str">
        <f>IF($B14="N/A","N/A",IF(G14&gt;6,"No",IF(G14&lt;=0,"No","Yes")))</f>
        <v>Yes</v>
      </c>
      <c r="I14" s="10">
        <v>446.3</v>
      </c>
      <c r="J14" s="10">
        <v>2.3769999999999998</v>
      </c>
      <c r="K14" s="9" t="str">
        <f t="shared" si="0"/>
        <v>Yes</v>
      </c>
    </row>
    <row r="15" spans="1:11" x14ac:dyDescent="0.2">
      <c r="A15" s="3" t="s">
        <v>164</v>
      </c>
      <c r="B15" s="37" t="s">
        <v>213</v>
      </c>
      <c r="C15" s="9">
        <v>100</v>
      </c>
      <c r="D15" s="9" t="str">
        <f>IF($B15="N/A","N/A",IF(C15&gt;15,"No",IF(C15&lt;-15,"No","Yes")))</f>
        <v>N/A</v>
      </c>
      <c r="E15" s="9">
        <v>100</v>
      </c>
      <c r="F15" s="9" t="str">
        <f>IF($B15="N/A","N/A",IF(E15&gt;15,"No",IF(E15&lt;-15,"No","Yes")))</f>
        <v>N/A</v>
      </c>
      <c r="G15" s="9">
        <v>99.999413271999998</v>
      </c>
      <c r="H15" s="9" t="str">
        <f>IF($B15="N/A","N/A",IF(G15&gt;15,"No",IF(G15&lt;-15,"No","Yes")))</f>
        <v>N/A</v>
      </c>
      <c r="I15" s="10">
        <v>0</v>
      </c>
      <c r="J15" s="10">
        <v>-1E-3</v>
      </c>
      <c r="K15" s="9" t="str">
        <f t="shared" si="0"/>
        <v>Yes</v>
      </c>
    </row>
    <row r="16" spans="1:11" x14ac:dyDescent="0.2">
      <c r="A16" s="3" t="s">
        <v>165</v>
      </c>
      <c r="B16" s="37" t="s">
        <v>275</v>
      </c>
      <c r="C16" s="9">
        <v>99.999465713000006</v>
      </c>
      <c r="D16" s="9" t="str">
        <f>IF($B16="N/A","N/A",IF(C16&gt;98,"Yes","No"))</f>
        <v>Yes</v>
      </c>
      <c r="E16" s="9">
        <v>99.999358598000001</v>
      </c>
      <c r="F16" s="9" t="str">
        <f>IF($B16="N/A","N/A",IF(E16&gt;98,"Yes","No"))</f>
        <v>Yes</v>
      </c>
      <c r="G16" s="9">
        <v>100</v>
      </c>
      <c r="H16" s="9" t="str">
        <f>IF($B16="N/A","N/A",IF(G16&gt;98,"Yes","No"))</f>
        <v>Yes</v>
      </c>
      <c r="I16" s="10">
        <v>0</v>
      </c>
      <c r="J16" s="10">
        <v>5.9999999999999995E-4</v>
      </c>
      <c r="K16" s="9" t="str">
        <f t="shared" si="0"/>
        <v>Yes</v>
      </c>
    </row>
    <row r="17" spans="1:11" x14ac:dyDescent="0.2">
      <c r="A17" s="3" t="s">
        <v>21</v>
      </c>
      <c r="B17" s="37" t="s">
        <v>275</v>
      </c>
      <c r="C17" s="9">
        <v>99.941328591000001</v>
      </c>
      <c r="D17" s="9" t="str">
        <f>IF($B17="N/A","N/A",IF(C17&gt;98,"Yes","No"))</f>
        <v>Yes</v>
      </c>
      <c r="E17" s="9">
        <v>99.950426553</v>
      </c>
      <c r="F17" s="9" t="str">
        <f>IF($B17="N/A","N/A",IF(E17&gt;98,"Yes","No"))</f>
        <v>Yes</v>
      </c>
      <c r="G17" s="9">
        <v>99.999928599</v>
      </c>
      <c r="H17" s="9" t="str">
        <f>IF($B17="N/A","N/A",IF(G17&gt;98,"Yes","No"))</f>
        <v>Yes</v>
      </c>
      <c r="I17" s="10">
        <v>9.1000000000000004E-3</v>
      </c>
      <c r="J17" s="10">
        <v>4.9500000000000002E-2</v>
      </c>
      <c r="K17" s="9" t="str">
        <f t="shared" si="0"/>
        <v>Yes</v>
      </c>
    </row>
    <row r="18" spans="1:11" x14ac:dyDescent="0.2">
      <c r="A18" s="3" t="s">
        <v>53</v>
      </c>
      <c r="B18" s="37" t="s">
        <v>275</v>
      </c>
      <c r="C18" s="9">
        <v>100</v>
      </c>
      <c r="D18" s="9" t="str">
        <f>IF($B18="N/A","N/A",IF(C18&gt;98,"Yes","No"))</f>
        <v>Yes</v>
      </c>
      <c r="E18" s="9">
        <v>100</v>
      </c>
      <c r="F18" s="9" t="str">
        <f>IF($B18="N/A","N/A",IF(E18&gt;98,"Yes","No"))</f>
        <v>Yes</v>
      </c>
      <c r="G18" s="9">
        <v>100</v>
      </c>
      <c r="H18" s="9" t="str">
        <f>IF($B18="N/A","N/A",IF(G18&gt;98,"Yes","No"))</f>
        <v>Yes</v>
      </c>
      <c r="I18" s="10">
        <v>0</v>
      </c>
      <c r="J18" s="10">
        <v>0</v>
      </c>
      <c r="K18" s="9" t="str">
        <f t="shared" si="0"/>
        <v>Yes</v>
      </c>
    </row>
    <row r="19" spans="1:11" ht="12.75" customHeight="1" x14ac:dyDescent="0.2">
      <c r="A19" s="3" t="s">
        <v>678</v>
      </c>
      <c r="B19" s="37" t="s">
        <v>223</v>
      </c>
      <c r="C19" s="9">
        <v>98.943047593000003</v>
      </c>
      <c r="D19" s="9" t="str">
        <f>IF($B19="N/A","N/A",IF(C19&gt;100,"No",IF(C19&lt;98,"No","Yes")))</f>
        <v>Yes</v>
      </c>
      <c r="E19" s="9">
        <v>99.241345761000005</v>
      </c>
      <c r="F19" s="9" t="str">
        <f>IF($B19="N/A","N/A",IF(E19&gt;100,"No",IF(E19&lt;98,"No","Yes")))</f>
        <v>Yes</v>
      </c>
      <c r="G19" s="9">
        <v>99.260445954000005</v>
      </c>
      <c r="H19" s="9" t="str">
        <f>IF($B19="N/A","N/A",IF(G19&gt;100,"No",IF(G19&lt;98,"No","Yes")))</f>
        <v>Yes</v>
      </c>
      <c r="I19" s="10">
        <v>0.30149999999999999</v>
      </c>
      <c r="J19" s="10">
        <v>1.9199999999999998E-2</v>
      </c>
      <c r="K19" s="9" t="str">
        <f>IF(J19="Div by 0", "N/A", IF(J19="N/A","N/A", IF(J19&gt;30, "No", IF(J19&lt;-30, "No", "Yes"))))</f>
        <v>Yes</v>
      </c>
    </row>
    <row r="20" spans="1:11" x14ac:dyDescent="0.2">
      <c r="A20" s="3" t="s">
        <v>679</v>
      </c>
      <c r="B20" s="37" t="s">
        <v>223</v>
      </c>
      <c r="C20" s="9">
        <v>99.195641648000006</v>
      </c>
      <c r="D20" s="9" t="str">
        <f>IF($B20="N/A","N/A",IF(C20&gt;100,"No",IF(C20&lt;98,"No","Yes")))</f>
        <v>Yes</v>
      </c>
      <c r="E20" s="9">
        <v>99.497077759999996</v>
      </c>
      <c r="F20" s="9" t="str">
        <f>IF($B20="N/A","N/A",IF(E20&gt;100,"No",IF(E20&lt;98,"No","Yes")))</f>
        <v>Yes</v>
      </c>
      <c r="G20" s="9">
        <v>99.457138932999996</v>
      </c>
      <c r="H20" s="9" t="str">
        <f>IF($B20="N/A","N/A",IF(G20&gt;100,"No",IF(G20&lt;98,"No","Yes")))</f>
        <v>Yes</v>
      </c>
      <c r="I20" s="10">
        <v>0.3039</v>
      </c>
      <c r="J20" s="10">
        <v>-0.04</v>
      </c>
      <c r="K20" s="9" t="str">
        <f>IF(J20="Div by 0", "N/A", IF(J20="N/A","N/A", IF(J20&gt;30, "No", IF(J20&lt;-30, "No", "Yes"))))</f>
        <v>Yes</v>
      </c>
    </row>
    <row r="21" spans="1:11" x14ac:dyDescent="0.2">
      <c r="A21" s="3" t="s">
        <v>680</v>
      </c>
      <c r="B21" s="37" t="s">
        <v>223</v>
      </c>
      <c r="C21" s="9">
        <v>99.195641648000006</v>
      </c>
      <c r="D21" s="9" t="str">
        <f>IF($B21="N/A","N/A",IF(C21&gt;100,"No",IF(C21&lt;98,"No","Yes")))</f>
        <v>Yes</v>
      </c>
      <c r="E21" s="9">
        <v>99.497077759999996</v>
      </c>
      <c r="F21" s="9" t="str">
        <f>IF($B21="N/A","N/A",IF(E21&gt;100,"No",IF(E21&lt;98,"No","Yes")))</f>
        <v>Yes</v>
      </c>
      <c r="G21" s="9">
        <v>99.457138932999996</v>
      </c>
      <c r="H21" s="9" t="str">
        <f>IF($B21="N/A","N/A",IF(G21&gt;100,"No",IF(G21&lt;98,"No","Yes")))</f>
        <v>Yes</v>
      </c>
      <c r="I21" s="10">
        <v>0.3039</v>
      </c>
      <c r="J21" s="10">
        <v>-0.04</v>
      </c>
      <c r="K21" s="9" t="str">
        <f>IF(J21="Div by 0", "N/A", IF(J21="N/A","N/A", IF(J21&gt;30, "No", IF(J21&lt;-30, "No", "Yes"))))</f>
        <v>Yes</v>
      </c>
    </row>
    <row r="22" spans="1:11" ht="15" customHeight="1" x14ac:dyDescent="0.2">
      <c r="A22" s="3" t="s">
        <v>1714</v>
      </c>
      <c r="B22" s="37" t="s">
        <v>213</v>
      </c>
      <c r="C22" s="9">
        <v>58.084904541</v>
      </c>
      <c r="D22" s="9" t="str">
        <f>IF($B22="N/A","N/A",IF(C22&gt;15,"No",IF(C22&lt;-15,"No","Yes")))</f>
        <v>N/A</v>
      </c>
      <c r="E22" s="9">
        <v>58.372370332000003</v>
      </c>
      <c r="F22" s="9" t="str">
        <f>IF($B22="N/A","N/A",IF(E22&gt;15,"No",IF(E22&lt;-15,"No","Yes")))</f>
        <v>N/A</v>
      </c>
      <c r="G22" s="9">
        <v>59.722125247999998</v>
      </c>
      <c r="H22" s="9" t="str">
        <f>IF($B22="N/A","N/A",IF(G22&gt;15,"No",IF(G22&lt;-15,"No","Yes")))</f>
        <v>N/A</v>
      </c>
      <c r="I22" s="10">
        <v>0.49490000000000001</v>
      </c>
      <c r="J22" s="10">
        <v>2.3119999999999998</v>
      </c>
      <c r="K22" s="9" t="str">
        <f t="shared" ref="K22:K31" si="1">IF(J22="Div by 0", "N/A", IF(J22="N/A","N/A", IF(J22&gt;30, "No", IF(J22&lt;-30, "No", "Yes"))))</f>
        <v>Yes</v>
      </c>
    </row>
    <row r="23" spans="1:11" x14ac:dyDescent="0.2">
      <c r="A23" s="3" t="s">
        <v>940</v>
      </c>
      <c r="B23" s="37" t="s">
        <v>213</v>
      </c>
      <c r="C23" s="9">
        <v>41.069614049999998</v>
      </c>
      <c r="D23" s="9" t="str">
        <f>IF($B23="N/A","N/A",IF(C23&gt;15,"No",IF(C23&lt;-15,"No","Yes")))</f>
        <v>N/A</v>
      </c>
      <c r="E23" s="9">
        <v>41.088562107000001</v>
      </c>
      <c r="F23" s="9" t="str">
        <f>IF($B23="N/A","N/A",IF(E23&gt;15,"No",IF(E23&lt;-15,"No","Yes")))</f>
        <v>N/A</v>
      </c>
      <c r="G23" s="9">
        <v>39.696149489</v>
      </c>
      <c r="H23" s="9" t="str">
        <f>IF($B23="N/A","N/A",IF(G23&gt;15,"No",IF(G23&lt;-15,"No","Yes")))</f>
        <v>N/A</v>
      </c>
      <c r="I23" s="10">
        <v>4.6100000000000002E-2</v>
      </c>
      <c r="J23" s="10">
        <v>-3.39</v>
      </c>
      <c r="K23" s="9" t="str">
        <f t="shared" si="1"/>
        <v>Yes</v>
      </c>
    </row>
    <row r="24" spans="1:11" ht="25.5" x14ac:dyDescent="0.2">
      <c r="A24" s="3" t="s">
        <v>941</v>
      </c>
      <c r="B24" s="37" t="s">
        <v>213</v>
      </c>
      <c r="C24" s="9">
        <v>0</v>
      </c>
      <c r="D24" s="9" t="str">
        <f>IF($B24="N/A","N/A",IF(C24&gt;15,"No",IF(C24&lt;-15,"No","Yes")))</f>
        <v>N/A</v>
      </c>
      <c r="E24" s="9">
        <v>0</v>
      </c>
      <c r="F24" s="9" t="str">
        <f>IF($B24="N/A","N/A",IF(E24&gt;15,"No",IF(E24&lt;-15,"No","Yes")))</f>
        <v>N/A</v>
      </c>
      <c r="G24" s="9">
        <v>0</v>
      </c>
      <c r="H24" s="9" t="str">
        <f>IF($B24="N/A","N/A",IF(G24&gt;15,"No",IF(G24&lt;-15,"No","Yes")))</f>
        <v>N/A</v>
      </c>
      <c r="I24" s="10" t="s">
        <v>1747</v>
      </c>
      <c r="J24" s="10" t="s">
        <v>1747</v>
      </c>
      <c r="K24" s="9" t="str">
        <f t="shared" si="1"/>
        <v>N/A</v>
      </c>
    </row>
    <row r="25" spans="1:11" x14ac:dyDescent="0.2">
      <c r="A25" s="3" t="s">
        <v>166</v>
      </c>
      <c r="B25" s="37" t="s">
        <v>213</v>
      </c>
      <c r="C25" s="9">
        <v>99.195641648000006</v>
      </c>
      <c r="D25" s="9" t="str">
        <f t="shared" ref="D25:D27" si="2">IF($B25="N/A","N/A",IF(C25&gt;15,"No",IF(C25&lt;-15,"No","Yes")))</f>
        <v>N/A</v>
      </c>
      <c r="E25" s="9">
        <v>99.497077759999996</v>
      </c>
      <c r="F25" s="9" t="str">
        <f t="shared" ref="F25:F27" si="3">IF($B25="N/A","N/A",IF(E25&gt;15,"No",IF(E25&lt;-15,"No","Yes")))</f>
        <v>N/A</v>
      </c>
      <c r="G25" s="9">
        <v>99.457138932999996</v>
      </c>
      <c r="H25" s="9" t="str">
        <f t="shared" ref="H25:H27" si="4">IF($B25="N/A","N/A",IF(G25&gt;15,"No",IF(G25&lt;-15,"No","Yes")))</f>
        <v>N/A</v>
      </c>
      <c r="I25" s="10">
        <v>0.3039</v>
      </c>
      <c r="J25" s="10">
        <v>-0.04</v>
      </c>
      <c r="K25" s="9" t="str">
        <f t="shared" si="1"/>
        <v>Yes</v>
      </c>
    </row>
    <row r="26" spans="1:11" x14ac:dyDescent="0.2">
      <c r="A26" s="3" t="s">
        <v>167</v>
      </c>
      <c r="B26" s="37" t="s">
        <v>213</v>
      </c>
      <c r="C26" s="9">
        <v>99.195641648000006</v>
      </c>
      <c r="D26" s="9" t="str">
        <f t="shared" si="2"/>
        <v>N/A</v>
      </c>
      <c r="E26" s="9">
        <v>99.497077759999996</v>
      </c>
      <c r="F26" s="9" t="str">
        <f t="shared" si="3"/>
        <v>N/A</v>
      </c>
      <c r="G26" s="9">
        <v>99.457138932999996</v>
      </c>
      <c r="H26" s="9" t="str">
        <f t="shared" si="4"/>
        <v>N/A</v>
      </c>
      <c r="I26" s="10">
        <v>0.3039</v>
      </c>
      <c r="J26" s="10">
        <v>-0.04</v>
      </c>
      <c r="K26" s="9" t="str">
        <f t="shared" si="1"/>
        <v>Yes</v>
      </c>
    </row>
    <row r="27" spans="1:11" x14ac:dyDescent="0.2">
      <c r="A27" s="3" t="s">
        <v>168</v>
      </c>
      <c r="B27" s="37" t="s">
        <v>213</v>
      </c>
      <c r="C27" s="9">
        <v>99.195641648000006</v>
      </c>
      <c r="D27" s="9" t="str">
        <f t="shared" si="2"/>
        <v>N/A</v>
      </c>
      <c r="E27" s="9">
        <v>99.497077759999996</v>
      </c>
      <c r="F27" s="9" t="str">
        <f t="shared" si="3"/>
        <v>N/A</v>
      </c>
      <c r="G27" s="9">
        <v>99.457138932999996</v>
      </c>
      <c r="H27" s="9" t="str">
        <f t="shared" si="4"/>
        <v>N/A</v>
      </c>
      <c r="I27" s="10">
        <v>0.3039</v>
      </c>
      <c r="J27" s="10">
        <v>-0.04</v>
      </c>
      <c r="K27" s="9" t="str">
        <f t="shared" si="1"/>
        <v>Yes</v>
      </c>
    </row>
    <row r="28" spans="1:11" x14ac:dyDescent="0.2">
      <c r="A28" s="3" t="s">
        <v>54</v>
      </c>
      <c r="B28" s="37" t="s">
        <v>213</v>
      </c>
      <c r="C28" s="9">
        <v>11.240535251000001</v>
      </c>
      <c r="D28" s="9" t="str">
        <f>IF($B28="N/A","N/A",IF(C28&gt;15,"No",IF(C28&lt;-15,"No","Yes")))</f>
        <v>N/A</v>
      </c>
      <c r="E28" s="9">
        <v>11.961780990999999</v>
      </c>
      <c r="F28" s="9" t="str">
        <f>IF($B28="N/A","N/A",IF(E28&gt;15,"No",IF(E28&lt;-15,"No","Yes")))</f>
        <v>N/A</v>
      </c>
      <c r="G28" s="9">
        <v>15.505485751</v>
      </c>
      <c r="H28" s="9" t="str">
        <f>IF($B28="N/A","N/A",IF(G28&gt;15,"No",IF(G28&lt;-15,"No","Yes")))</f>
        <v>N/A</v>
      </c>
      <c r="I28" s="10">
        <v>6.4160000000000004</v>
      </c>
      <c r="J28" s="10">
        <v>29.63</v>
      </c>
      <c r="K28" s="9" t="str">
        <f t="shared" si="1"/>
        <v>Yes</v>
      </c>
    </row>
    <row r="29" spans="1:11" x14ac:dyDescent="0.2">
      <c r="A29" s="3" t="s">
        <v>55</v>
      </c>
      <c r="B29" s="37" t="s">
        <v>213</v>
      </c>
      <c r="C29" s="9">
        <v>87.955106396999994</v>
      </c>
      <c r="D29" s="9" t="str">
        <f>IF($B29="N/A","N/A",IF(C29&gt;15,"No",IF(C29&lt;-15,"No","Yes")))</f>
        <v>N/A</v>
      </c>
      <c r="E29" s="9">
        <v>87.535296768999999</v>
      </c>
      <c r="F29" s="9" t="str">
        <f>IF($B29="N/A","N/A",IF(E29&gt;15,"No",IF(E29&lt;-15,"No","Yes")))</f>
        <v>N/A</v>
      </c>
      <c r="G29" s="9">
        <v>83.951653182000001</v>
      </c>
      <c r="H29" s="9" t="str">
        <f>IF($B29="N/A","N/A",IF(G29&gt;15,"No",IF(G29&lt;-15,"No","Yes")))</f>
        <v>N/A</v>
      </c>
      <c r="I29" s="10">
        <v>-0.47699999999999998</v>
      </c>
      <c r="J29" s="10">
        <v>-4.09</v>
      </c>
      <c r="K29" s="9" t="str">
        <f t="shared" si="1"/>
        <v>Yes</v>
      </c>
    </row>
    <row r="30" spans="1:11" x14ac:dyDescent="0.2">
      <c r="A30" s="3" t="s">
        <v>56</v>
      </c>
      <c r="B30" s="37" t="s">
        <v>213</v>
      </c>
      <c r="C30" s="9">
        <v>67.887969346000006</v>
      </c>
      <c r="D30" s="9" t="str">
        <f>IF($B30="N/A","N/A",IF(C30&gt;15,"No",IF(C30&lt;-15,"No","Yes")))</f>
        <v>N/A</v>
      </c>
      <c r="E30" s="9">
        <v>69.454464182999999</v>
      </c>
      <c r="F30" s="9" t="str">
        <f>IF($B30="N/A","N/A",IF(E30&gt;15,"No",IF(E30&lt;-15,"No","Yes")))</f>
        <v>N/A</v>
      </c>
      <c r="G30" s="9">
        <v>68.823472491000004</v>
      </c>
      <c r="H30" s="9" t="str">
        <f>IF($B30="N/A","N/A",IF(G30&gt;15,"No",IF(G30&lt;-15,"No","Yes")))</f>
        <v>N/A</v>
      </c>
      <c r="I30" s="10">
        <v>2.3069999999999999</v>
      </c>
      <c r="J30" s="10">
        <v>-0.90800000000000003</v>
      </c>
      <c r="K30" s="9" t="str">
        <f t="shared" si="1"/>
        <v>Yes</v>
      </c>
    </row>
    <row r="31" spans="1:11" x14ac:dyDescent="0.2">
      <c r="A31" s="3" t="s">
        <v>57</v>
      </c>
      <c r="B31" s="37" t="s">
        <v>213</v>
      </c>
      <c r="C31" s="9">
        <v>25.009087164</v>
      </c>
      <c r="D31" s="9" t="str">
        <f>IF($B31="N/A","N/A",IF(C31&gt;15,"No",IF(C31&lt;-15,"No","Yes")))</f>
        <v>N/A</v>
      </c>
      <c r="E31" s="9">
        <v>23.797296792000001</v>
      </c>
      <c r="F31" s="9" t="str">
        <f>IF($B31="N/A","N/A",IF(E31&gt;15,"No",IF(E31&lt;-15,"No","Yes")))</f>
        <v>N/A</v>
      </c>
      <c r="G31" s="9">
        <v>20.486641176999999</v>
      </c>
      <c r="H31" s="9" t="str">
        <f>IF($B31="N/A","N/A",IF(G31&gt;15,"No",IF(G31&lt;-15,"No","Yes")))</f>
        <v>N/A</v>
      </c>
      <c r="I31" s="10">
        <v>-4.8499999999999996</v>
      </c>
      <c r="J31" s="10">
        <v>-13.9</v>
      </c>
      <c r="K31" s="9" t="str">
        <f t="shared" si="1"/>
        <v>Yes</v>
      </c>
    </row>
    <row r="32" spans="1:11" ht="12" customHeight="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1603</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2" t="s">
        <v>12</v>
      </c>
      <c r="B6" s="87" t="s">
        <v>213</v>
      </c>
      <c r="C6" s="38">
        <v>0</v>
      </c>
      <c r="D6" s="9" t="str">
        <f t="shared" ref="D6:F18" si="0">IF($B6="N/A","N/A",IF(C6&lt;0,"No","Yes"))</f>
        <v>N/A</v>
      </c>
      <c r="E6" s="38">
        <v>0</v>
      </c>
      <c r="F6" s="9" t="str">
        <f t="shared" si="0"/>
        <v>N/A</v>
      </c>
      <c r="G6" s="38">
        <v>0</v>
      </c>
      <c r="H6" s="9" t="str">
        <f t="shared" ref="H6:H18" si="1">IF($B6="N/A","N/A",IF(G6&lt;0,"No","Yes"))</f>
        <v>N/A</v>
      </c>
      <c r="I6" s="10" t="s">
        <v>1747</v>
      </c>
      <c r="J6" s="10" t="s">
        <v>1747</v>
      </c>
      <c r="K6" s="9" t="str">
        <f t="shared" ref="K6:K18" si="2">IF(J6="Div by 0", "N/A", IF(J6="N/A","N/A", IF(J6&gt;30, "No", IF(J6&lt;-30, "No", "Yes"))))</f>
        <v>N/A</v>
      </c>
    </row>
    <row r="7" spans="1:11" x14ac:dyDescent="0.2">
      <c r="A7" s="28" t="s">
        <v>445</v>
      </c>
      <c r="B7" s="87" t="s">
        <v>213</v>
      </c>
      <c r="C7" s="9" t="s">
        <v>1747</v>
      </c>
      <c r="D7" s="9" t="str">
        <f t="shared" si="0"/>
        <v>N/A</v>
      </c>
      <c r="E7" s="9" t="s">
        <v>1747</v>
      </c>
      <c r="F7" s="9" t="str">
        <f t="shared" si="0"/>
        <v>N/A</v>
      </c>
      <c r="G7" s="9" t="s">
        <v>1747</v>
      </c>
      <c r="H7" s="9" t="str">
        <f t="shared" si="1"/>
        <v>N/A</v>
      </c>
      <c r="I7" s="10" t="s">
        <v>1747</v>
      </c>
      <c r="J7" s="10" t="s">
        <v>1747</v>
      </c>
      <c r="K7" s="9" t="str">
        <f t="shared" si="2"/>
        <v>N/A</v>
      </c>
    </row>
    <row r="8" spans="1:11" x14ac:dyDescent="0.2">
      <c r="A8" s="28" t="s">
        <v>446</v>
      </c>
      <c r="B8" s="87" t="s">
        <v>213</v>
      </c>
      <c r="C8" s="9" t="s">
        <v>1747</v>
      </c>
      <c r="D8" s="9" t="str">
        <f t="shared" si="0"/>
        <v>N/A</v>
      </c>
      <c r="E8" s="9" t="s">
        <v>1747</v>
      </c>
      <c r="F8" s="9" t="str">
        <f t="shared" si="0"/>
        <v>N/A</v>
      </c>
      <c r="G8" s="9" t="s">
        <v>1747</v>
      </c>
      <c r="H8" s="9" t="str">
        <f t="shared" si="1"/>
        <v>N/A</v>
      </c>
      <c r="I8" s="10" t="s">
        <v>1747</v>
      </c>
      <c r="J8" s="10" t="s">
        <v>1747</v>
      </c>
      <c r="K8" s="9" t="str">
        <f t="shared" si="2"/>
        <v>N/A</v>
      </c>
    </row>
    <row r="9" spans="1:11" x14ac:dyDescent="0.2">
      <c r="A9" s="28" t="s">
        <v>447</v>
      </c>
      <c r="B9" s="87" t="s">
        <v>213</v>
      </c>
      <c r="C9" s="9" t="s">
        <v>1747</v>
      </c>
      <c r="D9" s="9" t="str">
        <f t="shared" si="0"/>
        <v>N/A</v>
      </c>
      <c r="E9" s="9" t="s">
        <v>1747</v>
      </c>
      <c r="F9" s="9" t="str">
        <f t="shared" si="0"/>
        <v>N/A</v>
      </c>
      <c r="G9" s="9" t="s">
        <v>1747</v>
      </c>
      <c r="H9" s="9" t="str">
        <f t="shared" si="1"/>
        <v>N/A</v>
      </c>
      <c r="I9" s="10" t="s">
        <v>1747</v>
      </c>
      <c r="J9" s="10" t="s">
        <v>1747</v>
      </c>
      <c r="K9" s="9" t="str">
        <f t="shared" si="2"/>
        <v>N/A</v>
      </c>
    </row>
    <row r="10" spans="1:11" x14ac:dyDescent="0.2">
      <c r="A10" s="28" t="s">
        <v>448</v>
      </c>
      <c r="B10" s="87" t="s">
        <v>213</v>
      </c>
      <c r="C10" s="9" t="s">
        <v>1747</v>
      </c>
      <c r="D10" s="9" t="str">
        <f t="shared" si="0"/>
        <v>N/A</v>
      </c>
      <c r="E10" s="9" t="s">
        <v>1747</v>
      </c>
      <c r="F10" s="9" t="str">
        <f t="shared" si="0"/>
        <v>N/A</v>
      </c>
      <c r="G10" s="9" t="s">
        <v>1747</v>
      </c>
      <c r="H10" s="9" t="str">
        <f t="shared" si="1"/>
        <v>N/A</v>
      </c>
      <c r="I10" s="10" t="s">
        <v>1747</v>
      </c>
      <c r="J10" s="10" t="s">
        <v>1747</v>
      </c>
      <c r="K10" s="9" t="str">
        <f t="shared" si="2"/>
        <v>N/A</v>
      </c>
    </row>
    <row r="11" spans="1:11" x14ac:dyDescent="0.2">
      <c r="A11" s="2" t="s">
        <v>207</v>
      </c>
      <c r="B11" s="87" t="s">
        <v>213</v>
      </c>
      <c r="C11" s="9" t="s">
        <v>1747</v>
      </c>
      <c r="D11" s="9" t="str">
        <f t="shared" si="0"/>
        <v>N/A</v>
      </c>
      <c r="E11" s="9" t="s">
        <v>1747</v>
      </c>
      <c r="F11" s="9" t="str">
        <f t="shared" si="0"/>
        <v>N/A</v>
      </c>
      <c r="G11" s="9" t="s">
        <v>1747</v>
      </c>
      <c r="H11" s="9" t="str">
        <f t="shared" si="1"/>
        <v>N/A</v>
      </c>
      <c r="I11" s="10" t="s">
        <v>1747</v>
      </c>
      <c r="J11" s="10" t="s">
        <v>1747</v>
      </c>
      <c r="K11" s="9" t="str">
        <f t="shared" si="2"/>
        <v>N/A</v>
      </c>
    </row>
    <row r="12" spans="1:11" x14ac:dyDescent="0.2">
      <c r="A12" s="2" t="s">
        <v>939</v>
      </c>
      <c r="B12" s="87" t="s">
        <v>213</v>
      </c>
      <c r="C12" s="9" t="s">
        <v>1747</v>
      </c>
      <c r="D12" s="9" t="str">
        <f t="shared" si="0"/>
        <v>N/A</v>
      </c>
      <c r="E12" s="9" t="s">
        <v>1747</v>
      </c>
      <c r="F12" s="9" t="str">
        <f t="shared" si="0"/>
        <v>N/A</v>
      </c>
      <c r="G12" s="9" t="s">
        <v>1747</v>
      </c>
      <c r="H12" s="9" t="str">
        <f t="shared" si="1"/>
        <v>N/A</v>
      </c>
      <c r="I12" s="10" t="s">
        <v>1747</v>
      </c>
      <c r="J12" s="10" t="s">
        <v>1747</v>
      </c>
      <c r="K12" s="9" t="str">
        <f t="shared" si="2"/>
        <v>N/A</v>
      </c>
    </row>
    <row r="13" spans="1:11" x14ac:dyDescent="0.2">
      <c r="A13" s="2" t="s">
        <v>51</v>
      </c>
      <c r="B13" s="87" t="s">
        <v>213</v>
      </c>
      <c r="C13" s="9" t="s">
        <v>1747</v>
      </c>
      <c r="D13" s="9" t="str">
        <f t="shared" si="0"/>
        <v>N/A</v>
      </c>
      <c r="E13" s="9" t="s">
        <v>1747</v>
      </c>
      <c r="F13" s="9" t="str">
        <f t="shared" si="0"/>
        <v>N/A</v>
      </c>
      <c r="G13" s="9" t="s">
        <v>1747</v>
      </c>
      <c r="H13" s="9" t="str">
        <f t="shared" si="1"/>
        <v>N/A</v>
      </c>
      <c r="I13" s="10" t="s">
        <v>1747</v>
      </c>
      <c r="J13" s="10" t="s">
        <v>1747</v>
      </c>
      <c r="K13" s="9" t="str">
        <f t="shared" si="2"/>
        <v>N/A</v>
      </c>
    </row>
    <row r="14" spans="1:11" x14ac:dyDescent="0.2">
      <c r="A14" s="2" t="s">
        <v>52</v>
      </c>
      <c r="B14" s="87" t="s">
        <v>213</v>
      </c>
      <c r="C14" s="9" t="s">
        <v>1747</v>
      </c>
      <c r="D14" s="9" t="str">
        <f t="shared" si="0"/>
        <v>N/A</v>
      </c>
      <c r="E14" s="9" t="s">
        <v>1747</v>
      </c>
      <c r="F14" s="9" t="str">
        <f t="shared" si="0"/>
        <v>N/A</v>
      </c>
      <c r="G14" s="9" t="s">
        <v>1747</v>
      </c>
      <c r="H14" s="9" t="str">
        <f t="shared" si="1"/>
        <v>N/A</v>
      </c>
      <c r="I14" s="10" t="s">
        <v>1747</v>
      </c>
      <c r="J14" s="10" t="s">
        <v>1747</v>
      </c>
      <c r="K14" s="9" t="str">
        <f t="shared" si="2"/>
        <v>N/A</v>
      </c>
    </row>
    <row r="15" spans="1:11" x14ac:dyDescent="0.2">
      <c r="A15" s="2" t="s">
        <v>164</v>
      </c>
      <c r="B15" s="87" t="s">
        <v>213</v>
      </c>
      <c r="C15" s="9" t="s">
        <v>1747</v>
      </c>
      <c r="D15" s="9" t="str">
        <f t="shared" si="0"/>
        <v>N/A</v>
      </c>
      <c r="E15" s="9" t="s">
        <v>1747</v>
      </c>
      <c r="F15" s="9" t="str">
        <f t="shared" si="0"/>
        <v>N/A</v>
      </c>
      <c r="G15" s="9" t="s">
        <v>1747</v>
      </c>
      <c r="H15" s="9" t="str">
        <f t="shared" si="1"/>
        <v>N/A</v>
      </c>
      <c r="I15" s="10" t="s">
        <v>1747</v>
      </c>
      <c r="J15" s="10" t="s">
        <v>1747</v>
      </c>
      <c r="K15" s="9" t="str">
        <f t="shared" si="2"/>
        <v>N/A</v>
      </c>
    </row>
    <row r="16" spans="1:11" x14ac:dyDescent="0.2">
      <c r="A16" s="2" t="s">
        <v>165</v>
      </c>
      <c r="B16" s="87" t="s">
        <v>213</v>
      </c>
      <c r="C16" s="9" t="s">
        <v>1747</v>
      </c>
      <c r="D16" s="9" t="str">
        <f t="shared" si="0"/>
        <v>N/A</v>
      </c>
      <c r="E16" s="9" t="s">
        <v>1747</v>
      </c>
      <c r="F16" s="9" t="str">
        <f t="shared" si="0"/>
        <v>N/A</v>
      </c>
      <c r="G16" s="9" t="s">
        <v>1747</v>
      </c>
      <c r="H16" s="9" t="str">
        <f t="shared" si="1"/>
        <v>N/A</v>
      </c>
      <c r="I16" s="10" t="s">
        <v>1747</v>
      </c>
      <c r="J16" s="10" t="s">
        <v>1747</v>
      </c>
      <c r="K16" s="9" t="str">
        <f t="shared" si="2"/>
        <v>N/A</v>
      </c>
    </row>
    <row r="17" spans="1:11" x14ac:dyDescent="0.2">
      <c r="A17" s="2" t="s">
        <v>21</v>
      </c>
      <c r="B17" s="87" t="s">
        <v>213</v>
      </c>
      <c r="C17" s="9" t="s">
        <v>1747</v>
      </c>
      <c r="D17" s="9" t="str">
        <f t="shared" si="0"/>
        <v>N/A</v>
      </c>
      <c r="E17" s="9" t="s">
        <v>1747</v>
      </c>
      <c r="F17" s="9" t="str">
        <f t="shared" si="0"/>
        <v>N/A</v>
      </c>
      <c r="G17" s="9" t="s">
        <v>1747</v>
      </c>
      <c r="H17" s="9" t="str">
        <f t="shared" si="1"/>
        <v>N/A</v>
      </c>
      <c r="I17" s="10" t="s">
        <v>1747</v>
      </c>
      <c r="J17" s="10" t="s">
        <v>1747</v>
      </c>
      <c r="K17" s="9" t="str">
        <f t="shared" si="2"/>
        <v>N/A</v>
      </c>
    </row>
    <row r="18" spans="1:11" x14ac:dyDescent="0.2">
      <c r="A18" s="2" t="s">
        <v>53</v>
      </c>
      <c r="B18" s="87" t="s">
        <v>213</v>
      </c>
      <c r="C18" s="9" t="s">
        <v>1747</v>
      </c>
      <c r="D18" s="9" t="str">
        <f t="shared" si="0"/>
        <v>N/A</v>
      </c>
      <c r="E18" s="9" t="s">
        <v>1747</v>
      </c>
      <c r="F18" s="9" t="str">
        <f t="shared" si="0"/>
        <v>N/A</v>
      </c>
      <c r="G18" s="9" t="s">
        <v>1747</v>
      </c>
      <c r="H18" s="9" t="str">
        <f t="shared" si="1"/>
        <v>N/A</v>
      </c>
      <c r="I18" s="10" t="s">
        <v>1747</v>
      </c>
      <c r="J18" s="10" t="s">
        <v>1747</v>
      </c>
      <c r="K18" s="9" t="str">
        <f t="shared" si="2"/>
        <v>N/A</v>
      </c>
    </row>
    <row r="19" spans="1:11" x14ac:dyDescent="0.2">
      <c r="A19" s="3" t="s">
        <v>678</v>
      </c>
      <c r="B19" s="87" t="s">
        <v>213</v>
      </c>
      <c r="C19" s="9" t="s">
        <v>1747</v>
      </c>
      <c r="D19" s="9" t="str">
        <f t="shared" ref="D19:D21" si="3">IF($B19="N/A","N/A",IF(C19&lt;0,"No","Yes"))</f>
        <v>N/A</v>
      </c>
      <c r="E19" s="9" t="s">
        <v>1747</v>
      </c>
      <c r="F19" s="9" t="str">
        <f t="shared" ref="F19:F21" si="4">IF($B19="N/A","N/A",IF(E19&lt;0,"No","Yes"))</f>
        <v>N/A</v>
      </c>
      <c r="G19" s="9" t="s">
        <v>1747</v>
      </c>
      <c r="H19" s="9" t="str">
        <f t="shared" ref="H19:H21" si="5">IF($B19="N/A","N/A",IF(G19&lt;0,"No","Yes"))</f>
        <v>N/A</v>
      </c>
      <c r="I19" s="10" t="s">
        <v>1747</v>
      </c>
      <c r="J19" s="10" t="s">
        <v>1747</v>
      </c>
      <c r="K19" s="9" t="str">
        <f>IF(J19="Div by 0", "N/A", IF(J19="N/A","N/A", IF(J19&gt;30, "No", IF(J19&lt;-30, "No", "Yes"))))</f>
        <v>N/A</v>
      </c>
    </row>
    <row r="20" spans="1:11" x14ac:dyDescent="0.2">
      <c r="A20" s="3" t="s">
        <v>679</v>
      </c>
      <c r="B20" s="87" t="s">
        <v>213</v>
      </c>
      <c r="C20" s="9" t="s">
        <v>1747</v>
      </c>
      <c r="D20" s="9" t="str">
        <f t="shared" si="3"/>
        <v>N/A</v>
      </c>
      <c r="E20" s="9" t="s">
        <v>1747</v>
      </c>
      <c r="F20" s="9" t="str">
        <f t="shared" si="4"/>
        <v>N/A</v>
      </c>
      <c r="G20" s="9" t="s">
        <v>1747</v>
      </c>
      <c r="H20" s="9" t="str">
        <f t="shared" si="5"/>
        <v>N/A</v>
      </c>
      <c r="I20" s="10" t="s">
        <v>1747</v>
      </c>
      <c r="J20" s="10" t="s">
        <v>1747</v>
      </c>
      <c r="K20" s="9" t="str">
        <f>IF(J20="Div by 0", "N/A", IF(J20="N/A","N/A", IF(J20&gt;30, "No", IF(J20&lt;-30, "No", "Yes"))))</f>
        <v>N/A</v>
      </c>
    </row>
    <row r="21" spans="1:11" x14ac:dyDescent="0.2">
      <c r="A21" s="3" t="s">
        <v>680</v>
      </c>
      <c r="B21" s="87" t="s">
        <v>213</v>
      </c>
      <c r="C21" s="9" t="s">
        <v>1747</v>
      </c>
      <c r="D21" s="9" t="str">
        <f t="shared" si="3"/>
        <v>N/A</v>
      </c>
      <c r="E21" s="9" t="s">
        <v>1747</v>
      </c>
      <c r="F21" s="9" t="str">
        <f t="shared" si="4"/>
        <v>N/A</v>
      </c>
      <c r="G21" s="9" t="s">
        <v>1747</v>
      </c>
      <c r="H21" s="9" t="str">
        <f t="shared" si="5"/>
        <v>N/A</v>
      </c>
      <c r="I21" s="10" t="s">
        <v>1747</v>
      </c>
      <c r="J21" s="10" t="s">
        <v>1747</v>
      </c>
      <c r="K21" s="9" t="str">
        <f>IF(J21="Div by 0", "N/A", IF(J21="N/A","N/A", IF(J21&gt;30, "No", IF(J21&lt;-30, "No", "Yes"))))</f>
        <v>N/A</v>
      </c>
    </row>
    <row r="22" spans="1:11" ht="16.5" customHeight="1" x14ac:dyDescent="0.2">
      <c r="A22" s="3" t="s">
        <v>1714</v>
      </c>
      <c r="B22" s="87" t="s">
        <v>213</v>
      </c>
      <c r="C22" s="9" t="s">
        <v>1747</v>
      </c>
      <c r="D22" s="9" t="str">
        <f t="shared" ref="D22:D31" si="6">IF($B22="N/A","N/A",IF(C22&lt;0,"No","Yes"))</f>
        <v>N/A</v>
      </c>
      <c r="E22" s="9" t="s">
        <v>1747</v>
      </c>
      <c r="F22" s="9" t="str">
        <f t="shared" ref="F22:F31" si="7">IF($B22="N/A","N/A",IF(E22&lt;0,"No","Yes"))</f>
        <v>N/A</v>
      </c>
      <c r="G22" s="9" t="s">
        <v>1747</v>
      </c>
      <c r="I22" s="10" t="s">
        <v>1747</v>
      </c>
      <c r="J22" s="10" t="s">
        <v>1747</v>
      </c>
      <c r="K22" s="9" t="str">
        <f t="shared" ref="K22:K31" si="8">IF(J22="Div by 0", "N/A", IF(J22="N/A","N/A", IF(J22&gt;30, "No", IF(J22&lt;-30, "No", "Yes"))))</f>
        <v>N/A</v>
      </c>
    </row>
    <row r="23" spans="1:11" x14ac:dyDescent="0.2">
      <c r="A23" s="3" t="s">
        <v>942</v>
      </c>
      <c r="B23" s="87" t="s">
        <v>213</v>
      </c>
      <c r="C23" s="9" t="s">
        <v>1747</v>
      </c>
      <c r="D23" s="9" t="str">
        <f t="shared" si="6"/>
        <v>N/A</v>
      </c>
      <c r="E23" s="9" t="s">
        <v>1747</v>
      </c>
      <c r="F23" s="9" t="str">
        <f t="shared" si="7"/>
        <v>N/A</v>
      </c>
      <c r="G23" s="9" t="s">
        <v>1747</v>
      </c>
      <c r="H23" s="9" t="str">
        <f t="shared" ref="H23:H31" si="9">IF($B23="N/A","N/A",IF(G23&lt;0,"No","Yes"))</f>
        <v>N/A</v>
      </c>
      <c r="I23" s="10" t="s">
        <v>1747</v>
      </c>
      <c r="J23" s="10" t="s">
        <v>1747</v>
      </c>
      <c r="K23" s="9" t="str">
        <f t="shared" si="8"/>
        <v>N/A</v>
      </c>
    </row>
    <row r="24" spans="1:11" ht="25.5" x14ac:dyDescent="0.2">
      <c r="A24" s="3" t="s">
        <v>943</v>
      </c>
      <c r="B24" s="87" t="s">
        <v>213</v>
      </c>
      <c r="C24" s="9" t="s">
        <v>1747</v>
      </c>
      <c r="D24" s="9" t="str">
        <f t="shared" si="6"/>
        <v>N/A</v>
      </c>
      <c r="E24" s="9" t="s">
        <v>1747</v>
      </c>
      <c r="F24" s="9" t="str">
        <f t="shared" si="7"/>
        <v>N/A</v>
      </c>
      <c r="G24" s="9" t="s">
        <v>1747</v>
      </c>
      <c r="H24" s="9" t="str">
        <f t="shared" si="9"/>
        <v>N/A</v>
      </c>
      <c r="I24" s="10" t="s">
        <v>1747</v>
      </c>
      <c r="J24" s="10" t="s">
        <v>1747</v>
      </c>
      <c r="K24" s="9" t="str">
        <f t="shared" si="8"/>
        <v>N/A</v>
      </c>
    </row>
    <row r="25" spans="1:11" x14ac:dyDescent="0.2">
      <c r="A25" s="2" t="s">
        <v>166</v>
      </c>
      <c r="B25" s="87" t="s">
        <v>213</v>
      </c>
      <c r="C25" s="9" t="s">
        <v>1747</v>
      </c>
      <c r="D25" s="9" t="str">
        <f t="shared" si="6"/>
        <v>N/A</v>
      </c>
      <c r="E25" s="9" t="s">
        <v>1747</v>
      </c>
      <c r="F25" s="9" t="str">
        <f t="shared" si="7"/>
        <v>N/A</v>
      </c>
      <c r="G25" s="9" t="s">
        <v>1747</v>
      </c>
      <c r="H25" s="9" t="str">
        <f t="shared" si="9"/>
        <v>N/A</v>
      </c>
      <c r="I25" s="10" t="s">
        <v>1747</v>
      </c>
      <c r="J25" s="10" t="s">
        <v>1747</v>
      </c>
      <c r="K25" s="9" t="str">
        <f t="shared" si="8"/>
        <v>N/A</v>
      </c>
    </row>
    <row r="26" spans="1:11" x14ac:dyDescent="0.2">
      <c r="A26" s="2" t="s">
        <v>167</v>
      </c>
      <c r="B26" s="87" t="s">
        <v>213</v>
      </c>
      <c r="C26" s="9" t="s">
        <v>1747</v>
      </c>
      <c r="D26" s="9" t="str">
        <f t="shared" si="6"/>
        <v>N/A</v>
      </c>
      <c r="E26" s="9" t="s">
        <v>1747</v>
      </c>
      <c r="F26" s="9" t="str">
        <f t="shared" si="7"/>
        <v>N/A</v>
      </c>
      <c r="G26" s="9" t="s">
        <v>1747</v>
      </c>
      <c r="H26" s="9" t="str">
        <f t="shared" si="9"/>
        <v>N/A</v>
      </c>
      <c r="I26" s="10" t="s">
        <v>1747</v>
      </c>
      <c r="J26" s="10" t="s">
        <v>1747</v>
      </c>
      <c r="K26" s="9" t="str">
        <f t="shared" si="8"/>
        <v>N/A</v>
      </c>
    </row>
    <row r="27" spans="1:11" x14ac:dyDescent="0.2">
      <c r="A27" s="2" t="s">
        <v>168</v>
      </c>
      <c r="B27" s="87" t="s">
        <v>213</v>
      </c>
      <c r="C27" s="9" t="s">
        <v>1747</v>
      </c>
      <c r="D27" s="9" t="str">
        <f t="shared" si="6"/>
        <v>N/A</v>
      </c>
      <c r="E27" s="9" t="s">
        <v>1747</v>
      </c>
      <c r="F27" s="9" t="str">
        <f t="shared" si="7"/>
        <v>N/A</v>
      </c>
      <c r="G27" s="9" t="s">
        <v>1747</v>
      </c>
      <c r="H27" s="9" t="str">
        <f t="shared" si="9"/>
        <v>N/A</v>
      </c>
      <c r="I27" s="10" t="s">
        <v>1747</v>
      </c>
      <c r="J27" s="10" t="s">
        <v>1747</v>
      </c>
      <c r="K27" s="9" t="str">
        <f t="shared" si="8"/>
        <v>N/A</v>
      </c>
    </row>
    <row r="28" spans="1:11" x14ac:dyDescent="0.2">
      <c r="A28" s="2" t="s">
        <v>54</v>
      </c>
      <c r="B28" s="87" t="s">
        <v>213</v>
      </c>
      <c r="C28" s="9" t="s">
        <v>1747</v>
      </c>
      <c r="D28" s="9" t="str">
        <f t="shared" si="6"/>
        <v>N/A</v>
      </c>
      <c r="E28" s="9" t="s">
        <v>1747</v>
      </c>
      <c r="F28" s="9" t="str">
        <f t="shared" si="7"/>
        <v>N/A</v>
      </c>
      <c r="G28" s="9" t="s">
        <v>1747</v>
      </c>
      <c r="H28" s="9" t="str">
        <f t="shared" si="9"/>
        <v>N/A</v>
      </c>
      <c r="I28" s="10" t="s">
        <v>1747</v>
      </c>
      <c r="J28" s="10" t="s">
        <v>1747</v>
      </c>
      <c r="K28" s="9" t="str">
        <f t="shared" si="8"/>
        <v>N/A</v>
      </c>
    </row>
    <row r="29" spans="1:11" x14ac:dyDescent="0.2">
      <c r="A29" s="2" t="s">
        <v>55</v>
      </c>
      <c r="B29" s="87" t="s">
        <v>213</v>
      </c>
      <c r="C29" s="9" t="s">
        <v>1747</v>
      </c>
      <c r="D29" s="9" t="str">
        <f t="shared" si="6"/>
        <v>N/A</v>
      </c>
      <c r="E29" s="9" t="s">
        <v>1747</v>
      </c>
      <c r="F29" s="9" t="str">
        <f t="shared" si="7"/>
        <v>N/A</v>
      </c>
      <c r="G29" s="9" t="s">
        <v>1747</v>
      </c>
      <c r="H29" s="9" t="str">
        <f t="shared" si="9"/>
        <v>N/A</v>
      </c>
      <c r="I29" s="10" t="s">
        <v>1747</v>
      </c>
      <c r="J29" s="10" t="s">
        <v>1747</v>
      </c>
      <c r="K29" s="9" t="str">
        <f t="shared" si="8"/>
        <v>N/A</v>
      </c>
    </row>
    <row r="30" spans="1:11" x14ac:dyDescent="0.2">
      <c r="A30" s="2" t="s">
        <v>56</v>
      </c>
      <c r="B30" s="87" t="s">
        <v>213</v>
      </c>
      <c r="C30" s="9" t="s">
        <v>1747</v>
      </c>
      <c r="D30" s="9" t="str">
        <f t="shared" si="6"/>
        <v>N/A</v>
      </c>
      <c r="E30" s="9" t="s">
        <v>1747</v>
      </c>
      <c r="F30" s="9" t="str">
        <f t="shared" si="7"/>
        <v>N/A</v>
      </c>
      <c r="G30" s="9" t="s">
        <v>1747</v>
      </c>
      <c r="H30" s="9" t="str">
        <f t="shared" si="9"/>
        <v>N/A</v>
      </c>
      <c r="I30" s="10" t="s">
        <v>1747</v>
      </c>
      <c r="J30" s="10" t="s">
        <v>1747</v>
      </c>
      <c r="K30" s="9" t="str">
        <f t="shared" si="8"/>
        <v>N/A</v>
      </c>
    </row>
    <row r="31" spans="1:11" x14ac:dyDescent="0.2">
      <c r="A31" s="2" t="s">
        <v>57</v>
      </c>
      <c r="B31" s="87" t="s">
        <v>213</v>
      </c>
      <c r="C31" s="9" t="s">
        <v>1747</v>
      </c>
      <c r="D31" s="9" t="str">
        <f t="shared" si="6"/>
        <v>N/A</v>
      </c>
      <c r="E31" s="9" t="s">
        <v>1747</v>
      </c>
      <c r="F31" s="9" t="str">
        <f t="shared" si="7"/>
        <v>N/A</v>
      </c>
      <c r="G31" s="9" t="s">
        <v>1747</v>
      </c>
      <c r="H31" s="9" t="str">
        <f t="shared" si="9"/>
        <v>N/A</v>
      </c>
      <c r="I31" s="10" t="s">
        <v>1747</v>
      </c>
      <c r="J31" s="10" t="s">
        <v>1747</v>
      </c>
      <c r="K31" s="9" t="str">
        <f t="shared" si="8"/>
        <v>N/A</v>
      </c>
    </row>
    <row r="32" spans="1:11" ht="12" customHeight="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C22"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s="21" customFormat="1" x14ac:dyDescent="0.2">
      <c r="A2" s="153" t="s">
        <v>1604</v>
      </c>
      <c r="B2" s="154"/>
      <c r="C2" s="154"/>
      <c r="D2" s="154"/>
      <c r="E2" s="154"/>
      <c r="F2" s="154"/>
      <c r="G2" s="154"/>
      <c r="H2" s="154"/>
      <c r="I2" s="154"/>
      <c r="J2" s="154"/>
      <c r="K2" s="154"/>
      <c r="L2" s="155"/>
    </row>
    <row r="3" spans="1:12" s="21" customFormat="1" x14ac:dyDescent="0.2">
      <c r="A3" s="146" t="s">
        <v>1746</v>
      </c>
      <c r="B3" s="22"/>
      <c r="C3" s="22"/>
      <c r="D3" s="22"/>
      <c r="E3" s="22"/>
      <c r="F3" s="22"/>
      <c r="G3" s="22"/>
      <c r="H3" s="22"/>
      <c r="I3" s="22"/>
      <c r="J3" s="22"/>
      <c r="K3" s="23"/>
    </row>
    <row r="4" spans="1:12" s="21" customFormat="1" x14ac:dyDescent="0.2">
      <c r="A4" s="170" t="s">
        <v>650</v>
      </c>
      <c r="B4" s="171"/>
      <c r="C4" s="171"/>
      <c r="D4" s="171"/>
      <c r="E4" s="171"/>
      <c r="F4" s="171"/>
      <c r="G4" s="171"/>
      <c r="H4" s="171"/>
      <c r="I4" s="171"/>
      <c r="J4" s="171"/>
      <c r="K4" s="171"/>
      <c r="L4" s="172"/>
    </row>
    <row r="5" spans="1:12" s="83" customFormat="1" ht="63" customHeight="1" x14ac:dyDescent="0.2">
      <c r="A5" s="41" t="s">
        <v>11</v>
      </c>
      <c r="B5" s="25" t="s">
        <v>212</v>
      </c>
      <c r="C5" s="25" t="s">
        <v>1732</v>
      </c>
      <c r="D5" s="25" t="s">
        <v>1737</v>
      </c>
      <c r="E5" s="25" t="s">
        <v>651</v>
      </c>
      <c r="F5" s="25" t="s">
        <v>1733</v>
      </c>
      <c r="G5" s="25" t="s">
        <v>652</v>
      </c>
      <c r="H5" s="25" t="s">
        <v>1734</v>
      </c>
      <c r="I5" s="42" t="s">
        <v>1735</v>
      </c>
      <c r="J5" s="42" t="s">
        <v>1736</v>
      </c>
      <c r="K5" s="43" t="s">
        <v>744</v>
      </c>
      <c r="L5" s="44" t="s">
        <v>743</v>
      </c>
    </row>
    <row r="6" spans="1:12" s="30" customFormat="1" ht="12.75" customHeight="1" x14ac:dyDescent="0.2">
      <c r="A6" s="2" t="s">
        <v>345</v>
      </c>
      <c r="B6" s="46" t="s">
        <v>213</v>
      </c>
      <c r="C6" s="29">
        <v>7</v>
      </c>
      <c r="D6" s="46" t="s">
        <v>213</v>
      </c>
      <c r="E6" s="29">
        <v>7</v>
      </c>
      <c r="F6" s="46" t="s">
        <v>213</v>
      </c>
      <c r="G6" s="29">
        <v>7</v>
      </c>
      <c r="H6" s="46" t="s">
        <v>213</v>
      </c>
      <c r="I6" s="133" t="s">
        <v>213</v>
      </c>
      <c r="J6" s="133" t="s">
        <v>213</v>
      </c>
      <c r="K6" s="46" t="s">
        <v>213</v>
      </c>
      <c r="L6" s="46" t="s">
        <v>213</v>
      </c>
    </row>
    <row r="7" spans="1:12" x14ac:dyDescent="0.2">
      <c r="A7" s="3" t="s">
        <v>17</v>
      </c>
      <c r="B7" s="32" t="s">
        <v>213</v>
      </c>
      <c r="C7" s="33">
        <v>4754472</v>
      </c>
      <c r="D7" s="84" t="str">
        <f>IF($B7="N/A","N/A",IF(C7&gt;10,"No",IF(C7&lt;-10,"No","Yes")))</f>
        <v>N/A</v>
      </c>
      <c r="E7" s="33">
        <v>5017149</v>
      </c>
      <c r="F7" s="84" t="str">
        <f>IF($B7="N/A","N/A",IF(E7&gt;10,"No",IF(E7&lt;-10,"No","Yes")))</f>
        <v>N/A</v>
      </c>
      <c r="G7" s="33">
        <v>5246279</v>
      </c>
      <c r="H7" s="84" t="str">
        <f>IF($B7="N/A","N/A",IF(G7&gt;10,"No",IF(G7&lt;-10,"No","Yes")))</f>
        <v>N/A</v>
      </c>
      <c r="I7" s="85">
        <v>5.5250000000000004</v>
      </c>
      <c r="J7" s="85">
        <v>4.5670000000000002</v>
      </c>
      <c r="K7" s="86" t="s">
        <v>739</v>
      </c>
      <c r="L7" s="34" t="str">
        <f>IF(J7="Div by 0", "N/A", IF(K7="N/A","N/A", IF(J7&gt;VALUE(MID(K7,1,2)), "No", IF(J7&lt;-1*VALUE(MID(K7,1,2)), "No", "Yes"))))</f>
        <v>Yes</v>
      </c>
    </row>
    <row r="8" spans="1:12" x14ac:dyDescent="0.2">
      <c r="A8" s="3" t="s">
        <v>58</v>
      </c>
      <c r="B8" s="37" t="s">
        <v>213</v>
      </c>
      <c r="C8" s="49">
        <v>19691875747</v>
      </c>
      <c r="D8" s="46" t="str">
        <f>IF($B8="N/A","N/A",IF(C8&gt;10,"No",IF(C8&lt;-10,"No","Yes")))</f>
        <v>N/A</v>
      </c>
      <c r="E8" s="49">
        <v>21842400464</v>
      </c>
      <c r="F8" s="46" t="str">
        <f>IF($B8="N/A","N/A",IF(E8&gt;10,"No",IF(E8&lt;-10,"No","Yes")))</f>
        <v>N/A</v>
      </c>
      <c r="G8" s="49">
        <v>22740731564</v>
      </c>
      <c r="H8" s="46" t="str">
        <f>IF($B8="N/A","N/A",IF(G8&gt;10,"No",IF(G8&lt;-10,"No","Yes")))</f>
        <v>N/A</v>
      </c>
      <c r="I8" s="12">
        <v>10.92</v>
      </c>
      <c r="J8" s="12">
        <v>4.1130000000000004</v>
      </c>
      <c r="K8" s="47" t="s">
        <v>739</v>
      </c>
      <c r="L8" s="9" t="str">
        <f>IF(J8="Div by 0", "N/A", IF(K8="N/A","N/A", IF(J8&gt;VALUE(MID(K8,1,2)), "No", IF(J8&lt;-1*VALUE(MID(K8,1,2)), "No", "Yes"))))</f>
        <v>Yes</v>
      </c>
    </row>
    <row r="9" spans="1:12" x14ac:dyDescent="0.2">
      <c r="A9" s="61" t="s">
        <v>944</v>
      </c>
      <c r="B9" s="9" t="s">
        <v>213</v>
      </c>
      <c r="C9" s="8">
        <v>9.3644047120000007</v>
      </c>
      <c r="D9" s="46" t="str">
        <f>IF($B9="N/A","N/A",IF(C9&gt;10,"No",IF(C9&lt;-10,"No","Yes")))</f>
        <v>N/A</v>
      </c>
      <c r="E9" s="8">
        <v>9.0688755705999995</v>
      </c>
      <c r="F9" s="46" t="str">
        <f>IF($B9="N/A","N/A",IF(E9&gt;10,"No",IF(E9&lt;-10,"No","Yes")))</f>
        <v>N/A</v>
      </c>
      <c r="G9" s="8">
        <v>9.0944648579000003</v>
      </c>
      <c r="H9" s="46" t="str">
        <f>IF($B9="N/A","N/A",IF(G9&gt;10,"No",IF(G9&lt;-10,"No","Yes")))</f>
        <v>N/A</v>
      </c>
      <c r="I9" s="12">
        <v>-3.16</v>
      </c>
      <c r="J9" s="12">
        <v>0.28220000000000001</v>
      </c>
      <c r="K9" s="9" t="s">
        <v>213</v>
      </c>
      <c r="L9" s="9" t="str">
        <f>IF(J9="Div by 0", "N/A", IF(K9="N/A","N/A", IF(J9&gt;VALUE(MID(K9,1,2)), "No", IF(J9&lt;-1*VALUE(MID(K9,1,2)), "No", "Yes"))))</f>
        <v>N/A</v>
      </c>
    </row>
    <row r="10" spans="1:12" x14ac:dyDescent="0.2">
      <c r="A10" s="61" t="s">
        <v>945</v>
      </c>
      <c r="B10" s="9" t="s">
        <v>213</v>
      </c>
      <c r="C10" s="8">
        <v>17.332566056000001</v>
      </c>
      <c r="D10" s="46" t="str">
        <f t="shared" ref="D10:D19" si="0">IF($B10="N/A","N/A",IF(C10&gt;10,"No",IF(C10&lt;-10,"No","Yes")))</f>
        <v>N/A</v>
      </c>
      <c r="E10" s="8">
        <v>16.874204851999998</v>
      </c>
      <c r="F10" s="46" t="str">
        <f t="shared" ref="F10:F19" si="1">IF($B10="N/A","N/A",IF(E10&gt;10,"No",IF(E10&lt;-10,"No","Yes")))</f>
        <v>N/A</v>
      </c>
      <c r="G10" s="8">
        <v>14.266111276</v>
      </c>
      <c r="H10" s="46" t="str">
        <f t="shared" ref="H10:H19" si="2">IF($B10="N/A","N/A",IF(G10&gt;10,"No",IF(G10&lt;-10,"No","Yes")))</f>
        <v>N/A</v>
      </c>
      <c r="I10" s="12">
        <v>-2.64</v>
      </c>
      <c r="J10" s="12">
        <v>-15.5</v>
      </c>
      <c r="K10" s="9" t="s">
        <v>213</v>
      </c>
      <c r="L10" s="9" t="str">
        <f t="shared" ref="L10:L26" si="3">IF(J10="Div by 0", "N/A", IF(K10="N/A","N/A", IF(J10&gt;VALUE(MID(K10,1,2)), "No", IF(J10&lt;-1*VALUE(MID(K10,1,2)), "No", "Yes"))))</f>
        <v>N/A</v>
      </c>
    </row>
    <row r="11" spans="1:12" x14ac:dyDescent="0.2">
      <c r="A11" s="61" t="s">
        <v>946</v>
      </c>
      <c r="B11" s="9" t="s">
        <v>213</v>
      </c>
      <c r="C11" s="8">
        <v>6.5994078837999997</v>
      </c>
      <c r="D11" s="46" t="str">
        <f t="shared" si="0"/>
        <v>N/A</v>
      </c>
      <c r="E11" s="8">
        <v>6.2257668647999997</v>
      </c>
      <c r="F11" s="46" t="str">
        <f t="shared" si="1"/>
        <v>N/A</v>
      </c>
      <c r="G11" s="8">
        <v>6.8501122414999998</v>
      </c>
      <c r="H11" s="46" t="str">
        <f t="shared" si="2"/>
        <v>N/A</v>
      </c>
      <c r="I11" s="12">
        <v>-5.66</v>
      </c>
      <c r="J11" s="12">
        <v>10.029999999999999</v>
      </c>
      <c r="K11" s="9" t="s">
        <v>213</v>
      </c>
      <c r="L11" s="9" t="str">
        <f t="shared" si="3"/>
        <v>N/A</v>
      </c>
    </row>
    <row r="12" spans="1:12" x14ac:dyDescent="0.2">
      <c r="A12" s="61" t="s">
        <v>947</v>
      </c>
      <c r="B12" s="9" t="s">
        <v>213</v>
      </c>
      <c r="C12" s="8">
        <v>1.2847693708000001</v>
      </c>
      <c r="D12" s="46" t="str">
        <f t="shared" si="0"/>
        <v>N/A</v>
      </c>
      <c r="E12" s="8">
        <v>0.13587397940000001</v>
      </c>
      <c r="F12" s="46" t="str">
        <f t="shared" si="1"/>
        <v>N/A</v>
      </c>
      <c r="G12" s="8">
        <v>0.271754514</v>
      </c>
      <c r="H12" s="46" t="str">
        <f t="shared" si="2"/>
        <v>N/A</v>
      </c>
      <c r="I12" s="12">
        <v>-89.4</v>
      </c>
      <c r="J12" s="12">
        <v>100</v>
      </c>
      <c r="K12" s="9" t="s">
        <v>213</v>
      </c>
      <c r="L12" s="9" t="str">
        <f t="shared" si="3"/>
        <v>N/A</v>
      </c>
    </row>
    <row r="13" spans="1:12" x14ac:dyDescent="0.2">
      <c r="A13" s="61" t="s">
        <v>948</v>
      </c>
      <c r="B13" s="11" t="s">
        <v>213</v>
      </c>
      <c r="C13" s="8">
        <v>29.246317993000002</v>
      </c>
      <c r="D13" s="46" t="str">
        <f t="shared" si="0"/>
        <v>N/A</v>
      </c>
      <c r="E13" s="8">
        <v>29.699895299000001</v>
      </c>
      <c r="F13" s="46" t="str">
        <f t="shared" si="1"/>
        <v>N/A</v>
      </c>
      <c r="G13" s="8">
        <v>27.787694859999998</v>
      </c>
      <c r="H13" s="46" t="str">
        <f t="shared" si="2"/>
        <v>N/A</v>
      </c>
      <c r="I13" s="12">
        <v>1.5509999999999999</v>
      </c>
      <c r="J13" s="12">
        <v>-6.44</v>
      </c>
      <c r="K13" s="9" t="s">
        <v>213</v>
      </c>
      <c r="L13" s="9" t="str">
        <f t="shared" si="3"/>
        <v>N/A</v>
      </c>
    </row>
    <row r="14" spans="1:12" ht="12.75" customHeight="1" x14ac:dyDescent="0.2">
      <c r="A14" s="61" t="s">
        <v>949</v>
      </c>
      <c r="B14" s="11" t="s">
        <v>213</v>
      </c>
      <c r="C14" s="8">
        <v>1.8078768788999999</v>
      </c>
      <c r="D14" s="46" t="str">
        <f t="shared" si="0"/>
        <v>N/A</v>
      </c>
      <c r="E14" s="8">
        <v>1.8028764942</v>
      </c>
      <c r="F14" s="46" t="str">
        <f t="shared" si="1"/>
        <v>N/A</v>
      </c>
      <c r="G14" s="8">
        <v>1.9158531217999999</v>
      </c>
      <c r="H14" s="46" t="str">
        <f t="shared" si="2"/>
        <v>N/A</v>
      </c>
      <c r="I14" s="12">
        <v>-0.27700000000000002</v>
      </c>
      <c r="J14" s="12">
        <v>6.266</v>
      </c>
      <c r="K14" s="9" t="s">
        <v>213</v>
      </c>
      <c r="L14" s="9" t="str">
        <f t="shared" si="3"/>
        <v>N/A</v>
      </c>
    </row>
    <row r="15" spans="1:12" x14ac:dyDescent="0.2">
      <c r="A15" s="61" t="s">
        <v>950</v>
      </c>
      <c r="B15" s="11" t="s">
        <v>213</v>
      </c>
      <c r="C15" s="8">
        <v>4.9111657400000001E-2</v>
      </c>
      <c r="D15" s="46" t="str">
        <f t="shared" si="0"/>
        <v>N/A</v>
      </c>
      <c r="E15" s="8">
        <v>3.4083101800000001E-2</v>
      </c>
      <c r="F15" s="46" t="str">
        <f t="shared" si="1"/>
        <v>N/A</v>
      </c>
      <c r="G15" s="8">
        <v>2.7695820199999999E-2</v>
      </c>
      <c r="H15" s="46" t="str">
        <f t="shared" si="2"/>
        <v>N/A</v>
      </c>
      <c r="I15" s="12">
        <v>-30.6</v>
      </c>
      <c r="J15" s="12">
        <v>-18.7</v>
      </c>
      <c r="K15" s="9" t="s">
        <v>213</v>
      </c>
      <c r="L15" s="9" t="str">
        <f t="shared" si="3"/>
        <v>N/A</v>
      </c>
    </row>
    <row r="16" spans="1:12" ht="12.75" customHeight="1" x14ac:dyDescent="0.2">
      <c r="A16" s="61" t="s">
        <v>951</v>
      </c>
      <c r="B16" s="11" t="s">
        <v>213</v>
      </c>
      <c r="C16" s="8">
        <v>34.315545448999998</v>
      </c>
      <c r="D16" s="46" t="str">
        <f t="shared" si="0"/>
        <v>N/A</v>
      </c>
      <c r="E16" s="8">
        <v>36.158423837999997</v>
      </c>
      <c r="F16" s="46" t="str">
        <f t="shared" si="1"/>
        <v>N/A</v>
      </c>
      <c r="G16" s="8">
        <v>39.786313309000001</v>
      </c>
      <c r="H16" s="46" t="str">
        <f t="shared" si="2"/>
        <v>N/A</v>
      </c>
      <c r="I16" s="12">
        <v>5.37</v>
      </c>
      <c r="J16" s="12">
        <v>10.029999999999999</v>
      </c>
      <c r="K16" s="9" t="s">
        <v>213</v>
      </c>
      <c r="L16" s="9" t="str">
        <f t="shared" si="3"/>
        <v>N/A</v>
      </c>
    </row>
    <row r="17" spans="1:12" ht="12.75" customHeight="1" x14ac:dyDescent="0.2">
      <c r="A17" s="4" t="s">
        <v>952</v>
      </c>
      <c r="B17" s="11" t="s">
        <v>213</v>
      </c>
      <c r="C17" s="8" t="s">
        <v>213</v>
      </c>
      <c r="D17" s="46" t="str">
        <f t="shared" si="0"/>
        <v>N/A</v>
      </c>
      <c r="E17" s="8">
        <v>82.766607090999997</v>
      </c>
      <c r="F17" s="46" t="str">
        <f t="shared" si="1"/>
        <v>N/A</v>
      </c>
      <c r="G17" s="8">
        <v>81.867815265000004</v>
      </c>
      <c r="H17" s="46" t="str">
        <f t="shared" si="2"/>
        <v>N/A</v>
      </c>
      <c r="I17" s="12" t="s">
        <v>213</v>
      </c>
      <c r="J17" s="12">
        <v>-1.0900000000000001</v>
      </c>
      <c r="K17" s="9" t="s">
        <v>213</v>
      </c>
      <c r="L17" s="9" t="str">
        <f t="shared" si="3"/>
        <v>N/A</v>
      </c>
    </row>
    <row r="18" spans="1:12" ht="12.75" customHeight="1" x14ac:dyDescent="0.2">
      <c r="A18" s="4" t="s">
        <v>953</v>
      </c>
      <c r="B18" s="11" t="s">
        <v>213</v>
      </c>
      <c r="C18" s="8" t="s">
        <v>213</v>
      </c>
      <c r="D18" s="46" t="str">
        <f t="shared" si="0"/>
        <v>N/A</v>
      </c>
      <c r="E18" s="8">
        <v>8.1645173383999996</v>
      </c>
      <c r="F18" s="46" t="str">
        <f t="shared" si="1"/>
        <v>N/A</v>
      </c>
      <c r="G18" s="8">
        <v>9.0377198773000007</v>
      </c>
      <c r="H18" s="46" t="str">
        <f t="shared" si="2"/>
        <v>N/A</v>
      </c>
      <c r="I18" s="12" t="s">
        <v>213</v>
      </c>
      <c r="J18" s="12">
        <v>10.7</v>
      </c>
      <c r="K18" s="9" t="s">
        <v>213</v>
      </c>
      <c r="L18" s="9" t="str">
        <f t="shared" si="3"/>
        <v>N/A</v>
      </c>
    </row>
    <row r="19" spans="1:12" ht="12.75" customHeight="1" x14ac:dyDescent="0.2">
      <c r="A19" s="18" t="s">
        <v>132</v>
      </c>
      <c r="B19" s="1" t="s">
        <v>213</v>
      </c>
      <c r="C19" s="38">
        <v>94563</v>
      </c>
      <c r="D19" s="46" t="str">
        <f t="shared" si="0"/>
        <v>N/A</v>
      </c>
      <c r="E19" s="38">
        <v>40466</v>
      </c>
      <c r="F19" s="46" t="str">
        <f t="shared" si="1"/>
        <v>N/A</v>
      </c>
      <c r="G19" s="38">
        <v>53199</v>
      </c>
      <c r="H19" s="46" t="str">
        <f t="shared" si="2"/>
        <v>N/A</v>
      </c>
      <c r="I19" s="12">
        <v>-57.2</v>
      </c>
      <c r="J19" s="12">
        <v>31.47</v>
      </c>
      <c r="K19" s="38" t="s">
        <v>213</v>
      </c>
      <c r="L19" s="9" t="str">
        <f t="shared" si="3"/>
        <v>N/A</v>
      </c>
    </row>
    <row r="20" spans="1:12" ht="12.75" customHeight="1" x14ac:dyDescent="0.2">
      <c r="A20" s="18" t="s">
        <v>133</v>
      </c>
      <c r="B20" s="50" t="s">
        <v>276</v>
      </c>
      <c r="C20" s="8">
        <v>1.9889274771000001</v>
      </c>
      <c r="D20" s="46" t="str">
        <f>IF($B20="N/A","N/A",IF(C20&gt;=2,"No",IF(C20&lt;0,"No","Yes")))</f>
        <v>Yes</v>
      </c>
      <c r="E20" s="8">
        <v>0.80655368220000001</v>
      </c>
      <c r="F20" s="46" t="str">
        <f>IF($B20="N/A","N/A",IF(E20&gt;=2,"No",IF(E20&lt;0,"No","Yes")))</f>
        <v>Yes</v>
      </c>
      <c r="G20" s="8">
        <v>1.0140329937000001</v>
      </c>
      <c r="H20" s="46" t="str">
        <f>IF($B20="N/A","N/A",IF(G20&gt;=2,"No",IF(G20&lt;0,"No","Yes")))</f>
        <v>Yes</v>
      </c>
      <c r="I20" s="12">
        <v>-59.4</v>
      </c>
      <c r="J20" s="12">
        <v>25.72</v>
      </c>
      <c r="K20" s="9" t="s">
        <v>213</v>
      </c>
      <c r="L20" s="9" t="str">
        <f t="shared" si="3"/>
        <v>N/A</v>
      </c>
    </row>
    <row r="21" spans="1:12" ht="25.5" x14ac:dyDescent="0.2">
      <c r="A21" s="2" t="s">
        <v>134</v>
      </c>
      <c r="B21" s="50" t="s">
        <v>213</v>
      </c>
      <c r="C21" s="49">
        <v>38682120</v>
      </c>
      <c r="D21" s="46" t="str">
        <f t="shared" ref="D21:D26" si="4">IF($B21="N/A","N/A",IF(C21&gt;10,"No",IF(C21&lt;-10,"No","Yes")))</f>
        <v>N/A</v>
      </c>
      <c r="E21" s="49">
        <v>37266160</v>
      </c>
      <c r="F21" s="46" t="str">
        <f t="shared" ref="F21:F26" si="5">IF($B21="N/A","N/A",IF(E21&gt;10,"No",IF(E21&lt;-10,"No","Yes")))</f>
        <v>N/A</v>
      </c>
      <c r="G21" s="49">
        <v>47103777</v>
      </c>
      <c r="H21" s="46" t="str">
        <f t="shared" ref="H21:H26" si="6">IF($B21="N/A","N/A",IF(G21&gt;10,"No",IF(G21&lt;-10,"No","Yes")))</f>
        <v>N/A</v>
      </c>
      <c r="I21" s="12">
        <v>-3.66</v>
      </c>
      <c r="J21" s="12">
        <v>26.4</v>
      </c>
      <c r="K21" s="9" t="s">
        <v>213</v>
      </c>
      <c r="L21" s="9" t="str">
        <f t="shared" si="3"/>
        <v>N/A</v>
      </c>
    </row>
    <row r="22" spans="1:12" ht="25.5" x14ac:dyDescent="0.2">
      <c r="A22" s="2" t="s">
        <v>1708</v>
      </c>
      <c r="B22" s="50" t="s">
        <v>213</v>
      </c>
      <c r="C22" s="49">
        <v>409.06189524000001</v>
      </c>
      <c r="D22" s="46" t="str">
        <f t="shared" si="4"/>
        <v>N/A</v>
      </c>
      <c r="E22" s="49">
        <v>920.92522116999999</v>
      </c>
      <c r="F22" s="46" t="str">
        <f t="shared" si="5"/>
        <v>N/A</v>
      </c>
      <c r="G22" s="49">
        <v>885.42598544999998</v>
      </c>
      <c r="H22" s="46" t="str">
        <f t="shared" si="6"/>
        <v>N/A</v>
      </c>
      <c r="I22" s="12">
        <v>125.1</v>
      </c>
      <c r="J22" s="12">
        <v>-3.85</v>
      </c>
      <c r="K22" s="9" t="s">
        <v>213</v>
      </c>
      <c r="L22" s="9" t="str">
        <f t="shared" si="3"/>
        <v>N/A</v>
      </c>
    </row>
    <row r="23" spans="1:12" ht="12.75" customHeight="1" x14ac:dyDescent="0.2">
      <c r="A23" s="18" t="s">
        <v>135</v>
      </c>
      <c r="B23" s="37" t="s">
        <v>213</v>
      </c>
      <c r="C23" s="1">
        <v>30758</v>
      </c>
      <c r="D23" s="46" t="str">
        <f t="shared" si="4"/>
        <v>N/A</v>
      </c>
      <c r="E23" s="1">
        <v>31335</v>
      </c>
      <c r="F23" s="46" t="str">
        <f t="shared" si="5"/>
        <v>N/A</v>
      </c>
      <c r="G23" s="1">
        <v>36925</v>
      </c>
      <c r="H23" s="46" t="str">
        <f t="shared" si="6"/>
        <v>N/A</v>
      </c>
      <c r="I23" s="12">
        <v>1.8759999999999999</v>
      </c>
      <c r="J23" s="12">
        <v>17.84</v>
      </c>
      <c r="K23" s="38" t="s">
        <v>213</v>
      </c>
      <c r="L23" s="9" t="str">
        <f t="shared" si="3"/>
        <v>N/A</v>
      </c>
    </row>
    <row r="24" spans="1:12" ht="12.75" customHeight="1" x14ac:dyDescent="0.2">
      <c r="A24" s="18" t="s">
        <v>136</v>
      </c>
      <c r="B24" s="37" t="s">
        <v>213</v>
      </c>
      <c r="C24" s="13">
        <v>0.6469277766</v>
      </c>
      <c r="D24" s="46" t="str">
        <f t="shared" si="4"/>
        <v>N/A</v>
      </c>
      <c r="E24" s="13">
        <v>0.62455789129999995</v>
      </c>
      <c r="F24" s="46" t="str">
        <f t="shared" si="5"/>
        <v>N/A</v>
      </c>
      <c r="G24" s="13">
        <v>0.70383218280000004</v>
      </c>
      <c r="H24" s="46" t="str">
        <f t="shared" si="6"/>
        <v>N/A</v>
      </c>
      <c r="I24" s="12">
        <v>-3.46</v>
      </c>
      <c r="J24" s="12">
        <v>12.69</v>
      </c>
      <c r="K24" s="9" t="s">
        <v>213</v>
      </c>
      <c r="L24" s="9" t="str">
        <f t="shared" si="3"/>
        <v>N/A</v>
      </c>
    </row>
    <row r="25" spans="1:12" ht="25.5" x14ac:dyDescent="0.2">
      <c r="A25" s="2" t="s">
        <v>137</v>
      </c>
      <c r="B25" s="37" t="s">
        <v>213</v>
      </c>
      <c r="C25" s="14">
        <v>29936994</v>
      </c>
      <c r="D25" s="46" t="str">
        <f t="shared" si="4"/>
        <v>N/A</v>
      </c>
      <c r="E25" s="14">
        <v>30756795</v>
      </c>
      <c r="F25" s="46" t="str">
        <f t="shared" si="5"/>
        <v>N/A</v>
      </c>
      <c r="G25" s="14">
        <v>39975511</v>
      </c>
      <c r="H25" s="46" t="str">
        <f t="shared" si="6"/>
        <v>N/A</v>
      </c>
      <c r="I25" s="12">
        <v>2.738</v>
      </c>
      <c r="J25" s="12">
        <v>29.97</v>
      </c>
      <c r="K25" s="9" t="s">
        <v>213</v>
      </c>
      <c r="L25" s="9" t="str">
        <f t="shared" si="3"/>
        <v>N/A</v>
      </c>
    </row>
    <row r="26" spans="1:12" ht="25.5" x14ac:dyDescent="0.2">
      <c r="A26" s="2" t="s">
        <v>954</v>
      </c>
      <c r="B26" s="37" t="s">
        <v>213</v>
      </c>
      <c r="C26" s="14">
        <v>973.30756226000005</v>
      </c>
      <c r="D26" s="46" t="str">
        <f t="shared" si="4"/>
        <v>N/A</v>
      </c>
      <c r="E26" s="14">
        <v>981.54763045000004</v>
      </c>
      <c r="F26" s="46" t="str">
        <f t="shared" si="5"/>
        <v>N/A</v>
      </c>
      <c r="G26" s="14">
        <v>1082.6137034999999</v>
      </c>
      <c r="H26" s="46" t="str">
        <f t="shared" si="6"/>
        <v>N/A</v>
      </c>
      <c r="I26" s="12">
        <v>0.84660000000000002</v>
      </c>
      <c r="J26" s="12">
        <v>10.3</v>
      </c>
      <c r="K26" s="9" t="s">
        <v>213</v>
      </c>
      <c r="L26" s="9" t="str">
        <f t="shared" si="3"/>
        <v>N/A</v>
      </c>
    </row>
    <row r="27" spans="1:12" x14ac:dyDescent="0.2">
      <c r="A27" s="18" t="s">
        <v>138</v>
      </c>
      <c r="B27" s="1" t="s">
        <v>213</v>
      </c>
      <c r="C27" s="38">
        <v>0</v>
      </c>
      <c r="D27" s="46" t="str">
        <f>IF($B27="N/A","N/A",IF(C27&gt;10,"No",IF(C27&lt;-10,"No","Yes")))</f>
        <v>N/A</v>
      </c>
      <c r="E27" s="38">
        <v>0</v>
      </c>
      <c r="F27" s="46" t="str">
        <f>IF($B27="N/A","N/A",IF(E27&gt;10,"No",IF(E27&lt;-10,"No","Yes")))</f>
        <v>N/A</v>
      </c>
      <c r="G27" s="38">
        <v>0</v>
      </c>
      <c r="H27" s="46" t="str">
        <f>IF($B27="N/A","N/A",IF(G27&gt;10,"No",IF(G27&lt;-10,"No","Yes")))</f>
        <v>N/A</v>
      </c>
      <c r="I27" s="12" t="s">
        <v>1747</v>
      </c>
      <c r="J27" s="12" t="s">
        <v>1747</v>
      </c>
      <c r="K27" s="38" t="s">
        <v>213</v>
      </c>
      <c r="L27" s="9" t="str">
        <f>IF(J27="Div by 0", "N/A", IF(K27="N/A","N/A", IF(J27&gt;VALUE(MID(K27,1,2)), "No", IF(J27&lt;-1*VALUE(MID(K27,1,2)), "No", "Yes"))))</f>
        <v>N/A</v>
      </c>
    </row>
    <row r="28" spans="1:12" x14ac:dyDescent="0.2">
      <c r="A28" s="2" t="s">
        <v>139</v>
      </c>
      <c r="B28" s="50" t="s">
        <v>213</v>
      </c>
      <c r="C28" s="8">
        <v>0</v>
      </c>
      <c r="D28" s="46" t="str">
        <f>IF($B28="N/A","N/A",IF(C28&gt;10,"No",IF(C28&lt;-10,"No","Yes")))</f>
        <v>N/A</v>
      </c>
      <c r="E28" s="8">
        <v>0</v>
      </c>
      <c r="F28" s="46" t="str">
        <f>IF($B28="N/A","N/A",IF(E28&gt;10,"No",IF(E28&lt;-10,"No","Yes")))</f>
        <v>N/A</v>
      </c>
      <c r="G28" s="8">
        <v>0</v>
      </c>
      <c r="H28" s="46" t="str">
        <f>IF($B28="N/A","N/A",IF(G28&gt;10,"No",IF(G28&lt;-10,"No","Yes")))</f>
        <v>N/A</v>
      </c>
      <c r="I28" s="12" t="s">
        <v>1747</v>
      </c>
      <c r="J28" s="12" t="s">
        <v>1747</v>
      </c>
      <c r="K28" s="9" t="s">
        <v>213</v>
      </c>
      <c r="L28" s="9" t="str">
        <f>IF(J28="Div by 0", "N/A", IF(K28="N/A","N/A", IF(J28&gt;VALUE(MID(K28,1,2)), "No", IF(J28&lt;-1*VALUE(MID(K28,1,2)), "No", "Yes"))))</f>
        <v>N/A</v>
      </c>
    </row>
    <row r="29" spans="1:12" x14ac:dyDescent="0.2">
      <c r="A29" s="18" t="s">
        <v>140</v>
      </c>
      <c r="B29" s="38" t="s">
        <v>213</v>
      </c>
      <c r="C29" s="38">
        <v>0</v>
      </c>
      <c r="D29" s="46" t="str">
        <f>IF($B29="N/A","N/A",IF(C29&gt;10,"No",IF(C29&lt;-10,"No","Yes")))</f>
        <v>N/A</v>
      </c>
      <c r="E29" s="38">
        <v>0</v>
      </c>
      <c r="F29" s="46" t="str">
        <f>IF($B29="N/A","N/A",IF(E29&gt;10,"No",IF(E29&lt;-10,"No","Yes")))</f>
        <v>N/A</v>
      </c>
      <c r="G29" s="38">
        <v>0</v>
      </c>
      <c r="H29" s="46" t="str">
        <f>IF($B29="N/A","N/A",IF(G29&gt;10,"No",IF(G29&lt;-10,"No","Yes")))</f>
        <v>N/A</v>
      </c>
      <c r="I29" s="12" t="s">
        <v>1747</v>
      </c>
      <c r="J29" s="12" t="s">
        <v>1747</v>
      </c>
      <c r="K29" s="38" t="s">
        <v>213</v>
      </c>
      <c r="L29" s="9" t="str">
        <f>IF(J29="Div by 0", "N/A", IF(K29="N/A","N/A", IF(J29&gt;VALUE(MID(K29,1,2)), "No", IF(J29&lt;-1*VALUE(MID(K29,1,2)), "No", "Yes"))))</f>
        <v>N/A</v>
      </c>
    </row>
    <row r="30" spans="1:12" x14ac:dyDescent="0.2">
      <c r="A30" s="2" t="s">
        <v>141</v>
      </c>
      <c r="B30" s="37" t="s">
        <v>213</v>
      </c>
      <c r="C30" s="8">
        <v>0</v>
      </c>
      <c r="D30" s="46" t="str">
        <f>IF($B30="N/A","N/A",IF(C30&gt;10,"No",IF(C30&lt;-10,"No","Yes")))</f>
        <v>N/A</v>
      </c>
      <c r="E30" s="8">
        <v>0</v>
      </c>
      <c r="F30" s="46" t="str">
        <f>IF($B30="N/A","N/A",IF(E30&gt;10,"No",IF(E30&lt;-10,"No","Yes")))</f>
        <v>N/A</v>
      </c>
      <c r="G30" s="8">
        <v>0</v>
      </c>
      <c r="H30" s="46" t="str">
        <f>IF($B30="N/A","N/A",IF(G30&gt;10,"No",IF(G30&lt;-10,"No","Yes")))</f>
        <v>N/A</v>
      </c>
      <c r="I30" s="12" t="s">
        <v>1747</v>
      </c>
      <c r="J30" s="12" t="s">
        <v>1747</v>
      </c>
      <c r="K30" s="9" t="s">
        <v>213</v>
      </c>
      <c r="L30" s="9" t="str">
        <f>IF(J30="Div by 0", "N/A", IF(K30="N/A","N/A", IF(J30&gt;VALUE(MID(K30,1,2)), "No", IF(J30&lt;-1*VALUE(MID(K30,1,2)), "No", "Yes"))))</f>
        <v>N/A</v>
      </c>
    </row>
    <row r="31" spans="1:12" ht="12.75" customHeight="1" x14ac:dyDescent="0.2">
      <c r="A31" s="18" t="s">
        <v>142</v>
      </c>
      <c r="B31" s="1" t="s">
        <v>213</v>
      </c>
      <c r="C31" s="1">
        <v>0</v>
      </c>
      <c r="D31" s="46" t="str">
        <f>IF($B31="N/A","N/A",IF(C31&gt;10,"No",IF(C31&lt;-10,"No","Yes")))</f>
        <v>N/A</v>
      </c>
      <c r="E31" s="1">
        <v>0</v>
      </c>
      <c r="F31" s="46" t="str">
        <f>IF($B31="N/A","N/A",IF(E31&gt;10,"No",IF(E31&lt;-10,"No","Yes")))</f>
        <v>N/A</v>
      </c>
      <c r="G31" s="1">
        <v>0</v>
      </c>
      <c r="H31" s="46" t="str">
        <f>IF($B31="N/A","N/A",IF(G31&gt;10,"No",IF(G31&lt;-10,"No","Yes")))</f>
        <v>N/A</v>
      </c>
      <c r="I31" s="12" t="s">
        <v>1747</v>
      </c>
      <c r="J31" s="12" t="s">
        <v>1747</v>
      </c>
      <c r="K31" s="1" t="s">
        <v>213</v>
      </c>
      <c r="L31" s="9" t="str">
        <f>IF(J31="Div by 0", "N/A", IF(K31="N/A","N/A", IF(J31&gt;VALUE(MID(K31,1,2)), "No", IF(J31&lt;-1*VALUE(MID(K31,1,2)), "No", "Yes"))))</f>
        <v>N/A</v>
      </c>
    </row>
    <row r="32" spans="1:12" s="21" customFormat="1" ht="12" customHeight="1" x14ac:dyDescent="0.2">
      <c r="A32" s="161" t="s">
        <v>1647</v>
      </c>
      <c r="B32" s="162"/>
      <c r="C32" s="162"/>
      <c r="D32" s="162"/>
      <c r="E32" s="162"/>
      <c r="F32" s="162"/>
      <c r="G32" s="162"/>
      <c r="H32" s="162"/>
      <c r="I32" s="162"/>
      <c r="J32" s="162"/>
      <c r="K32" s="162"/>
      <c r="L32" s="163"/>
    </row>
    <row r="33" spans="1:12" s="21" customFormat="1" ht="12.75" customHeight="1" x14ac:dyDescent="0.2">
      <c r="A33" s="156" t="s">
        <v>1645</v>
      </c>
      <c r="B33" s="157"/>
      <c r="C33" s="157"/>
      <c r="D33" s="157"/>
      <c r="E33" s="157"/>
      <c r="F33" s="157"/>
      <c r="G33" s="157"/>
      <c r="H33" s="157"/>
      <c r="I33" s="157"/>
      <c r="J33" s="157"/>
      <c r="K33" s="157"/>
      <c r="L33" s="158"/>
    </row>
    <row r="34" spans="1:12" x14ac:dyDescent="0.2">
      <c r="A34" s="167" t="s">
        <v>1743</v>
      </c>
      <c r="B34" s="168"/>
      <c r="C34" s="168"/>
      <c r="D34" s="168"/>
      <c r="E34" s="168"/>
      <c r="F34" s="168"/>
      <c r="G34" s="168"/>
      <c r="H34" s="168"/>
      <c r="I34" s="168"/>
      <c r="J34" s="168"/>
      <c r="K34" s="168"/>
      <c r="L34" s="169"/>
    </row>
    <row r="35" spans="1:12" x14ac:dyDescent="0.2">
      <c r="A35" s="56"/>
      <c r="B35" s="50"/>
      <c r="C35" s="8"/>
      <c r="D35" s="8"/>
    </row>
    <row r="36" spans="1:12" x14ac:dyDescent="0.2">
      <c r="A36" s="2"/>
      <c r="B36" s="50"/>
      <c r="C36" s="8"/>
      <c r="D36" s="8"/>
    </row>
    <row r="37" spans="1:12" x14ac:dyDescent="0.2">
      <c r="A37" s="2"/>
      <c r="B37" s="56"/>
      <c r="C37" s="8"/>
      <c r="D37" s="8"/>
    </row>
    <row r="38" spans="1:12" x14ac:dyDescent="0.2">
      <c r="A38" s="56"/>
      <c r="B38" s="50"/>
      <c r="C38" s="8"/>
      <c r="D38" s="8"/>
    </row>
    <row r="39" spans="1:12" x14ac:dyDescent="0.2">
      <c r="A39" s="58"/>
      <c r="B39" s="50"/>
      <c r="C39" s="8"/>
      <c r="D39" s="8"/>
    </row>
    <row r="40" spans="1:12" x14ac:dyDescent="0.2">
      <c r="A40" s="58"/>
      <c r="B40" s="50"/>
    </row>
    <row r="41" spans="1:12" x14ac:dyDescent="0.2">
      <c r="A41" s="58"/>
      <c r="B41" s="50"/>
    </row>
    <row r="42" spans="1:12" x14ac:dyDescent="0.2">
      <c r="A42" s="58"/>
      <c r="B42" s="50"/>
    </row>
    <row r="43" spans="1:12" x14ac:dyDescent="0.2">
      <c r="A43" s="58"/>
      <c r="B43" s="50"/>
    </row>
    <row r="44" spans="1:12" x14ac:dyDescent="0.2">
      <c r="A44" s="58"/>
      <c r="B44" s="50"/>
    </row>
    <row r="45" spans="1:12" x14ac:dyDescent="0.2">
      <c r="A45" s="58"/>
      <c r="B45" s="50"/>
    </row>
    <row r="46" spans="1:12" x14ac:dyDescent="0.2">
      <c r="A46" s="58"/>
      <c r="B46" s="56"/>
    </row>
    <row r="47" spans="1:12" x14ac:dyDescent="0.2">
      <c r="A47" s="56"/>
      <c r="B47" s="56"/>
    </row>
    <row r="48" spans="1:12" x14ac:dyDescent="0.2">
      <c r="A48" s="56"/>
      <c r="B48" s="56"/>
    </row>
    <row r="49" spans="1:2" x14ac:dyDescent="0.2">
      <c r="A49" s="56"/>
      <c r="B49" s="56"/>
    </row>
    <row r="50" spans="1:2" x14ac:dyDescent="0.2">
      <c r="A50" s="56"/>
      <c r="B50" s="56"/>
    </row>
    <row r="51" spans="1:2" x14ac:dyDescent="0.2">
      <c r="A51" s="56"/>
      <c r="B51" s="56"/>
    </row>
    <row r="52" spans="1:2" x14ac:dyDescent="0.2">
      <c r="A52" s="56"/>
      <c r="B52" s="56"/>
    </row>
    <row r="53" spans="1:2" x14ac:dyDescent="0.2">
      <c r="A53" s="56"/>
      <c r="B53" s="56"/>
    </row>
    <row r="54" spans="1:2" x14ac:dyDescent="0.2">
      <c r="A54" s="56"/>
    </row>
  </sheetData>
  <mergeCells count="6">
    <mergeCell ref="A34:L34"/>
    <mergeCell ref="A33:L33"/>
    <mergeCell ref="A32:L32"/>
    <mergeCell ref="A1:L1"/>
    <mergeCell ref="A4:L4"/>
    <mergeCell ref="A2:L2"/>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61" activePane="bottomRight" state="frozen"/>
      <selection activeCell="A17" sqref="A17"/>
      <selection pane="topRight" activeCell="A17" sqref="A17"/>
      <selection pane="bottomLeft" activeCell="A17" sqref="A17"/>
      <selection pane="bottomRight" activeCell="A61" sqref="A61"/>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4" s="20" customFormat="1" ht="18.75" customHeight="1" x14ac:dyDescent="0.2">
      <c r="A1" s="147" t="s">
        <v>1731</v>
      </c>
      <c r="B1" s="148"/>
      <c r="C1" s="148"/>
      <c r="D1" s="148"/>
      <c r="E1" s="148"/>
      <c r="F1" s="148"/>
      <c r="G1" s="148"/>
      <c r="H1" s="148"/>
      <c r="I1" s="148"/>
      <c r="J1" s="148"/>
      <c r="K1" s="148"/>
      <c r="L1" s="149"/>
    </row>
    <row r="2" spans="1:14" ht="24.75" customHeight="1" x14ac:dyDescent="0.2">
      <c r="A2" s="173" t="s">
        <v>1605</v>
      </c>
      <c r="B2" s="174"/>
      <c r="C2" s="174"/>
      <c r="D2" s="174"/>
      <c r="E2" s="174"/>
      <c r="F2" s="174"/>
      <c r="G2" s="174"/>
      <c r="H2" s="174"/>
      <c r="I2" s="174"/>
      <c r="J2" s="174"/>
      <c r="K2" s="174"/>
      <c r="L2" s="175"/>
    </row>
    <row r="3" spans="1:14" s="21" customFormat="1" x14ac:dyDescent="0.2">
      <c r="A3" s="146" t="s">
        <v>1746</v>
      </c>
      <c r="B3" s="22"/>
      <c r="C3" s="22"/>
      <c r="D3" s="22"/>
      <c r="E3" s="22"/>
      <c r="F3" s="22"/>
      <c r="G3" s="22"/>
      <c r="H3" s="22"/>
      <c r="I3" s="22"/>
      <c r="J3" s="22"/>
      <c r="K3" s="23"/>
    </row>
    <row r="4" spans="1:14" s="21" customFormat="1" x14ac:dyDescent="0.2">
      <c r="A4" s="150" t="s">
        <v>650</v>
      </c>
      <c r="B4" s="151"/>
      <c r="C4" s="151"/>
      <c r="D4" s="151"/>
      <c r="E4" s="151"/>
      <c r="F4" s="151"/>
      <c r="G4" s="151"/>
      <c r="H4" s="151"/>
      <c r="I4" s="151"/>
      <c r="J4" s="151"/>
      <c r="K4" s="151"/>
      <c r="L4" s="152"/>
    </row>
    <row r="5" spans="1:14"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4" x14ac:dyDescent="0.2">
      <c r="A6" s="71" t="s">
        <v>0</v>
      </c>
      <c r="B6" s="38" t="s">
        <v>213</v>
      </c>
      <c r="C6" s="38">
        <v>4659909</v>
      </c>
      <c r="D6" s="46" t="str">
        <f>IF($B6="N/A","N/A",IF(C6&gt;10,"No",IF(C6&lt;-10,"No","Yes")))</f>
        <v>N/A</v>
      </c>
      <c r="E6" s="38">
        <v>4976683</v>
      </c>
      <c r="F6" s="46" t="str">
        <f>IF($B6="N/A","N/A",IF(E6&gt;10,"No",IF(E6&lt;-10,"No","Yes")))</f>
        <v>N/A</v>
      </c>
      <c r="G6" s="38">
        <v>5193080</v>
      </c>
      <c r="H6" s="46" t="str">
        <f>IF($B6="N/A","N/A",IF(G6&gt;10,"No",IF(G6&lt;-10,"No","Yes")))</f>
        <v>N/A</v>
      </c>
      <c r="I6" s="12">
        <v>6.798</v>
      </c>
      <c r="J6" s="12">
        <v>4.3479999999999999</v>
      </c>
      <c r="K6" s="52" t="s">
        <v>739</v>
      </c>
      <c r="L6" s="9" t="str">
        <f>IF(J6="Div by 0", "N/A", IF(K6="N/A","N/A", IF(J6&gt;VALUE(MID(K6,1,2)), "No", IF(J6&lt;-1*VALUE(MID(K6,1,2)), "No", "Yes"))))</f>
        <v>Yes</v>
      </c>
    </row>
    <row r="7" spans="1:14" x14ac:dyDescent="0.2">
      <c r="A7" s="18" t="s">
        <v>59</v>
      </c>
      <c r="B7" s="38" t="s">
        <v>213</v>
      </c>
      <c r="C7" s="38">
        <v>3476715.7499000002</v>
      </c>
      <c r="D7" s="46" t="str">
        <f>IF($B7="N/A","N/A",IF(C7&gt;10,"No",IF(C7&lt;-10,"No","Yes")))</f>
        <v>N/A</v>
      </c>
      <c r="E7" s="38">
        <v>3786327.4599000001</v>
      </c>
      <c r="F7" s="46" t="str">
        <f>IF($B7="N/A","N/A",IF(E7&gt;10,"No",IF(E7&lt;-10,"No","Yes")))</f>
        <v>N/A</v>
      </c>
      <c r="G7" s="38">
        <v>4028088.3799000001</v>
      </c>
      <c r="H7" s="46" t="str">
        <f>IF($B7="N/A","N/A",IF(G7&gt;10,"No",IF(G7&lt;-10,"No","Yes")))</f>
        <v>N/A</v>
      </c>
      <c r="I7" s="12">
        <v>8.9049999999999994</v>
      </c>
      <c r="J7" s="12">
        <v>6.3849999999999998</v>
      </c>
      <c r="K7" s="52" t="s">
        <v>740</v>
      </c>
      <c r="L7" s="9" t="str">
        <f>IF(J7="Div by 0", "N/A", IF(K7="N/A","N/A", IF(J7&gt;VALUE(MID(K7,1,2)), "No", IF(J7&lt;-1*VALUE(MID(K7,1,2)), "No", "Yes"))))</f>
        <v>Yes</v>
      </c>
    </row>
    <row r="8" spans="1:14" x14ac:dyDescent="0.2">
      <c r="A8" s="72" t="s">
        <v>143</v>
      </c>
      <c r="B8" s="38" t="s">
        <v>213</v>
      </c>
      <c r="C8" s="38">
        <v>0</v>
      </c>
      <c r="D8" s="46" t="str">
        <f>IF($B8="N/A","N/A",IF(C8&gt;10,"No",IF(C8&lt;-10,"No","Yes")))</f>
        <v>N/A</v>
      </c>
      <c r="E8" s="38">
        <v>0</v>
      </c>
      <c r="F8" s="46" t="str">
        <f>IF($B8="N/A","N/A",IF(E8&gt;10,"No",IF(E8&lt;-10,"No","Yes")))</f>
        <v>N/A</v>
      </c>
      <c r="G8" s="38">
        <v>0</v>
      </c>
      <c r="H8" s="46" t="str">
        <f>IF($B8="N/A","N/A",IF(G8&gt;10,"No",IF(G8&lt;-10,"No","Yes")))</f>
        <v>N/A</v>
      </c>
      <c r="I8" s="12" t="s">
        <v>1747</v>
      </c>
      <c r="J8" s="12" t="s">
        <v>1747</v>
      </c>
      <c r="K8" s="38" t="s">
        <v>213</v>
      </c>
      <c r="L8" s="9" t="str">
        <f>IF(J8="Div by 0", "N/A", IF(K8="N/A","N/A", IF(J8&gt;VALUE(MID(K8,1,2)), "No", IF(J8&lt;-1*VALUE(MID(K8,1,2)), "No", "Yes"))))</f>
        <v>N/A</v>
      </c>
    </row>
    <row r="9" spans="1:14" x14ac:dyDescent="0.2">
      <c r="A9" s="18" t="s">
        <v>681</v>
      </c>
      <c r="B9" s="38" t="s">
        <v>213</v>
      </c>
      <c r="C9" s="38" t="s">
        <v>1747</v>
      </c>
      <c r="D9" s="46" t="str">
        <f t="shared" ref="D9:D11" si="0">IF($B9="N/A","N/A",IF(C9&gt;10,"No",IF(C9&lt;-10,"No","Yes")))</f>
        <v>N/A</v>
      </c>
      <c r="E9" s="38" t="s">
        <v>1747</v>
      </c>
      <c r="F9" s="46" t="str">
        <f t="shared" ref="F9:F11" si="1">IF($B9="N/A","N/A",IF(E9&gt;10,"No",IF(E9&lt;-10,"No","Yes")))</f>
        <v>N/A</v>
      </c>
      <c r="G9" s="38" t="s">
        <v>1747</v>
      </c>
      <c r="H9" s="46" t="str">
        <f t="shared" ref="H9:H11" si="2">IF($B9="N/A","N/A",IF(G9&gt;10,"No",IF(G9&lt;-10,"No","Yes")))</f>
        <v>N/A</v>
      </c>
      <c r="I9" s="12" t="s">
        <v>1747</v>
      </c>
      <c r="J9" s="12" t="s">
        <v>1747</v>
      </c>
      <c r="K9" s="38" t="s">
        <v>213</v>
      </c>
      <c r="L9" s="9" t="str">
        <f t="shared" ref="L9:L11" si="3">IF(J9="Div by 0", "N/A", IF(K9="N/A","N/A", IF(J9&gt;VALUE(MID(K9,1,2)), "No", IF(J9&lt;-1*VALUE(MID(K9,1,2)), "No", "Yes"))))</f>
        <v>N/A</v>
      </c>
    </row>
    <row r="10" spans="1:14" x14ac:dyDescent="0.2">
      <c r="A10" s="18" t="s">
        <v>425</v>
      </c>
      <c r="B10" s="38" t="s">
        <v>213</v>
      </c>
      <c r="C10" s="38" t="s">
        <v>1747</v>
      </c>
      <c r="D10" s="46" t="str">
        <f t="shared" si="0"/>
        <v>N/A</v>
      </c>
      <c r="E10" s="38" t="s">
        <v>1747</v>
      </c>
      <c r="F10" s="46" t="str">
        <f t="shared" si="1"/>
        <v>N/A</v>
      </c>
      <c r="G10" s="38" t="s">
        <v>1747</v>
      </c>
      <c r="H10" s="46" t="str">
        <f t="shared" si="2"/>
        <v>N/A</v>
      </c>
      <c r="I10" s="12" t="s">
        <v>1747</v>
      </c>
      <c r="J10" s="12" t="s">
        <v>1747</v>
      </c>
      <c r="K10" s="38" t="s">
        <v>213</v>
      </c>
      <c r="L10" s="9" t="str">
        <f t="shared" si="3"/>
        <v>N/A</v>
      </c>
    </row>
    <row r="11" spans="1:14" x14ac:dyDescent="0.2">
      <c r="A11" s="18" t="s">
        <v>169</v>
      </c>
      <c r="B11" s="38" t="s">
        <v>213</v>
      </c>
      <c r="C11" s="8">
        <v>0</v>
      </c>
      <c r="D11" s="46" t="str">
        <f t="shared" si="0"/>
        <v>N/A</v>
      </c>
      <c r="E11" s="8">
        <v>0</v>
      </c>
      <c r="F11" s="46" t="str">
        <f t="shared" si="1"/>
        <v>N/A</v>
      </c>
      <c r="G11" s="8">
        <v>0</v>
      </c>
      <c r="H11" s="46" t="str">
        <f t="shared" si="2"/>
        <v>N/A</v>
      </c>
      <c r="I11" s="12" t="s">
        <v>1747</v>
      </c>
      <c r="J11" s="12" t="s">
        <v>1747</v>
      </c>
      <c r="K11" s="38" t="s">
        <v>213</v>
      </c>
      <c r="L11" s="9" t="str">
        <f t="shared" si="3"/>
        <v>N/A</v>
      </c>
    </row>
    <row r="12" spans="1:14" x14ac:dyDescent="0.2">
      <c r="A12" s="18" t="s">
        <v>144</v>
      </c>
      <c r="B12" s="38" t="s">
        <v>213</v>
      </c>
      <c r="C12" s="38">
        <v>0</v>
      </c>
      <c r="D12" s="46" t="str">
        <f>IF($B12="N/A","N/A",IF(C12&gt;10,"No",IF(C12&lt;-10,"No","Yes")))</f>
        <v>N/A</v>
      </c>
      <c r="E12" s="38">
        <v>0</v>
      </c>
      <c r="F12" s="46" t="str">
        <f>IF($B12="N/A","N/A",IF(E12&gt;10,"No",IF(E12&lt;-10,"No","Yes")))</f>
        <v>N/A</v>
      </c>
      <c r="G12" s="38">
        <v>0</v>
      </c>
      <c r="H12" s="46" t="str">
        <f>IF($B12="N/A","N/A",IF(G12&gt;10,"No",IF(G12&lt;-10,"No","Yes")))</f>
        <v>N/A</v>
      </c>
      <c r="I12" s="12" t="s">
        <v>1747</v>
      </c>
      <c r="J12" s="12" t="s">
        <v>1747</v>
      </c>
      <c r="K12" s="38" t="s">
        <v>213</v>
      </c>
      <c r="L12" s="9" t="str">
        <f>IF(J12="Div by 0", "N/A", IF(K12="N/A","N/A", IF(J12&gt;VALUE(MID(K12,1,2)), "No", IF(J12&lt;-1*VALUE(MID(K12,1,2)), "No", "Yes"))))</f>
        <v>N/A</v>
      </c>
    </row>
    <row r="13" spans="1:14" x14ac:dyDescent="0.2">
      <c r="A13" s="3" t="s">
        <v>364</v>
      </c>
      <c r="B13" s="73" t="s">
        <v>213</v>
      </c>
      <c r="C13" s="8" t="s">
        <v>213</v>
      </c>
      <c r="D13" s="64" t="str">
        <f>IF($B13="N/A","N/A",IF(C13&gt;=95,"Yes","No"))</f>
        <v>N/A</v>
      </c>
      <c r="E13" s="8" t="s">
        <v>213</v>
      </c>
      <c r="F13" s="64" t="str">
        <f>IF($B13="N/A","N/A",IF(E13&gt;=95,"Yes","No"))</f>
        <v>N/A</v>
      </c>
      <c r="G13" s="8">
        <v>96.762730403000006</v>
      </c>
      <c r="H13" s="46" t="str">
        <f>IF($B13="N/A","N/A",IF(G13&gt;=95,"Yes","No"))</f>
        <v>N/A</v>
      </c>
      <c r="I13" s="12" t="s">
        <v>213</v>
      </c>
      <c r="J13" s="12" t="s">
        <v>213</v>
      </c>
      <c r="K13" s="47" t="s">
        <v>740</v>
      </c>
      <c r="L13" s="9" t="str">
        <f t="shared" ref="L13:L70" si="4">IF(J13="Div by 0", "N/A", IF(K13="N/A","N/A", IF(J13&gt;VALUE(MID(K13,1,2)), "No", IF(J13&lt;-1*VALUE(MID(K13,1,2)), "No", "Yes"))))</f>
        <v>No</v>
      </c>
    </row>
    <row r="14" spans="1:14" x14ac:dyDescent="0.2">
      <c r="A14" s="16" t="s">
        <v>365</v>
      </c>
      <c r="B14" s="73" t="s">
        <v>213</v>
      </c>
      <c r="C14" s="74" t="s">
        <v>213</v>
      </c>
      <c r="D14" s="75" t="str">
        <f>IF($B14="N/A","N/A",IF(C14&gt;10,"No",IF(C14&lt;-10,"No","Yes")))</f>
        <v>N/A</v>
      </c>
      <c r="E14" s="74" t="s">
        <v>213</v>
      </c>
      <c r="F14" s="64" t="str">
        <f>IF($B14="N/A","N/A",IF(E14&gt;95,"Yes","No"))</f>
        <v>N/A</v>
      </c>
      <c r="G14" s="74">
        <v>3.2370577769</v>
      </c>
      <c r="H14" s="46" t="str">
        <f>IF($B14="N/A","N/A",IF(G14&gt;95,"Yes","No"))</f>
        <v>N/A</v>
      </c>
      <c r="I14" s="76" t="s">
        <v>213</v>
      </c>
      <c r="J14" s="76" t="s">
        <v>213</v>
      </c>
      <c r="K14" s="77" t="s">
        <v>213</v>
      </c>
      <c r="L14" s="9" t="str">
        <f t="shared" si="4"/>
        <v>N/A</v>
      </c>
      <c r="M14" s="57"/>
      <c r="N14" s="57"/>
    </row>
    <row r="15" spans="1:14" s="57" customFormat="1" x14ac:dyDescent="0.2">
      <c r="A15" s="16" t="s">
        <v>366</v>
      </c>
      <c r="B15" s="73" t="s">
        <v>213</v>
      </c>
      <c r="C15" s="74" t="s">
        <v>213</v>
      </c>
      <c r="D15" s="75" t="str">
        <f t="shared" ref="D15:D21" si="5">IF($B15="N/A","N/A",IF(C15&gt;10,"No",IF(C15&lt;-10,"No","Yes")))</f>
        <v>N/A</v>
      </c>
      <c r="E15" s="74" t="s">
        <v>213</v>
      </c>
      <c r="F15" s="75" t="str">
        <f t="shared" ref="F15:F21" si="6">IF($B15="N/A","N/A",IF(E15&gt;10,"No",IF(E15&lt;-10,"No","Yes")))</f>
        <v>N/A</v>
      </c>
      <c r="G15" s="74">
        <v>2.1182030000000001E-4</v>
      </c>
      <c r="H15" s="78" t="str">
        <f t="shared" ref="H15:H21" si="7">IF($B15="N/A","N/A",IF(G15&gt;10,"No",IF(G15&lt;-10,"No","Yes")))</f>
        <v>N/A</v>
      </c>
      <c r="I15" s="76" t="s">
        <v>213</v>
      </c>
      <c r="J15" s="76" t="s">
        <v>213</v>
      </c>
      <c r="K15" s="77" t="s">
        <v>213</v>
      </c>
      <c r="L15" s="9" t="str">
        <f t="shared" si="4"/>
        <v>N/A</v>
      </c>
    </row>
    <row r="16" spans="1:14" s="57" customFormat="1" x14ac:dyDescent="0.2">
      <c r="A16" s="16" t="s">
        <v>367</v>
      </c>
      <c r="B16" s="73" t="s">
        <v>213</v>
      </c>
      <c r="C16" s="79" t="s">
        <v>213</v>
      </c>
      <c r="D16" s="80" t="str">
        <f t="shared" si="5"/>
        <v>N/A</v>
      </c>
      <c r="E16" s="79" t="s">
        <v>213</v>
      </c>
      <c r="F16" s="80" t="str">
        <f t="shared" si="6"/>
        <v>N/A</v>
      </c>
      <c r="G16" s="79">
        <v>168114</v>
      </c>
      <c r="H16" s="78" t="str">
        <f t="shared" si="7"/>
        <v>N/A</v>
      </c>
      <c r="I16" s="76" t="s">
        <v>213</v>
      </c>
      <c r="J16" s="76" t="s">
        <v>213</v>
      </c>
      <c r="K16" s="77" t="s">
        <v>213</v>
      </c>
      <c r="L16" s="9" t="str">
        <f t="shared" si="4"/>
        <v>N/A</v>
      </c>
    </row>
    <row r="17" spans="1:14" s="57" customFormat="1" x14ac:dyDescent="0.2">
      <c r="A17" s="17" t="s">
        <v>368</v>
      </c>
      <c r="B17" s="73" t="s">
        <v>213</v>
      </c>
      <c r="C17" s="74" t="s">
        <v>213</v>
      </c>
      <c r="D17" s="78" t="str">
        <f t="shared" si="5"/>
        <v>N/A</v>
      </c>
      <c r="E17" s="74" t="s">
        <v>213</v>
      </c>
      <c r="F17" s="78" t="str">
        <f t="shared" si="6"/>
        <v>N/A</v>
      </c>
      <c r="G17" s="74">
        <v>3.2372695972000001</v>
      </c>
      <c r="H17" s="78" t="str">
        <f t="shared" si="7"/>
        <v>N/A</v>
      </c>
      <c r="I17" s="76" t="s">
        <v>213</v>
      </c>
      <c r="J17" s="76" t="s">
        <v>213</v>
      </c>
      <c r="K17" s="77" t="s">
        <v>213</v>
      </c>
      <c r="L17" s="9" t="str">
        <f t="shared" si="4"/>
        <v>N/A</v>
      </c>
      <c r="M17" s="45"/>
      <c r="N17" s="45"/>
    </row>
    <row r="18" spans="1:14" x14ac:dyDescent="0.2">
      <c r="A18" s="16" t="s">
        <v>682</v>
      </c>
      <c r="B18" s="73" t="s">
        <v>213</v>
      </c>
      <c r="C18" s="74" t="s">
        <v>213</v>
      </c>
      <c r="D18" s="78" t="str">
        <f t="shared" si="5"/>
        <v>N/A</v>
      </c>
      <c r="E18" s="74" t="s">
        <v>213</v>
      </c>
      <c r="F18" s="78" t="str">
        <f t="shared" si="6"/>
        <v>N/A</v>
      </c>
      <c r="G18" s="74">
        <v>55.309492368000001</v>
      </c>
      <c r="H18" s="78" t="str">
        <f t="shared" si="7"/>
        <v>N/A</v>
      </c>
      <c r="I18" s="12" t="s">
        <v>213</v>
      </c>
      <c r="J18" s="12" t="s">
        <v>213</v>
      </c>
      <c r="K18" s="77" t="s">
        <v>213</v>
      </c>
      <c r="L18" s="9" t="str">
        <f t="shared" si="4"/>
        <v>N/A</v>
      </c>
    </row>
    <row r="19" spans="1:14" x14ac:dyDescent="0.2">
      <c r="A19" s="16" t="s">
        <v>683</v>
      </c>
      <c r="B19" s="73" t="s">
        <v>213</v>
      </c>
      <c r="C19" s="74" t="s">
        <v>213</v>
      </c>
      <c r="D19" s="78" t="str">
        <f t="shared" si="5"/>
        <v>N/A</v>
      </c>
      <c r="E19" s="74" t="s">
        <v>213</v>
      </c>
      <c r="F19" s="78" t="str">
        <f t="shared" si="6"/>
        <v>N/A</v>
      </c>
      <c r="G19" s="74">
        <v>22.984998274999999</v>
      </c>
      <c r="H19" s="78" t="str">
        <f t="shared" si="7"/>
        <v>N/A</v>
      </c>
      <c r="I19" s="12" t="s">
        <v>213</v>
      </c>
      <c r="J19" s="12" t="s">
        <v>213</v>
      </c>
      <c r="K19" s="77" t="s">
        <v>213</v>
      </c>
      <c r="L19" s="9" t="str">
        <f t="shared" si="4"/>
        <v>N/A</v>
      </c>
    </row>
    <row r="20" spans="1:14" ht="25.5" x14ac:dyDescent="0.2">
      <c r="A20" s="16" t="s">
        <v>684</v>
      </c>
      <c r="B20" s="73" t="s">
        <v>213</v>
      </c>
      <c r="C20" s="74" t="s">
        <v>213</v>
      </c>
      <c r="D20" s="78" t="str">
        <f t="shared" si="5"/>
        <v>N/A</v>
      </c>
      <c r="E20" s="74" t="s">
        <v>213</v>
      </c>
      <c r="F20" s="78" t="str">
        <f t="shared" si="6"/>
        <v>N/A</v>
      </c>
      <c r="G20" s="74">
        <v>40.806238624000002</v>
      </c>
      <c r="H20" s="78" t="str">
        <f t="shared" si="7"/>
        <v>N/A</v>
      </c>
      <c r="I20" s="12" t="s">
        <v>213</v>
      </c>
      <c r="J20" s="12" t="s">
        <v>213</v>
      </c>
      <c r="K20" s="77" t="s">
        <v>213</v>
      </c>
      <c r="L20" s="9" t="str">
        <f t="shared" si="4"/>
        <v>N/A</v>
      </c>
    </row>
    <row r="21" spans="1:14" ht="25.5" x14ac:dyDescent="0.2">
      <c r="A21" s="16" t="s">
        <v>685</v>
      </c>
      <c r="B21" s="73" t="s">
        <v>213</v>
      </c>
      <c r="C21" s="74" t="s">
        <v>213</v>
      </c>
      <c r="D21" s="78" t="str">
        <f t="shared" si="5"/>
        <v>N/A</v>
      </c>
      <c r="E21" s="74" t="s">
        <v>213</v>
      </c>
      <c r="F21" s="78" t="str">
        <f t="shared" si="6"/>
        <v>N/A</v>
      </c>
      <c r="G21" s="74">
        <v>1.0748658648</v>
      </c>
      <c r="H21" s="78" t="str">
        <f t="shared" si="7"/>
        <v>N/A</v>
      </c>
      <c r="I21" s="12" t="s">
        <v>213</v>
      </c>
      <c r="J21" s="12" t="s">
        <v>213</v>
      </c>
      <c r="K21" s="77" t="s">
        <v>213</v>
      </c>
      <c r="L21" s="9" t="str">
        <f t="shared" si="4"/>
        <v>N/A</v>
      </c>
    </row>
    <row r="22" spans="1:14" x14ac:dyDescent="0.2">
      <c r="A22" s="2" t="s">
        <v>1715</v>
      </c>
      <c r="B22" s="50" t="s">
        <v>217</v>
      </c>
      <c r="C22" s="1">
        <v>14924</v>
      </c>
      <c r="D22" s="46" t="str">
        <f>IF($B22="N/A","N/A",IF(C22&gt;0,"No",IF(C22&lt;0,"No","Yes")))</f>
        <v>No</v>
      </c>
      <c r="E22" s="1">
        <v>14770</v>
      </c>
      <c r="F22" s="46" t="str">
        <f>IF($B22="N/A","N/A",IF(E22&gt;0,"No",IF(E22&lt;0,"No","Yes")))</f>
        <v>No</v>
      </c>
      <c r="G22" s="1">
        <v>21056</v>
      </c>
      <c r="H22" s="46" t="str">
        <f>IF($B22="N/A","N/A",IF(G22&gt;0,"No",IF(G22&lt;0,"No","Yes")))</f>
        <v>No</v>
      </c>
      <c r="I22" s="12">
        <v>-1.03</v>
      </c>
      <c r="J22" s="12">
        <v>42.56</v>
      </c>
      <c r="K22" s="47" t="s">
        <v>213</v>
      </c>
      <c r="L22" s="9" t="str">
        <f t="shared" si="4"/>
        <v>N/A</v>
      </c>
    </row>
    <row r="23" spans="1:14" x14ac:dyDescent="0.2">
      <c r="A23" s="6" t="s">
        <v>145</v>
      </c>
      <c r="B23" s="50" t="s">
        <v>279</v>
      </c>
      <c r="C23" s="8">
        <v>0.64389669410000006</v>
      </c>
      <c r="D23" s="46" t="str">
        <f>IF($B23="N/A","N/A",IF(C23&gt;=10,"No",IF(C23&lt;0,"No","Yes")))</f>
        <v>Yes</v>
      </c>
      <c r="E23" s="8">
        <v>0.59782791069999996</v>
      </c>
      <c r="F23" s="46" t="str">
        <f>IF($B23="N/A","N/A",IF(E23&gt;=10,"No",IF(E23&lt;0,"No","Yes")))</f>
        <v>Yes</v>
      </c>
      <c r="G23" s="8">
        <v>0.81572015070000004</v>
      </c>
      <c r="H23" s="46" t="str">
        <f>IF($B23="N/A","N/A",IF(G23&gt;=10,"No",IF(G23&lt;0,"No","Yes")))</f>
        <v>Yes</v>
      </c>
      <c r="I23" s="12">
        <v>-7.15</v>
      </c>
      <c r="J23" s="12">
        <v>36.450000000000003</v>
      </c>
      <c r="K23" s="47" t="s">
        <v>213</v>
      </c>
      <c r="L23" s="9" t="str">
        <f t="shared" si="4"/>
        <v>N/A</v>
      </c>
    </row>
    <row r="24" spans="1:14" x14ac:dyDescent="0.2">
      <c r="A24" s="2" t="s">
        <v>426</v>
      </c>
      <c r="B24" s="37" t="s">
        <v>213</v>
      </c>
      <c r="C24" s="13">
        <v>84.932511247999997</v>
      </c>
      <c r="D24" s="78" t="str">
        <f t="shared" ref="D24:D27" si="8">IF($B24="N/A","N/A",IF(C24&gt;10,"No",IF(C24&lt;-10,"No","Yes")))</f>
        <v>N/A</v>
      </c>
      <c r="E24" s="13">
        <v>83.147351439000005</v>
      </c>
      <c r="F24" s="46" t="str">
        <f t="shared" ref="F24:F27" si="9">IF($B24="N/A","N/A",IF(E24&gt;10,"No",IF(E24&lt;-10,"No","Yes")))</f>
        <v>N/A</v>
      </c>
      <c r="G24" s="13">
        <v>84.346450744999999</v>
      </c>
      <c r="H24" s="46" t="str">
        <f t="shared" ref="H24:H27" si="10">IF($B24="N/A","N/A",IF(G24&gt;10,"No",IF(G24&lt;-10,"No","Yes")))</f>
        <v>N/A</v>
      </c>
      <c r="I24" s="12">
        <v>-2.1</v>
      </c>
      <c r="J24" s="12">
        <v>1.4419999999999999</v>
      </c>
      <c r="K24" s="47" t="s">
        <v>213</v>
      </c>
      <c r="L24" s="9" t="str">
        <f t="shared" si="4"/>
        <v>N/A</v>
      </c>
    </row>
    <row r="25" spans="1:14" x14ac:dyDescent="0.2">
      <c r="A25" s="2" t="s">
        <v>427</v>
      </c>
      <c r="B25" s="37" t="s">
        <v>213</v>
      </c>
      <c r="C25" s="13">
        <v>9.2051324778999994</v>
      </c>
      <c r="D25" s="78" t="str">
        <f t="shared" si="8"/>
        <v>N/A</v>
      </c>
      <c r="E25" s="13">
        <v>10.594245765</v>
      </c>
      <c r="F25" s="46" t="str">
        <f t="shared" si="9"/>
        <v>N/A</v>
      </c>
      <c r="G25" s="13">
        <v>12.752295744</v>
      </c>
      <c r="H25" s="46" t="str">
        <f t="shared" si="10"/>
        <v>N/A</v>
      </c>
      <c r="I25" s="12">
        <v>15.09</v>
      </c>
      <c r="J25" s="12">
        <v>20.37</v>
      </c>
      <c r="K25" s="47" t="s">
        <v>213</v>
      </c>
      <c r="L25" s="9" t="str">
        <f t="shared" si="4"/>
        <v>N/A</v>
      </c>
    </row>
    <row r="26" spans="1:14" x14ac:dyDescent="0.2">
      <c r="A26" s="2" t="s">
        <v>423</v>
      </c>
      <c r="B26" s="37" t="s">
        <v>213</v>
      </c>
      <c r="C26" s="13">
        <v>1.543076154</v>
      </c>
      <c r="D26" s="78" t="str">
        <f t="shared" si="8"/>
        <v>N/A</v>
      </c>
      <c r="E26" s="13">
        <v>1.6536703415</v>
      </c>
      <c r="F26" s="46" t="str">
        <f t="shared" si="9"/>
        <v>N/A</v>
      </c>
      <c r="G26" s="13">
        <v>1.2275442033999999</v>
      </c>
      <c r="H26" s="46" t="str">
        <f t="shared" si="10"/>
        <v>N/A</v>
      </c>
      <c r="I26" s="12">
        <v>7.1669999999999998</v>
      </c>
      <c r="J26" s="12">
        <v>-25.8</v>
      </c>
      <c r="K26" s="47" t="s">
        <v>213</v>
      </c>
      <c r="L26" s="9" t="str">
        <f t="shared" si="4"/>
        <v>N/A</v>
      </c>
    </row>
    <row r="27" spans="1:14" x14ac:dyDescent="0.2">
      <c r="A27" s="2" t="s">
        <v>424</v>
      </c>
      <c r="B27" s="37" t="s">
        <v>213</v>
      </c>
      <c r="C27" s="13">
        <v>3.8926845526</v>
      </c>
      <c r="D27" s="78" t="str">
        <f t="shared" si="8"/>
        <v>N/A</v>
      </c>
      <c r="E27" s="13">
        <v>4.2787039526999999</v>
      </c>
      <c r="F27" s="46" t="str">
        <f t="shared" si="9"/>
        <v>N/A</v>
      </c>
      <c r="G27" s="13">
        <v>2.2379075092999998</v>
      </c>
      <c r="H27" s="46" t="str">
        <f t="shared" si="10"/>
        <v>N/A</v>
      </c>
      <c r="I27" s="12">
        <v>9.9169999999999998</v>
      </c>
      <c r="J27" s="12">
        <v>-47.7</v>
      </c>
      <c r="K27" s="47" t="s">
        <v>213</v>
      </c>
      <c r="L27" s="9" t="str">
        <f t="shared" si="4"/>
        <v>N/A</v>
      </c>
    </row>
    <row r="28" spans="1:14" x14ac:dyDescent="0.2">
      <c r="A28" s="2" t="s">
        <v>955</v>
      </c>
      <c r="B28" s="37" t="s">
        <v>213</v>
      </c>
      <c r="C28" s="74">
        <v>14.94104284</v>
      </c>
      <c r="D28" s="78" t="str">
        <f>IF($B28="N/A","N/A",IF(C28&gt;10,"No",IF(C28&lt;-10,"No","Yes")))</f>
        <v>N/A</v>
      </c>
      <c r="E28" s="74">
        <v>14.605732372</v>
      </c>
      <c r="F28" s="78" t="str">
        <f>IF($B28="N/A","N/A",IF(E28&gt;10,"No",IF(E28&lt;-10,"No","Yes")))</f>
        <v>N/A</v>
      </c>
      <c r="G28" s="74">
        <v>14.691146679999999</v>
      </c>
      <c r="H28" s="78" t="str">
        <f>IF($B28="N/A","N/A",IF(G28&gt;10,"No",IF(G28&lt;-10,"No","Yes")))</f>
        <v>N/A</v>
      </c>
      <c r="I28" s="12">
        <v>-2.2400000000000002</v>
      </c>
      <c r="J28" s="12">
        <v>0.58479999999999999</v>
      </c>
      <c r="K28" s="77" t="s">
        <v>740</v>
      </c>
      <c r="L28" s="9" t="str">
        <f t="shared" si="4"/>
        <v>Yes</v>
      </c>
      <c r="M28" s="57"/>
      <c r="N28" s="57"/>
    </row>
    <row r="29" spans="1:14" s="57" customFormat="1" ht="25.5" x14ac:dyDescent="0.2">
      <c r="A29" s="2" t="s">
        <v>956</v>
      </c>
      <c r="B29" s="37" t="s">
        <v>213</v>
      </c>
      <c r="C29" s="74">
        <v>0</v>
      </c>
      <c r="D29" s="78" t="str">
        <f>IF($B29="N/A","N/A",IF(C29&gt;10,"No",IF(C29&lt;-10,"No","Yes")))</f>
        <v>N/A</v>
      </c>
      <c r="E29" s="74">
        <v>0</v>
      </c>
      <c r="F29" s="78" t="str">
        <f>IF($B29="N/A","N/A",IF(E29&gt;10,"No",IF(E29&lt;-10,"No","Yes")))</f>
        <v>N/A</v>
      </c>
      <c r="G29" s="74">
        <v>0</v>
      </c>
      <c r="H29" s="78" t="str">
        <f>IF($B29="N/A","N/A",IF(G29&gt;10,"No",IF(G29&lt;-10,"No","Yes")))</f>
        <v>N/A</v>
      </c>
      <c r="I29" s="12" t="s">
        <v>1747</v>
      </c>
      <c r="J29" s="12" t="s">
        <v>1747</v>
      </c>
      <c r="K29" s="77" t="s">
        <v>740</v>
      </c>
      <c r="L29" s="9" t="str">
        <f t="shared" si="4"/>
        <v>N/A</v>
      </c>
      <c r="M29" s="45"/>
      <c r="N29" s="45"/>
    </row>
    <row r="30" spans="1:14" x14ac:dyDescent="0.2">
      <c r="A30" s="2" t="s">
        <v>20</v>
      </c>
      <c r="B30" s="50" t="s">
        <v>280</v>
      </c>
      <c r="C30" s="13">
        <v>99.870254977000002</v>
      </c>
      <c r="D30" s="46" t="str">
        <f>IF($B30="N/A","N/A",IF(C30&gt;=98,"Yes","No"))</f>
        <v>Yes</v>
      </c>
      <c r="E30" s="13">
        <v>99.888098157000002</v>
      </c>
      <c r="F30" s="46" t="str">
        <f>IF($B30="N/A","N/A",IF(E30&gt;=98,"Yes","No"))</f>
        <v>Yes</v>
      </c>
      <c r="G30" s="13">
        <v>99.899231284999999</v>
      </c>
      <c r="H30" s="46" t="str">
        <f>IF($B30="N/A","N/A",IF(G30&gt;=98,"Yes","No"))</f>
        <v>Yes</v>
      </c>
      <c r="I30" s="12">
        <v>1.7899999999999999E-2</v>
      </c>
      <c r="J30" s="12">
        <v>1.11E-2</v>
      </c>
      <c r="K30" s="47" t="s">
        <v>740</v>
      </c>
      <c r="L30" s="9" t="str">
        <f t="shared" si="4"/>
        <v>Yes</v>
      </c>
    </row>
    <row r="31" spans="1:14" x14ac:dyDescent="0.2">
      <c r="A31" s="2" t="s">
        <v>18</v>
      </c>
      <c r="B31" s="50" t="s">
        <v>277</v>
      </c>
      <c r="C31" s="13">
        <v>99.864074599000006</v>
      </c>
      <c r="D31" s="46" t="str">
        <f>IF($B31="N/A","N/A",IF(C31&gt;=95,"Yes","No"))</f>
        <v>Yes</v>
      </c>
      <c r="E31" s="13">
        <v>99.874896593000003</v>
      </c>
      <c r="F31" s="46" t="str">
        <f>IF($B31="N/A","N/A",IF(E31&gt;=95,"Yes","No"))</f>
        <v>Yes</v>
      </c>
      <c r="G31" s="13">
        <v>99.952937371000004</v>
      </c>
      <c r="H31" s="46" t="str">
        <f>IF($B31="N/A","N/A",IF(G31&gt;=95,"Yes","No"))</f>
        <v>Yes</v>
      </c>
      <c r="I31" s="12">
        <v>1.0800000000000001E-2</v>
      </c>
      <c r="J31" s="12">
        <v>7.8100000000000003E-2</v>
      </c>
      <c r="K31" s="47" t="s">
        <v>740</v>
      </c>
      <c r="L31" s="9" t="str">
        <f t="shared" si="4"/>
        <v>Yes</v>
      </c>
    </row>
    <row r="32" spans="1:14" x14ac:dyDescent="0.2">
      <c r="A32" s="2" t="s">
        <v>23</v>
      </c>
      <c r="B32" s="37" t="s">
        <v>213</v>
      </c>
      <c r="C32" s="13">
        <v>23.047595994000002</v>
      </c>
      <c r="D32" s="46" t="str">
        <f t="shared" ref="D32:D37" si="11">IF($B32="N/A","N/A",IF(C32&gt;10,"No",IF(C32&lt;-10,"No","Yes")))</f>
        <v>N/A</v>
      </c>
      <c r="E32" s="13">
        <v>22.784171705999999</v>
      </c>
      <c r="F32" s="46" t="str">
        <f t="shared" ref="F32:F37" si="12">IF($B32="N/A","N/A",IF(E32&gt;10,"No",IF(E32&lt;-10,"No","Yes")))</f>
        <v>N/A</v>
      </c>
      <c r="G32" s="13">
        <v>22.115507560000001</v>
      </c>
      <c r="H32" s="46" t="str">
        <f t="shared" ref="H32:H37" si="13">IF($B32="N/A","N/A",IF(G32&gt;10,"No",IF(G32&lt;-10,"No","Yes")))</f>
        <v>N/A</v>
      </c>
      <c r="I32" s="12">
        <v>-1.1399999999999999</v>
      </c>
      <c r="J32" s="12">
        <v>-2.93</v>
      </c>
      <c r="K32" s="47" t="s">
        <v>740</v>
      </c>
      <c r="L32" s="9" t="str">
        <f t="shared" si="4"/>
        <v>Yes</v>
      </c>
    </row>
    <row r="33" spans="1:12" x14ac:dyDescent="0.2">
      <c r="A33" s="2" t="s">
        <v>24</v>
      </c>
      <c r="B33" s="37" t="s">
        <v>213</v>
      </c>
      <c r="C33" s="13">
        <v>17.18312525</v>
      </c>
      <c r="D33" s="46" t="str">
        <f t="shared" si="11"/>
        <v>N/A</v>
      </c>
      <c r="E33" s="13">
        <v>16.622838947000002</v>
      </c>
      <c r="F33" s="46" t="str">
        <f t="shared" si="12"/>
        <v>N/A</v>
      </c>
      <c r="G33" s="13">
        <v>16.434023739000001</v>
      </c>
      <c r="H33" s="46" t="str">
        <f t="shared" si="13"/>
        <v>N/A</v>
      </c>
      <c r="I33" s="12">
        <v>-3.26</v>
      </c>
      <c r="J33" s="12">
        <v>-1.1399999999999999</v>
      </c>
      <c r="K33" s="47" t="s">
        <v>740</v>
      </c>
      <c r="L33" s="9" t="str">
        <f t="shared" si="4"/>
        <v>Yes</v>
      </c>
    </row>
    <row r="34" spans="1:12" x14ac:dyDescent="0.2">
      <c r="A34" s="2" t="s">
        <v>25</v>
      </c>
      <c r="B34" s="37" t="s">
        <v>213</v>
      </c>
      <c r="C34" s="13">
        <v>0.34936304550000002</v>
      </c>
      <c r="D34" s="46" t="str">
        <f t="shared" si="11"/>
        <v>N/A</v>
      </c>
      <c r="E34" s="13">
        <v>0.34424535379999999</v>
      </c>
      <c r="F34" s="46" t="str">
        <f t="shared" si="12"/>
        <v>N/A</v>
      </c>
      <c r="G34" s="13">
        <v>0.29256240999999999</v>
      </c>
      <c r="H34" s="46" t="str">
        <f t="shared" si="13"/>
        <v>N/A</v>
      </c>
      <c r="I34" s="12">
        <v>-1.46</v>
      </c>
      <c r="J34" s="12">
        <v>-15</v>
      </c>
      <c r="K34" s="47" t="s">
        <v>740</v>
      </c>
      <c r="L34" s="9" t="str">
        <f t="shared" si="4"/>
        <v>No</v>
      </c>
    </row>
    <row r="35" spans="1:12" x14ac:dyDescent="0.2">
      <c r="A35" s="2" t="s">
        <v>26</v>
      </c>
      <c r="B35" s="50" t="s">
        <v>213</v>
      </c>
      <c r="C35" s="13">
        <v>1.6286154944</v>
      </c>
      <c r="D35" s="11" t="str">
        <f t="shared" si="11"/>
        <v>N/A</v>
      </c>
      <c r="E35" s="13">
        <v>1.7163640923000001</v>
      </c>
      <c r="F35" s="11" t="str">
        <f t="shared" si="12"/>
        <v>N/A</v>
      </c>
      <c r="G35" s="13">
        <v>1.8074244957000001</v>
      </c>
      <c r="H35" s="11" t="str">
        <f t="shared" si="13"/>
        <v>N/A</v>
      </c>
      <c r="I35" s="12">
        <v>5.3879999999999999</v>
      </c>
      <c r="J35" s="12">
        <v>5.3049999999999997</v>
      </c>
      <c r="K35" s="50" t="s">
        <v>213</v>
      </c>
      <c r="L35" s="9" t="str">
        <f t="shared" si="4"/>
        <v>N/A</v>
      </c>
    </row>
    <row r="36" spans="1:12" x14ac:dyDescent="0.2">
      <c r="A36" s="2" t="s">
        <v>60</v>
      </c>
      <c r="B36" s="50" t="s">
        <v>213</v>
      </c>
      <c r="C36" s="13">
        <v>0</v>
      </c>
      <c r="D36" s="11" t="str">
        <f t="shared" si="11"/>
        <v>N/A</v>
      </c>
      <c r="E36" s="13">
        <v>0</v>
      </c>
      <c r="F36" s="11" t="str">
        <f t="shared" si="12"/>
        <v>N/A</v>
      </c>
      <c r="G36" s="13">
        <v>0</v>
      </c>
      <c r="H36" s="11" t="str">
        <f t="shared" si="13"/>
        <v>N/A</v>
      </c>
      <c r="I36" s="12" t="s">
        <v>1747</v>
      </c>
      <c r="J36" s="12" t="s">
        <v>1747</v>
      </c>
      <c r="K36" s="50" t="s">
        <v>213</v>
      </c>
      <c r="L36" s="9" t="str">
        <f t="shared" si="4"/>
        <v>N/A</v>
      </c>
    </row>
    <row r="37" spans="1:12" x14ac:dyDescent="0.2">
      <c r="A37" s="2" t="s">
        <v>61</v>
      </c>
      <c r="B37" s="50" t="s">
        <v>213</v>
      </c>
      <c r="C37" s="13">
        <v>0</v>
      </c>
      <c r="D37" s="11" t="str">
        <f t="shared" si="11"/>
        <v>N/A</v>
      </c>
      <c r="E37" s="13">
        <v>0</v>
      </c>
      <c r="F37" s="11" t="str">
        <f t="shared" si="12"/>
        <v>N/A</v>
      </c>
      <c r="G37" s="13">
        <v>0</v>
      </c>
      <c r="H37" s="11" t="str">
        <f t="shared" si="13"/>
        <v>N/A</v>
      </c>
      <c r="I37" s="12" t="s">
        <v>1747</v>
      </c>
      <c r="J37" s="12" t="s">
        <v>1747</v>
      </c>
      <c r="K37" s="50" t="s">
        <v>213</v>
      </c>
      <c r="L37" s="9" t="str">
        <f t="shared" si="4"/>
        <v>N/A</v>
      </c>
    </row>
    <row r="38" spans="1:12" x14ac:dyDescent="0.2">
      <c r="A38" s="2" t="s">
        <v>62</v>
      </c>
      <c r="B38" s="50" t="s">
        <v>278</v>
      </c>
      <c r="C38" s="13">
        <v>57.791300216000003</v>
      </c>
      <c r="D38" s="11" t="str">
        <f>IF($B38="N/A","N/A",IF(C38&gt;=5,"No",IF(C38&lt;0,"No","Yes")))</f>
        <v>No</v>
      </c>
      <c r="E38" s="13">
        <v>58.532379900000002</v>
      </c>
      <c r="F38" s="11" t="str">
        <f>IF($B38="N/A","N/A",IF(E38&gt;=5,"No",IF(E38&lt;0,"No","Yes")))</f>
        <v>No</v>
      </c>
      <c r="G38" s="13">
        <v>59.350481795</v>
      </c>
      <c r="H38" s="11" t="str">
        <f>IF($B38="N/A","N/A",IF(G38&gt;=5,"No",IF(G38&lt;0,"No","Yes")))</f>
        <v>No</v>
      </c>
      <c r="I38" s="12">
        <v>1.282</v>
      </c>
      <c r="J38" s="12">
        <v>1.3979999999999999</v>
      </c>
      <c r="K38" s="47" t="s">
        <v>740</v>
      </c>
      <c r="L38" s="9" t="str">
        <f t="shared" si="4"/>
        <v>Yes</v>
      </c>
    </row>
    <row r="39" spans="1:12" x14ac:dyDescent="0.2">
      <c r="A39" s="2" t="s">
        <v>63</v>
      </c>
      <c r="B39" s="50" t="s">
        <v>213</v>
      </c>
      <c r="C39" s="13">
        <v>53.947598548000002</v>
      </c>
      <c r="D39" s="11" t="str">
        <f>IF($B39="N/A","N/A",IF(C39&gt;10,"No",IF(C39&lt;-10,"No","Yes")))</f>
        <v>N/A</v>
      </c>
      <c r="E39" s="13">
        <v>53.509596653000003</v>
      </c>
      <c r="F39" s="11" t="str">
        <f>IF($B39="N/A","N/A",IF(E39&gt;10,"No",IF(E39&lt;-10,"No","Yes")))</f>
        <v>N/A</v>
      </c>
      <c r="G39" s="13">
        <v>51.984275228000001</v>
      </c>
      <c r="H39" s="11" t="str">
        <f>IF($B39="N/A","N/A",IF(G39&gt;10,"No",IF(G39&lt;-10,"No","Yes")))</f>
        <v>N/A</v>
      </c>
      <c r="I39" s="12">
        <v>-0.81200000000000006</v>
      </c>
      <c r="J39" s="12">
        <v>-2.85</v>
      </c>
      <c r="K39" s="50" t="s">
        <v>740</v>
      </c>
      <c r="L39" s="9" t="str">
        <f t="shared" si="4"/>
        <v>Yes</v>
      </c>
    </row>
    <row r="40" spans="1:12" x14ac:dyDescent="0.2">
      <c r="A40" s="2" t="s">
        <v>64</v>
      </c>
      <c r="B40" s="50" t="s">
        <v>213</v>
      </c>
      <c r="C40" s="13">
        <v>100</v>
      </c>
      <c r="D40" s="11" t="str">
        <f>IF($B40="N/A","N/A",IF(C40&gt;10,"No",IF(C40&lt;-10,"No","Yes")))</f>
        <v>N/A</v>
      </c>
      <c r="E40" s="13">
        <v>100</v>
      </c>
      <c r="F40" s="11" t="str">
        <f>IF($B40="N/A","N/A",IF(E40&gt;10,"No",IF(E40&lt;-10,"No","Yes")))</f>
        <v>N/A</v>
      </c>
      <c r="G40" s="13">
        <v>100</v>
      </c>
      <c r="H40" s="11" t="str">
        <f>IF($B40="N/A","N/A",IF(G40&gt;10,"No",IF(G40&lt;-10,"No","Yes")))</f>
        <v>N/A</v>
      </c>
      <c r="I40" s="12">
        <v>0</v>
      </c>
      <c r="J40" s="12">
        <v>0</v>
      </c>
      <c r="K40" s="47" t="s">
        <v>740</v>
      </c>
      <c r="L40" s="9" t="str">
        <f t="shared" si="4"/>
        <v>Yes</v>
      </c>
    </row>
    <row r="41" spans="1:12" x14ac:dyDescent="0.2">
      <c r="A41" s="3" t="s">
        <v>19</v>
      </c>
      <c r="B41" s="37" t="s">
        <v>281</v>
      </c>
      <c r="C41" s="8">
        <v>5.9794086108000002</v>
      </c>
      <c r="D41" s="46" t="str">
        <f>IF($B41="N/A","N/A",IF(C41&gt;8,"No",IF(C41&lt;2,"No","Yes")))</f>
        <v>Yes</v>
      </c>
      <c r="E41" s="8">
        <v>5.4356486036999998</v>
      </c>
      <c r="F41" s="46" t="str">
        <f>IF($B41="N/A","N/A",IF(E41&gt;8,"No",IF(E41&lt;2,"No","Yes")))</f>
        <v>Yes</v>
      </c>
      <c r="G41" s="8">
        <v>4.9149830158999999</v>
      </c>
      <c r="H41" s="46" t="str">
        <f>IF($B41="N/A","N/A",IF(G41&gt;8,"No",IF(G41&lt;2,"No","Yes")))</f>
        <v>Yes</v>
      </c>
      <c r="I41" s="12">
        <v>-9.09</v>
      </c>
      <c r="J41" s="12">
        <v>-9.58</v>
      </c>
      <c r="K41" s="47" t="s">
        <v>740</v>
      </c>
      <c r="L41" s="9" t="str">
        <f t="shared" si="4"/>
        <v>Yes</v>
      </c>
    </row>
    <row r="42" spans="1:12" x14ac:dyDescent="0.2">
      <c r="A42" s="3" t="s">
        <v>170</v>
      </c>
      <c r="B42" s="37" t="s">
        <v>213</v>
      </c>
      <c r="C42" s="8">
        <v>24.210622997000002</v>
      </c>
      <c r="D42" s="11" t="str">
        <f t="shared" ref="D42:D49" si="14">IF($B42="N/A","N/A",IF(C42&gt;10,"No",IF(C42&lt;-10,"No","Yes")))</f>
        <v>N/A</v>
      </c>
      <c r="E42" s="8">
        <v>23.810839469000001</v>
      </c>
      <c r="F42" s="11" t="str">
        <f t="shared" ref="F42:F49" si="15">IF($B42="N/A","N/A",IF(E42&gt;10,"No",IF(E42&lt;-10,"No","Yes")))</f>
        <v>N/A</v>
      </c>
      <c r="G42" s="8">
        <v>23.100452910000001</v>
      </c>
      <c r="H42" s="11" t="str">
        <f t="shared" ref="H42:H49" si="16">IF($B42="N/A","N/A",IF(G42&gt;10,"No",IF(G42&lt;-10,"No","Yes")))</f>
        <v>N/A</v>
      </c>
      <c r="I42" s="12">
        <v>-1.65</v>
      </c>
      <c r="J42" s="12">
        <v>-2.98</v>
      </c>
      <c r="K42" s="47" t="s">
        <v>740</v>
      </c>
      <c r="L42" s="9" t="str">
        <f>IF(J42="Div by 0", "N/A", IF(OR(J42="N/A",K42="N/A"),"N/A", IF(J42&gt;VALUE(MID(K42,1,2)), "No", IF(J42&lt;-1*VALUE(MID(K42,1,2)), "No", "Yes"))))</f>
        <v>Yes</v>
      </c>
    </row>
    <row r="43" spans="1:12" x14ac:dyDescent="0.2">
      <c r="A43" s="3" t="s">
        <v>171</v>
      </c>
      <c r="B43" s="37" t="s">
        <v>213</v>
      </c>
      <c r="C43" s="8">
        <v>35.752629503999998</v>
      </c>
      <c r="D43" s="11" t="str">
        <f t="shared" si="14"/>
        <v>N/A</v>
      </c>
      <c r="E43" s="8">
        <v>36.839959467</v>
      </c>
      <c r="F43" s="11" t="str">
        <f t="shared" si="15"/>
        <v>N/A</v>
      </c>
      <c r="G43" s="8">
        <v>37.633697151</v>
      </c>
      <c r="H43" s="11" t="str">
        <f t="shared" si="16"/>
        <v>N/A</v>
      </c>
      <c r="I43" s="12">
        <v>3.0409999999999999</v>
      </c>
      <c r="J43" s="12">
        <v>2.1549999999999998</v>
      </c>
      <c r="K43" s="47" t="s">
        <v>740</v>
      </c>
      <c r="L43" s="9" t="str">
        <f>IF(J43="Div by 0", "N/A", IF(OR(J43="N/A",K43="N/A"),"N/A", IF(J43&gt;VALUE(MID(K43,1,2)), "No", IF(J43&lt;-1*VALUE(MID(K43,1,2)), "No", "Yes"))))</f>
        <v>Yes</v>
      </c>
    </row>
    <row r="44" spans="1:12" x14ac:dyDescent="0.2">
      <c r="A44" s="3" t="s">
        <v>172</v>
      </c>
      <c r="B44" s="37" t="s">
        <v>213</v>
      </c>
      <c r="C44" s="8">
        <v>2.9112800271000001</v>
      </c>
      <c r="D44" s="11" t="str">
        <f t="shared" si="14"/>
        <v>N/A</v>
      </c>
      <c r="E44" s="8">
        <v>2.9705729700000001</v>
      </c>
      <c r="F44" s="11" t="str">
        <f t="shared" si="15"/>
        <v>N/A</v>
      </c>
      <c r="G44" s="8">
        <v>2.9911343556999999</v>
      </c>
      <c r="H44" s="11" t="str">
        <f t="shared" si="16"/>
        <v>N/A</v>
      </c>
      <c r="I44" s="12">
        <v>2.0369999999999999</v>
      </c>
      <c r="J44" s="12">
        <v>0.69220000000000004</v>
      </c>
      <c r="K44" s="47" t="s">
        <v>740</v>
      </c>
      <c r="L44" s="9" t="str">
        <f t="shared" ref="L44:L53" si="17">IF(J44="Div by 0", "N/A", IF(OR(J44="N/A",K44="N/A"),"N/A", IF(J44&gt;VALUE(MID(K44,1,2)), "No", IF(J44&lt;-1*VALUE(MID(K44,1,2)), "No", "Yes"))))</f>
        <v>Yes</v>
      </c>
    </row>
    <row r="45" spans="1:12" x14ac:dyDescent="0.2">
      <c r="A45" s="3" t="s">
        <v>173</v>
      </c>
      <c r="B45" s="37" t="s">
        <v>213</v>
      </c>
      <c r="C45" s="8">
        <v>14.617731805</v>
      </c>
      <c r="D45" s="11" t="str">
        <f t="shared" si="14"/>
        <v>N/A</v>
      </c>
      <c r="E45" s="8">
        <v>14.788002369999999</v>
      </c>
      <c r="F45" s="11" t="str">
        <f t="shared" si="15"/>
        <v>N/A</v>
      </c>
      <c r="G45" s="8">
        <v>15.096859667</v>
      </c>
      <c r="H45" s="11" t="str">
        <f t="shared" si="16"/>
        <v>N/A</v>
      </c>
      <c r="I45" s="12">
        <v>1.165</v>
      </c>
      <c r="J45" s="12">
        <v>2.089</v>
      </c>
      <c r="K45" s="47" t="s">
        <v>740</v>
      </c>
      <c r="L45" s="9" t="str">
        <f t="shared" si="17"/>
        <v>Yes</v>
      </c>
    </row>
    <row r="46" spans="1:12" x14ac:dyDescent="0.2">
      <c r="A46" s="3" t="s">
        <v>174</v>
      </c>
      <c r="B46" s="37" t="s">
        <v>213</v>
      </c>
      <c r="C46" s="8">
        <v>6.9233326230000003</v>
      </c>
      <c r="D46" s="11" t="str">
        <f t="shared" si="14"/>
        <v>N/A</v>
      </c>
      <c r="E46" s="8">
        <v>6.9229042718000002</v>
      </c>
      <c r="F46" s="11" t="str">
        <f t="shared" si="15"/>
        <v>N/A</v>
      </c>
      <c r="G46" s="8">
        <v>7.0961741394000004</v>
      </c>
      <c r="H46" s="11" t="str">
        <f t="shared" si="16"/>
        <v>N/A</v>
      </c>
      <c r="I46" s="12">
        <v>-6.0000000000000001E-3</v>
      </c>
      <c r="J46" s="12">
        <v>2.5030000000000001</v>
      </c>
      <c r="K46" s="47" t="s">
        <v>740</v>
      </c>
      <c r="L46" s="9" t="str">
        <f t="shared" si="17"/>
        <v>Yes</v>
      </c>
    </row>
    <row r="47" spans="1:12" x14ac:dyDescent="0.2">
      <c r="A47" s="3" t="s">
        <v>175</v>
      </c>
      <c r="B47" s="37" t="s">
        <v>213</v>
      </c>
      <c r="C47" s="8">
        <v>4.2729375187</v>
      </c>
      <c r="D47" s="11" t="str">
        <f t="shared" si="14"/>
        <v>N/A</v>
      </c>
      <c r="E47" s="8">
        <v>4.1578497164000003</v>
      </c>
      <c r="F47" s="11" t="str">
        <f t="shared" si="15"/>
        <v>N/A</v>
      </c>
      <c r="G47" s="8">
        <v>4.2138191592999998</v>
      </c>
      <c r="H47" s="11" t="str">
        <f t="shared" si="16"/>
        <v>N/A</v>
      </c>
      <c r="I47" s="12">
        <v>-2.69</v>
      </c>
      <c r="J47" s="12">
        <v>1.3460000000000001</v>
      </c>
      <c r="K47" s="47" t="s">
        <v>740</v>
      </c>
      <c r="L47" s="9" t="str">
        <f t="shared" si="17"/>
        <v>Yes</v>
      </c>
    </row>
    <row r="48" spans="1:12" x14ac:dyDescent="0.2">
      <c r="A48" s="3" t="s">
        <v>176</v>
      </c>
      <c r="B48" s="37" t="s">
        <v>213</v>
      </c>
      <c r="C48" s="8">
        <v>3.4726214611000001</v>
      </c>
      <c r="D48" s="11" t="str">
        <f t="shared" si="14"/>
        <v>N/A</v>
      </c>
      <c r="E48" s="8">
        <v>3.3004111372999998</v>
      </c>
      <c r="F48" s="11" t="str">
        <f t="shared" si="15"/>
        <v>N/A</v>
      </c>
      <c r="G48" s="8">
        <v>3.2219029940000001</v>
      </c>
      <c r="H48" s="11" t="str">
        <f t="shared" si="16"/>
        <v>N/A</v>
      </c>
      <c r="I48" s="12">
        <v>-4.96</v>
      </c>
      <c r="J48" s="12">
        <v>-2.38</v>
      </c>
      <c r="K48" s="47" t="s">
        <v>740</v>
      </c>
      <c r="L48" s="9" t="str">
        <f t="shared" si="17"/>
        <v>Yes</v>
      </c>
    </row>
    <row r="49" spans="1:12" x14ac:dyDescent="0.2">
      <c r="A49" s="3" t="s">
        <v>957</v>
      </c>
      <c r="B49" s="37" t="s">
        <v>213</v>
      </c>
      <c r="C49" s="8">
        <v>1.8593281543</v>
      </c>
      <c r="D49" s="11" t="str">
        <f t="shared" si="14"/>
        <v>N/A</v>
      </c>
      <c r="E49" s="8">
        <v>1.7736311515000001</v>
      </c>
      <c r="F49" s="11" t="str">
        <f t="shared" si="15"/>
        <v>N/A</v>
      </c>
      <c r="G49" s="8">
        <v>1.7309380944999999</v>
      </c>
      <c r="H49" s="11" t="str">
        <f t="shared" si="16"/>
        <v>N/A</v>
      </c>
      <c r="I49" s="12">
        <v>-4.6100000000000003</v>
      </c>
      <c r="J49" s="12">
        <v>-2.41</v>
      </c>
      <c r="K49" s="47" t="s">
        <v>740</v>
      </c>
      <c r="L49" s="9" t="str">
        <f t="shared" si="17"/>
        <v>Yes</v>
      </c>
    </row>
    <row r="50" spans="1:12" x14ac:dyDescent="0.2">
      <c r="A50" s="2" t="s">
        <v>208</v>
      </c>
      <c r="B50" s="37" t="s">
        <v>213</v>
      </c>
      <c r="C50" s="38">
        <v>3059749</v>
      </c>
      <c r="D50" s="9" t="str">
        <f t="shared" ref="D50:D53" si="18">IF($B50="N/A","N/A",IF(C50&lt;0,"No","Yes"))</f>
        <v>N/A</v>
      </c>
      <c r="E50" s="38">
        <v>3279703</v>
      </c>
      <c r="F50" s="9" t="str">
        <f t="shared" ref="F50:F53" si="19">IF($B50="N/A","N/A",IF(E50&lt;0,"No","Yes"))</f>
        <v>N/A</v>
      </c>
      <c r="G50" s="38">
        <v>3399646</v>
      </c>
      <c r="H50" s="9" t="str">
        <f t="shared" ref="H50:H53" si="20">IF($B50="N/A","N/A",IF(G50&lt;0,"No","Yes"))</f>
        <v>N/A</v>
      </c>
      <c r="I50" s="12">
        <v>7.1890000000000001</v>
      </c>
      <c r="J50" s="12">
        <v>3.657</v>
      </c>
      <c r="K50" s="47" t="s">
        <v>740</v>
      </c>
      <c r="L50" s="9" t="str">
        <f t="shared" si="17"/>
        <v>Yes</v>
      </c>
    </row>
    <row r="51" spans="1:12" x14ac:dyDescent="0.2">
      <c r="A51" s="2" t="s">
        <v>209</v>
      </c>
      <c r="B51" s="37" t="s">
        <v>213</v>
      </c>
      <c r="C51" s="38">
        <v>134545</v>
      </c>
      <c r="D51" s="9" t="str">
        <f t="shared" si="18"/>
        <v>N/A</v>
      </c>
      <c r="E51" s="38">
        <v>147042</v>
      </c>
      <c r="F51" s="9" t="str">
        <f t="shared" si="19"/>
        <v>N/A</v>
      </c>
      <c r="G51" s="38">
        <v>154499</v>
      </c>
      <c r="H51" s="9" t="str">
        <f t="shared" si="20"/>
        <v>N/A</v>
      </c>
      <c r="I51" s="12">
        <v>9.2880000000000003</v>
      </c>
      <c r="J51" s="12">
        <v>5.0709999999999997</v>
      </c>
      <c r="K51" s="47" t="s">
        <v>740</v>
      </c>
      <c r="L51" s="9" t="str">
        <f t="shared" si="17"/>
        <v>Yes</v>
      </c>
    </row>
    <row r="52" spans="1:12" x14ac:dyDescent="0.2">
      <c r="A52" s="2" t="s">
        <v>210</v>
      </c>
      <c r="B52" s="37" t="s">
        <v>213</v>
      </c>
      <c r="C52" s="38">
        <v>972185</v>
      </c>
      <c r="D52" s="9" t="str">
        <f t="shared" si="18"/>
        <v>N/A</v>
      </c>
      <c r="E52" s="38">
        <v>1049389</v>
      </c>
      <c r="F52" s="9" t="str">
        <f t="shared" si="19"/>
        <v>N/A</v>
      </c>
      <c r="G52" s="38">
        <v>1121046</v>
      </c>
      <c r="H52" s="9" t="str">
        <f t="shared" si="20"/>
        <v>N/A</v>
      </c>
      <c r="I52" s="12">
        <v>7.9409999999999998</v>
      </c>
      <c r="J52" s="12">
        <v>6.8280000000000003</v>
      </c>
      <c r="K52" s="47" t="s">
        <v>740</v>
      </c>
      <c r="L52" s="9" t="str">
        <f t="shared" si="17"/>
        <v>Yes</v>
      </c>
    </row>
    <row r="53" spans="1:12" x14ac:dyDescent="0.2">
      <c r="A53" s="2" t="s">
        <v>958</v>
      </c>
      <c r="B53" s="37" t="s">
        <v>213</v>
      </c>
      <c r="C53" s="38">
        <v>373481</v>
      </c>
      <c r="D53" s="9" t="str">
        <f t="shared" si="18"/>
        <v>N/A</v>
      </c>
      <c r="E53" s="38">
        <v>384314</v>
      </c>
      <c r="F53" s="9" t="str">
        <f t="shared" si="19"/>
        <v>N/A</v>
      </c>
      <c r="G53" s="38">
        <v>400869</v>
      </c>
      <c r="H53" s="9" t="str">
        <f t="shared" si="20"/>
        <v>N/A</v>
      </c>
      <c r="I53" s="12">
        <v>2.9009999999999998</v>
      </c>
      <c r="J53" s="12">
        <v>4.3079999999999998</v>
      </c>
      <c r="K53" s="47" t="s">
        <v>740</v>
      </c>
      <c r="L53" s="9" t="str">
        <f t="shared" si="17"/>
        <v>Yes</v>
      </c>
    </row>
    <row r="54" spans="1:12" x14ac:dyDescent="0.2">
      <c r="A54" s="2" t="s">
        <v>959</v>
      </c>
      <c r="B54" s="37" t="s">
        <v>213</v>
      </c>
      <c r="C54" s="8">
        <v>99.999892701999997</v>
      </c>
      <c r="D54" s="46" t="str">
        <f>IF($B54="N/A","N/A",IF(C54&gt;10,"No",IF(C54&lt;-10,"No","Yes")))</f>
        <v>N/A</v>
      </c>
      <c r="E54" s="8">
        <v>99.999819157000005</v>
      </c>
      <c r="F54" s="46" t="str">
        <f>IF($B54="N/A","N/A",IF(E54&gt;10,"No",IF(E54&lt;-10,"No","Yes")))</f>
        <v>N/A</v>
      </c>
      <c r="G54" s="8">
        <v>99.999961486999993</v>
      </c>
      <c r="H54" s="46" t="str">
        <f>IF($B54="N/A","N/A",IF(G54&gt;10,"No",IF(G54&lt;-10,"No","Yes")))</f>
        <v>N/A</v>
      </c>
      <c r="I54" s="12">
        <v>0</v>
      </c>
      <c r="J54" s="12">
        <v>1E-4</v>
      </c>
      <c r="K54" s="37" t="s">
        <v>213</v>
      </c>
      <c r="L54" s="9" t="str">
        <f t="shared" si="4"/>
        <v>N/A</v>
      </c>
    </row>
    <row r="55" spans="1:12" x14ac:dyDescent="0.2">
      <c r="A55" s="2" t="s">
        <v>960</v>
      </c>
      <c r="B55" s="37" t="s">
        <v>213</v>
      </c>
      <c r="C55" s="8">
        <v>99.997596520000002</v>
      </c>
      <c r="D55" s="46" t="str">
        <f>IF($B55="N/A","N/A",IF(C55&gt;10,"No",IF(C55&lt;-10,"No","Yes")))</f>
        <v>N/A</v>
      </c>
      <c r="E55" s="8">
        <v>99.996463508000005</v>
      </c>
      <c r="F55" s="46" t="str">
        <f>IF($B55="N/A","N/A",IF(E55&gt;10,"No",IF(E55&lt;-10,"No","Yes")))</f>
        <v>N/A</v>
      </c>
      <c r="G55" s="8">
        <v>99.986674574999995</v>
      </c>
      <c r="H55" s="46" t="str">
        <f>IF($B55="N/A","N/A",IF(G55&gt;10,"No",IF(G55&lt;-10,"No","Yes")))</f>
        <v>N/A</v>
      </c>
      <c r="I55" s="12">
        <v>-1E-3</v>
      </c>
      <c r="J55" s="12">
        <v>-0.01</v>
      </c>
      <c r="K55" s="37" t="s">
        <v>213</v>
      </c>
      <c r="L55" s="9" t="str">
        <f t="shared" si="4"/>
        <v>N/A</v>
      </c>
    </row>
    <row r="56" spans="1:12" x14ac:dyDescent="0.2">
      <c r="A56" s="2" t="s">
        <v>177</v>
      </c>
      <c r="B56" s="37" t="s">
        <v>213</v>
      </c>
      <c r="C56" s="8">
        <v>57.425885354999998</v>
      </c>
      <c r="D56" s="46" t="str">
        <f t="shared" ref="D56:D57" si="21">IF($B56="N/A","N/A",IF(C56&gt;10,"No",IF(C56&lt;-10,"No","Yes")))</f>
        <v>N/A</v>
      </c>
      <c r="E56" s="8">
        <v>57.275257435999997</v>
      </c>
      <c r="F56" s="46" t="str">
        <f t="shared" ref="F56:F57" si="22">IF($B56="N/A","N/A",IF(E56&gt;10,"No",IF(E56&lt;-10,"No","Yes")))</f>
        <v>N/A</v>
      </c>
      <c r="G56" s="8">
        <v>57.163321189000001</v>
      </c>
      <c r="H56" s="46" t="str">
        <f t="shared" ref="H56:H57" si="23">IF($B56="N/A","N/A",IF(G56&gt;10,"No",IF(G56&lt;-10,"No","Yes")))</f>
        <v>N/A</v>
      </c>
      <c r="I56" s="12">
        <v>-0.26200000000000001</v>
      </c>
      <c r="J56" s="12">
        <v>-0.19500000000000001</v>
      </c>
      <c r="K56" s="47" t="s">
        <v>740</v>
      </c>
      <c r="L56" s="9" t="str">
        <f>IF(J56="Div by 0", "N/A", IF(OR(J56="N/A",K56="N/A"),"N/A", IF(J56&gt;VALUE(MID(K56,1,2)), "No", IF(J56&lt;-1*VALUE(MID(K56,1,2)), "No", "Yes"))))</f>
        <v>Yes</v>
      </c>
    </row>
    <row r="57" spans="1:12" x14ac:dyDescent="0.2">
      <c r="A57" s="6" t="s">
        <v>178</v>
      </c>
      <c r="B57" s="37" t="s">
        <v>213</v>
      </c>
      <c r="C57" s="8">
        <v>42.571711164</v>
      </c>
      <c r="D57" s="46" t="str">
        <f t="shared" si="21"/>
        <v>N/A</v>
      </c>
      <c r="E57" s="8">
        <v>42.721206072000001</v>
      </c>
      <c r="F57" s="46" t="str">
        <f t="shared" si="22"/>
        <v>N/A</v>
      </c>
      <c r="G57" s="8">
        <v>42.823353386000001</v>
      </c>
      <c r="H57" s="46" t="str">
        <f t="shared" si="23"/>
        <v>N/A</v>
      </c>
      <c r="I57" s="12">
        <v>0.35120000000000001</v>
      </c>
      <c r="J57" s="12">
        <v>0.23910000000000001</v>
      </c>
      <c r="K57" s="47" t="s">
        <v>740</v>
      </c>
      <c r="L57" s="9" t="str">
        <f>IF(J57="Div by 0", "N/A", IF(OR(J57="N/A",K57="N/A"),"N/A", IF(J57&gt;VALUE(MID(K57,1,2)), "No", IF(J57&lt;-1*VALUE(MID(K57,1,2)), "No", "Yes"))))</f>
        <v>Yes</v>
      </c>
    </row>
    <row r="58" spans="1:12" x14ac:dyDescent="0.2">
      <c r="A58" s="7" t="s">
        <v>686</v>
      </c>
      <c r="B58" s="37" t="s">
        <v>282</v>
      </c>
      <c r="C58" s="8">
        <v>48.189116998000003</v>
      </c>
      <c r="D58" s="46" t="str">
        <f>IF($B58="N/A","N/A",IF(C58&gt;70,"No",IF(C58&lt;40,"No","Yes")))</f>
        <v>Yes</v>
      </c>
      <c r="E58" s="8">
        <v>50.681066084000001</v>
      </c>
      <c r="F58" s="46" t="str">
        <f>IF($B58="N/A","N/A",IF(E58&gt;70,"No",IF(E58&lt;40,"No","Yes")))</f>
        <v>Yes</v>
      </c>
      <c r="G58" s="8">
        <v>53.022945919999998</v>
      </c>
      <c r="H58" s="46" t="str">
        <f>IF($B58="N/A","N/A",IF(G58&gt;70,"No",IF(G58&lt;40,"No","Yes")))</f>
        <v>Yes</v>
      </c>
      <c r="I58" s="12">
        <v>5.1710000000000003</v>
      </c>
      <c r="J58" s="12">
        <v>4.6210000000000004</v>
      </c>
      <c r="K58" s="47" t="s">
        <v>740</v>
      </c>
      <c r="L58" s="9" t="str">
        <f t="shared" si="4"/>
        <v>Yes</v>
      </c>
    </row>
    <row r="59" spans="1:12" x14ac:dyDescent="0.2">
      <c r="A59" s="2" t="s">
        <v>687</v>
      </c>
      <c r="B59" s="37" t="s">
        <v>213</v>
      </c>
      <c r="C59" s="8">
        <v>78.993620841999999</v>
      </c>
      <c r="D59" s="46" t="str">
        <f>IF($B59="N/A","N/A",IF(C59&gt;10,"No",IF(C59&lt;-10,"No","Yes")))</f>
        <v>N/A</v>
      </c>
      <c r="E59" s="8">
        <v>78.250943218000003</v>
      </c>
      <c r="F59" s="46" t="str">
        <f>IF($B59="N/A","N/A",IF(E59&gt;10,"No",IF(E59&lt;-10,"No","Yes")))</f>
        <v>N/A</v>
      </c>
      <c r="G59" s="8">
        <v>77.842995414000001</v>
      </c>
      <c r="H59" s="46" t="str">
        <f>IF($B59="N/A","N/A",IF(G59&gt;10,"No",IF(G59&lt;-10,"No","Yes")))</f>
        <v>N/A</v>
      </c>
      <c r="I59" s="12">
        <v>-0.94</v>
      </c>
      <c r="J59" s="12">
        <v>-0.52100000000000002</v>
      </c>
      <c r="K59" s="37" t="s">
        <v>213</v>
      </c>
      <c r="L59" s="9" t="str">
        <f t="shared" si="4"/>
        <v>N/A</v>
      </c>
    </row>
    <row r="60" spans="1:12" x14ac:dyDescent="0.2">
      <c r="A60" s="2" t="s">
        <v>688</v>
      </c>
      <c r="B60" s="37" t="s">
        <v>213</v>
      </c>
      <c r="C60" s="8">
        <v>77.934834992999996</v>
      </c>
      <c r="D60" s="46" t="str">
        <f t="shared" ref="D60:D66" si="24">IF($B60="N/A","N/A",IF(C60&gt;10,"No",IF(C60&lt;-10,"No","Yes")))</f>
        <v>N/A</v>
      </c>
      <c r="E60" s="8">
        <v>78.149956094000004</v>
      </c>
      <c r="F60" s="46" t="str">
        <f t="shared" ref="F60:F66" si="25">IF($B60="N/A","N/A",IF(E60&gt;10,"No",IF(E60&lt;-10,"No","Yes")))</f>
        <v>N/A</v>
      </c>
      <c r="G60" s="8">
        <v>79.066930292999999</v>
      </c>
      <c r="H60" s="46" t="str">
        <f t="shared" ref="H60:H66" si="26">IF($B60="N/A","N/A",IF(G60&gt;10,"No",IF(G60&lt;-10,"No","Yes")))</f>
        <v>N/A</v>
      </c>
      <c r="I60" s="12">
        <v>0.27600000000000002</v>
      </c>
      <c r="J60" s="12">
        <v>1.173</v>
      </c>
      <c r="K60" s="37" t="s">
        <v>213</v>
      </c>
      <c r="L60" s="9" t="str">
        <f t="shared" si="4"/>
        <v>N/A</v>
      </c>
    </row>
    <row r="61" spans="1:12" x14ac:dyDescent="0.2">
      <c r="A61" s="2" t="s">
        <v>1748</v>
      </c>
      <c r="B61" s="37" t="s">
        <v>213</v>
      </c>
      <c r="C61" s="8">
        <v>44.846163963999999</v>
      </c>
      <c r="D61" s="46" t="str">
        <f t="shared" si="24"/>
        <v>N/A</v>
      </c>
      <c r="E61" s="8">
        <v>48.841192685000003</v>
      </c>
      <c r="F61" s="46" t="str">
        <f t="shared" si="25"/>
        <v>N/A</v>
      </c>
      <c r="G61" s="8">
        <v>52.190680000999997</v>
      </c>
      <c r="H61" s="46" t="str">
        <f t="shared" si="26"/>
        <v>N/A</v>
      </c>
      <c r="I61" s="12">
        <v>8.9079999999999995</v>
      </c>
      <c r="J61" s="12">
        <v>6.8579999999999997</v>
      </c>
      <c r="K61" s="37" t="s">
        <v>213</v>
      </c>
      <c r="L61" s="9" t="str">
        <f t="shared" si="4"/>
        <v>N/A</v>
      </c>
    </row>
    <row r="62" spans="1:12" x14ac:dyDescent="0.2">
      <c r="A62" s="2" t="s">
        <v>689</v>
      </c>
      <c r="B62" s="37" t="s">
        <v>213</v>
      </c>
      <c r="C62" s="8">
        <v>12.243472586999999</v>
      </c>
      <c r="D62" s="46" t="str">
        <f t="shared" si="24"/>
        <v>N/A</v>
      </c>
      <c r="E62" s="8">
        <v>13.482452349000001</v>
      </c>
      <c r="F62" s="46" t="str">
        <f t="shared" si="25"/>
        <v>N/A</v>
      </c>
      <c r="G62" s="8">
        <v>14.792265198999999</v>
      </c>
      <c r="H62" s="46" t="str">
        <f t="shared" si="26"/>
        <v>N/A</v>
      </c>
      <c r="I62" s="12">
        <v>10.119999999999999</v>
      </c>
      <c r="J62" s="12">
        <v>9.7149999999999999</v>
      </c>
      <c r="K62" s="37" t="s">
        <v>213</v>
      </c>
      <c r="L62" s="9" t="str">
        <f t="shared" si="4"/>
        <v>N/A</v>
      </c>
    </row>
    <row r="63" spans="1:12" x14ac:dyDescent="0.2">
      <c r="A63" s="2" t="s">
        <v>179</v>
      </c>
      <c r="B63" s="73" t="s">
        <v>217</v>
      </c>
      <c r="C63" s="38">
        <v>0</v>
      </c>
      <c r="D63" s="46" t="str">
        <f>IF(OR($B63="N/A",$C63="N/A"),"N/A",IF(C63&gt;0,"No",IF(C63&lt;0,"No","Yes")))</f>
        <v>Yes</v>
      </c>
      <c r="E63" s="38">
        <v>0</v>
      </c>
      <c r="F63" s="46" t="str">
        <f>IF(OR($B63="N/A",$E63="N/A"),"N/A",IF(E63&gt;0,"No",IF(E63&lt;0,"No","Yes")))</f>
        <v>Yes</v>
      </c>
      <c r="G63" s="38">
        <v>0</v>
      </c>
      <c r="H63" s="46" t="str">
        <f>IF($B63="N/A","N/A",IF(G63&gt;0,"No",IF(G63&lt;0,"No","Yes")))</f>
        <v>Yes</v>
      </c>
      <c r="I63" s="12" t="s">
        <v>1747</v>
      </c>
      <c r="J63" s="12" t="s">
        <v>1747</v>
      </c>
      <c r="K63" s="37" t="s">
        <v>213</v>
      </c>
      <c r="L63" s="9" t="str">
        <f>IF(J63="Div by 0", "N/A", IF(K63="N/A","N/A", IF(J63&gt;VALUE(MID(K63,1,2)), "No", IF(J63&lt;-1*VALUE(MID(K63,1,2)), "No", "Yes"))))</f>
        <v>N/A</v>
      </c>
    </row>
    <row r="64" spans="1:12" x14ac:dyDescent="0.2">
      <c r="A64" s="3" t="s">
        <v>146</v>
      </c>
      <c r="B64" s="37" t="s">
        <v>213</v>
      </c>
      <c r="C64" s="8">
        <v>0.36462085420000001</v>
      </c>
      <c r="D64" s="46" t="str">
        <f t="shared" si="24"/>
        <v>N/A</v>
      </c>
      <c r="E64" s="8">
        <v>0.35151927500000002</v>
      </c>
      <c r="F64" s="46" t="str">
        <f t="shared" si="25"/>
        <v>N/A</v>
      </c>
      <c r="G64" s="8">
        <v>0.4676415538</v>
      </c>
      <c r="H64" s="46" t="str">
        <f t="shared" si="26"/>
        <v>N/A</v>
      </c>
      <c r="I64" s="12">
        <v>-3.59</v>
      </c>
      <c r="J64" s="12">
        <v>33.03</v>
      </c>
      <c r="K64" s="37" t="s">
        <v>213</v>
      </c>
      <c r="L64" s="9" t="str">
        <f t="shared" si="4"/>
        <v>N/A</v>
      </c>
    </row>
    <row r="65" spans="1:12" x14ac:dyDescent="0.2">
      <c r="A65" s="3" t="s">
        <v>147</v>
      </c>
      <c r="B65" s="37" t="s">
        <v>213</v>
      </c>
      <c r="C65" s="8">
        <v>1.0460719297000001</v>
      </c>
      <c r="D65" s="46" t="str">
        <f t="shared" si="24"/>
        <v>N/A</v>
      </c>
      <c r="E65" s="8">
        <v>0.99986275999999996</v>
      </c>
      <c r="F65" s="46" t="str">
        <f t="shared" si="25"/>
        <v>N/A</v>
      </c>
      <c r="G65" s="8">
        <v>0.98623552879999998</v>
      </c>
      <c r="H65" s="46" t="str">
        <f t="shared" si="26"/>
        <v>N/A</v>
      </c>
      <c r="I65" s="12">
        <v>-4.42</v>
      </c>
      <c r="J65" s="12">
        <v>-1.36</v>
      </c>
      <c r="K65" s="37" t="s">
        <v>213</v>
      </c>
      <c r="L65" s="9" t="str">
        <f t="shared" si="4"/>
        <v>N/A</v>
      </c>
    </row>
    <row r="66" spans="1:12" x14ac:dyDescent="0.2">
      <c r="A66" s="3" t="s">
        <v>148</v>
      </c>
      <c r="B66" s="37" t="s">
        <v>213</v>
      </c>
      <c r="C66" s="8">
        <v>1.1237987695</v>
      </c>
      <c r="D66" s="46" t="str">
        <f t="shared" si="24"/>
        <v>N/A</v>
      </c>
      <c r="E66" s="8">
        <v>1.0728230028000001</v>
      </c>
      <c r="F66" s="46" t="str">
        <f t="shared" si="25"/>
        <v>N/A</v>
      </c>
      <c r="G66" s="8">
        <v>1.0659762607000001</v>
      </c>
      <c r="H66" s="46" t="str">
        <f t="shared" si="26"/>
        <v>N/A</v>
      </c>
      <c r="I66" s="12">
        <v>-4.54</v>
      </c>
      <c r="J66" s="12">
        <v>-0.63800000000000001</v>
      </c>
      <c r="K66" s="37" t="s">
        <v>213</v>
      </c>
      <c r="L66" s="9" t="str">
        <f t="shared" si="4"/>
        <v>N/A</v>
      </c>
    </row>
    <row r="67" spans="1:12" x14ac:dyDescent="0.2">
      <c r="A67" s="2" t="s">
        <v>961</v>
      </c>
      <c r="B67" s="50" t="s">
        <v>213</v>
      </c>
      <c r="C67" s="1">
        <v>37014</v>
      </c>
      <c r="D67" s="11" t="str">
        <f>IF($B67="N/A","N/A",IF(C67&gt;10,"No",IF(C67&lt;-10,"No","Yes")))</f>
        <v>N/A</v>
      </c>
      <c r="E67" s="1">
        <v>36661</v>
      </c>
      <c r="F67" s="11" t="str">
        <f>IF($B67="N/A","N/A",IF(E67&gt;10,"No",IF(E67&lt;-10,"No","Yes")))</f>
        <v>N/A</v>
      </c>
      <c r="G67" s="1">
        <v>33057</v>
      </c>
      <c r="H67" s="11" t="str">
        <f>IF($B67="N/A","N/A",IF(G67&gt;10,"No",IF(G67&lt;-10,"No","Yes")))</f>
        <v>N/A</v>
      </c>
      <c r="I67" s="12">
        <v>-0.95399999999999996</v>
      </c>
      <c r="J67" s="12">
        <v>-9.83</v>
      </c>
      <c r="K67" s="37" t="s">
        <v>213</v>
      </c>
      <c r="L67" s="9" t="str">
        <f t="shared" si="4"/>
        <v>N/A</v>
      </c>
    </row>
    <row r="68" spans="1:12" x14ac:dyDescent="0.2">
      <c r="A68" s="3" t="s">
        <v>201</v>
      </c>
      <c r="B68" s="50" t="s">
        <v>217</v>
      </c>
      <c r="C68" s="1">
        <v>11</v>
      </c>
      <c r="D68" s="46" t="str">
        <f t="shared" ref="D68:D69" si="27">IF($B68="N/A","N/A",IF(C68&gt;0,"No",IF(C68&lt;0,"No","Yes")))</f>
        <v>No</v>
      </c>
      <c r="E68" s="1">
        <v>11</v>
      </c>
      <c r="F68" s="46" t="str">
        <f t="shared" ref="F68:F69" si="28">IF($B68="N/A","N/A",IF(E68&gt;0,"No",IF(E68&lt;0,"No","Yes")))</f>
        <v>No</v>
      </c>
      <c r="G68" s="1">
        <v>11</v>
      </c>
      <c r="H68" s="46" t="str">
        <f t="shared" ref="H68:H69" si="29">IF($B68="N/A","N/A",IF(G68&gt;0,"No",IF(G68&lt;0,"No","Yes")))</f>
        <v>No</v>
      </c>
      <c r="I68" s="12">
        <v>-66.7</v>
      </c>
      <c r="J68" s="12">
        <v>1000</v>
      </c>
      <c r="K68" s="37" t="s">
        <v>213</v>
      </c>
      <c r="L68" s="9" t="str">
        <f t="shared" si="4"/>
        <v>N/A</v>
      </c>
    </row>
    <row r="69" spans="1:12" x14ac:dyDescent="0.2">
      <c r="A69" s="3" t="s">
        <v>202</v>
      </c>
      <c r="B69" s="50" t="s">
        <v>217</v>
      </c>
      <c r="C69" s="1">
        <v>2149</v>
      </c>
      <c r="D69" s="46" t="str">
        <f t="shared" si="27"/>
        <v>No</v>
      </c>
      <c r="E69" s="1">
        <v>1357</v>
      </c>
      <c r="F69" s="46" t="str">
        <f t="shared" si="28"/>
        <v>No</v>
      </c>
      <c r="G69" s="1">
        <v>1195</v>
      </c>
      <c r="H69" s="46" t="str">
        <f t="shared" si="29"/>
        <v>No</v>
      </c>
      <c r="I69" s="12">
        <v>-36.9</v>
      </c>
      <c r="J69" s="12">
        <v>-11.9</v>
      </c>
      <c r="K69" s="37" t="s">
        <v>213</v>
      </c>
      <c r="L69" s="9" t="str">
        <f t="shared" si="4"/>
        <v>N/A</v>
      </c>
    </row>
    <row r="70" spans="1:12" x14ac:dyDescent="0.2">
      <c r="A70" s="3" t="s">
        <v>203</v>
      </c>
      <c r="B70" s="73" t="s">
        <v>213</v>
      </c>
      <c r="C70" s="13">
        <v>79.758026989000001</v>
      </c>
      <c r="D70" s="11" t="str">
        <f>IF($B70="N/A","N/A",IF(C70&gt;10,"No",IF(C70&lt;-10,"No","Yes")))</f>
        <v>N/A</v>
      </c>
      <c r="E70" s="13">
        <v>70.375829034999995</v>
      </c>
      <c r="F70" s="11" t="str">
        <f>IF($B70="N/A","N/A",IF(E70&gt;10,"No",IF(E70&lt;-10,"No","Yes")))</f>
        <v>N/A</v>
      </c>
      <c r="G70" s="13">
        <v>67.866108787000002</v>
      </c>
      <c r="H70" s="11" t="str">
        <f>IF($B70="N/A","N/A",IF(G70&gt;10,"No",IF(G70&lt;-10,"No","Yes")))</f>
        <v>N/A</v>
      </c>
      <c r="I70" s="12">
        <v>-11.8</v>
      </c>
      <c r="J70" s="12">
        <v>-3.57</v>
      </c>
      <c r="K70" s="73" t="s">
        <v>213</v>
      </c>
      <c r="L70" s="9" t="str">
        <f t="shared" si="4"/>
        <v>N/A</v>
      </c>
    </row>
    <row r="71" spans="1:12" x14ac:dyDescent="0.2">
      <c r="A71" s="2" t="s">
        <v>65</v>
      </c>
      <c r="B71" s="50" t="s">
        <v>213</v>
      </c>
      <c r="C71" s="1">
        <v>651336</v>
      </c>
      <c r="D71" s="11" t="str">
        <f>IF($B71="N/A","N/A",IF(C71&gt;10,"No",IF(C71&lt;-10,"No","Yes")))</f>
        <v>N/A</v>
      </c>
      <c r="E71" s="1">
        <v>680253</v>
      </c>
      <c r="F71" s="11" t="str">
        <f>IF($B71="N/A","N/A",IF(E71&gt;10,"No",IF(E71&lt;-10,"No","Yes")))</f>
        <v>N/A</v>
      </c>
      <c r="G71" s="1">
        <v>716294</v>
      </c>
      <c r="H71" s="11" t="str">
        <f>IF($B71="N/A","N/A",IF(G71&gt;10,"No",IF(G71&lt;-10,"No","Yes")))</f>
        <v>N/A</v>
      </c>
      <c r="I71" s="12">
        <v>4.4400000000000004</v>
      </c>
      <c r="J71" s="12">
        <v>5.298</v>
      </c>
      <c r="K71" s="50" t="s">
        <v>740</v>
      </c>
      <c r="L71" s="9" t="str">
        <f t="shared" ref="L71:L103" si="30">IF(J71="Div by 0", "N/A", IF(K71="N/A","N/A", IF(J71&gt;VALUE(MID(K71,1,2)), "No", IF(J71&lt;-1*VALUE(MID(K71,1,2)), "No", "Yes"))))</f>
        <v>Yes</v>
      </c>
    </row>
    <row r="72" spans="1:12" x14ac:dyDescent="0.2">
      <c r="A72" s="4" t="s">
        <v>66</v>
      </c>
      <c r="B72" s="50" t="s">
        <v>213</v>
      </c>
      <c r="C72" s="1">
        <v>588898.66</v>
      </c>
      <c r="D72" s="11" t="str">
        <f>IF($B72="N/A","N/A",IF(C72&gt;10,"No",IF(C72&lt;-10,"No","Yes")))</f>
        <v>N/A</v>
      </c>
      <c r="E72" s="1">
        <v>612044.74</v>
      </c>
      <c r="F72" s="11" t="str">
        <f>IF($B72="N/A","N/A",IF(E72&gt;10,"No",IF(E72&lt;-10,"No","Yes")))</f>
        <v>N/A</v>
      </c>
      <c r="G72" s="1">
        <v>645332.43999999994</v>
      </c>
      <c r="H72" s="11" t="str">
        <f>IF($B72="N/A","N/A",IF(G72&gt;10,"No",IF(G72&lt;-10,"No","Yes")))</f>
        <v>N/A</v>
      </c>
      <c r="I72" s="12">
        <v>3.93</v>
      </c>
      <c r="J72" s="12">
        <v>5.4390000000000001</v>
      </c>
      <c r="K72" s="50" t="s">
        <v>741</v>
      </c>
      <c r="L72" s="9" t="str">
        <f t="shared" si="30"/>
        <v>Yes</v>
      </c>
    </row>
    <row r="73" spans="1:12" x14ac:dyDescent="0.2">
      <c r="A73" s="3" t="s">
        <v>67</v>
      </c>
      <c r="B73" s="37" t="s">
        <v>283</v>
      </c>
      <c r="C73" s="8">
        <v>96.916968847999996</v>
      </c>
      <c r="D73" s="46" t="str">
        <f>IF($B73="N/A","N/A",IF(C73&gt;=90,"Yes","No"))</f>
        <v>Yes</v>
      </c>
      <c r="E73" s="8">
        <v>97.141097243999994</v>
      </c>
      <c r="F73" s="46" t="str">
        <f>IF($B73="N/A","N/A",IF(E73&gt;=90,"Yes","No"))</f>
        <v>Yes</v>
      </c>
      <c r="G73" s="8">
        <v>97.179601371000004</v>
      </c>
      <c r="H73" s="46" t="str">
        <f>IF($B73="N/A","N/A",IF(G73&gt;=90,"Yes","No"))</f>
        <v>Yes</v>
      </c>
      <c r="I73" s="12">
        <v>0.23130000000000001</v>
      </c>
      <c r="J73" s="12">
        <v>3.9600000000000003E-2</v>
      </c>
      <c r="K73" s="47" t="s">
        <v>740</v>
      </c>
      <c r="L73" s="9" t="str">
        <f t="shared" si="30"/>
        <v>Yes</v>
      </c>
    </row>
    <row r="74" spans="1:12" x14ac:dyDescent="0.2">
      <c r="A74" s="2" t="s">
        <v>962</v>
      </c>
      <c r="B74" s="37" t="s">
        <v>283</v>
      </c>
      <c r="C74" s="8">
        <v>96.980997725999998</v>
      </c>
      <c r="D74" s="46" t="str">
        <f>IF($B74="N/A","N/A",IF(C74&gt;=90,"Yes","No"))</f>
        <v>Yes</v>
      </c>
      <c r="E74" s="8">
        <v>97.202537513999999</v>
      </c>
      <c r="F74" s="46" t="str">
        <f>IF($B74="N/A","N/A",IF(E74&gt;=90,"Yes","No"))</f>
        <v>Yes</v>
      </c>
      <c r="G74" s="8">
        <v>97.239284565999995</v>
      </c>
      <c r="H74" s="46" t="str">
        <f>IF($B74="N/A","N/A",IF(G74&gt;=90,"Yes","No"))</f>
        <v>Yes</v>
      </c>
      <c r="I74" s="12">
        <v>0.22839999999999999</v>
      </c>
      <c r="J74" s="12">
        <v>3.78E-2</v>
      </c>
      <c r="K74" s="47" t="s">
        <v>740</v>
      </c>
      <c r="L74" s="9" t="str">
        <f t="shared" si="30"/>
        <v>Yes</v>
      </c>
    </row>
    <row r="75" spans="1:12" x14ac:dyDescent="0.2">
      <c r="A75" s="6" t="s">
        <v>963</v>
      </c>
      <c r="B75" s="50" t="s">
        <v>284</v>
      </c>
      <c r="C75" s="13">
        <v>34.571031685000001</v>
      </c>
      <c r="D75" s="46" t="str">
        <f>IF($B75="N/A","N/A",IF(C75&gt;55,"No",IF(C75&lt;30,"No","Yes")))</f>
        <v>Yes</v>
      </c>
      <c r="E75" s="13">
        <v>34.945996528999999</v>
      </c>
      <c r="F75" s="46" t="str">
        <f>IF($B75="N/A","N/A",IF(E75&gt;55,"No",IF(E75&lt;30,"No","Yes")))</f>
        <v>Yes</v>
      </c>
      <c r="G75" s="13">
        <v>35.692790936000002</v>
      </c>
      <c r="H75" s="46" t="str">
        <f>IF($B75="N/A","N/A",IF(G75&gt;55,"No",IF(G75&lt;30,"No","Yes")))</f>
        <v>Yes</v>
      </c>
      <c r="I75" s="12">
        <v>1.085</v>
      </c>
      <c r="J75" s="12">
        <v>2.137</v>
      </c>
      <c r="K75" s="50" t="s">
        <v>740</v>
      </c>
      <c r="L75" s="9" t="str">
        <f t="shared" si="30"/>
        <v>Yes</v>
      </c>
    </row>
    <row r="76" spans="1:12" ht="25.5" x14ac:dyDescent="0.2">
      <c r="A76" s="2" t="s">
        <v>964</v>
      </c>
      <c r="B76" s="50" t="s">
        <v>278</v>
      </c>
      <c r="C76" s="13">
        <v>0.63362074260000001</v>
      </c>
      <c r="D76" s="46" t="str">
        <f>IF($B76="N/A","N/A",IF(C76&gt;=5,"No",IF(C76&lt;0,"No","Yes")))</f>
        <v>Yes</v>
      </c>
      <c r="E76" s="13">
        <v>0.33575743139999997</v>
      </c>
      <c r="F76" s="46" t="str">
        <f>IF($B76="N/A","N/A",IF(E76&gt;=5,"No",IF(E76&lt;0,"No","Yes")))</f>
        <v>Yes</v>
      </c>
      <c r="G76" s="13">
        <v>0.44297453279999999</v>
      </c>
      <c r="H76" s="46" t="str">
        <f>IF($B76="N/A","N/A",IF(G76&gt;=5,"No",IF(G76&lt;0,"No","Yes")))</f>
        <v>Yes</v>
      </c>
      <c r="I76" s="12">
        <v>-47</v>
      </c>
      <c r="J76" s="12">
        <v>31.93</v>
      </c>
      <c r="K76" s="50" t="s">
        <v>213</v>
      </c>
      <c r="L76" s="9" t="str">
        <f t="shared" si="30"/>
        <v>N/A</v>
      </c>
    </row>
    <row r="77" spans="1:12" ht="25.5" x14ac:dyDescent="0.2">
      <c r="A77" s="2" t="s">
        <v>965</v>
      </c>
      <c r="B77" s="50" t="s">
        <v>213</v>
      </c>
      <c r="C77" s="13">
        <v>18.481091172999999</v>
      </c>
      <c r="D77" s="50" t="s">
        <v>213</v>
      </c>
      <c r="E77" s="13">
        <v>19.303259228999998</v>
      </c>
      <c r="F77" s="50" t="s">
        <v>213</v>
      </c>
      <c r="G77" s="13">
        <v>21.436309672</v>
      </c>
      <c r="H77" s="50" t="s">
        <v>213</v>
      </c>
      <c r="I77" s="12">
        <v>4.4489999999999998</v>
      </c>
      <c r="J77" s="12">
        <v>11.05</v>
      </c>
      <c r="K77" s="50" t="s">
        <v>213</v>
      </c>
      <c r="L77" s="9" t="str">
        <f t="shared" si="30"/>
        <v>N/A</v>
      </c>
    </row>
    <row r="78" spans="1:12" ht="25.5" x14ac:dyDescent="0.2">
      <c r="A78" s="2" t="s">
        <v>966</v>
      </c>
      <c r="B78" s="50" t="s">
        <v>213</v>
      </c>
      <c r="C78" s="13">
        <v>47.542128794</v>
      </c>
      <c r="D78" s="50" t="s">
        <v>213</v>
      </c>
      <c r="E78" s="13">
        <v>46.573995263999997</v>
      </c>
      <c r="F78" s="50" t="s">
        <v>213</v>
      </c>
      <c r="G78" s="13">
        <v>45.220956758</v>
      </c>
      <c r="H78" s="50" t="s">
        <v>213</v>
      </c>
      <c r="I78" s="12">
        <v>-2.04</v>
      </c>
      <c r="J78" s="12">
        <v>-2.91</v>
      </c>
      <c r="K78" s="50" t="s">
        <v>213</v>
      </c>
      <c r="L78" s="9" t="str">
        <f t="shared" si="30"/>
        <v>N/A</v>
      </c>
    </row>
    <row r="79" spans="1:12" ht="25.5" x14ac:dyDescent="0.2">
      <c r="A79" s="2" t="s">
        <v>967</v>
      </c>
      <c r="B79" s="50" t="s">
        <v>213</v>
      </c>
      <c r="C79" s="13">
        <v>12.832393725999999</v>
      </c>
      <c r="D79" s="50" t="s">
        <v>213</v>
      </c>
      <c r="E79" s="13">
        <v>13.696521734999999</v>
      </c>
      <c r="F79" s="50" t="s">
        <v>213</v>
      </c>
      <c r="G79" s="13">
        <v>16.076918137</v>
      </c>
      <c r="H79" s="50" t="s">
        <v>213</v>
      </c>
      <c r="I79" s="12">
        <v>6.734</v>
      </c>
      <c r="J79" s="12">
        <v>17.38</v>
      </c>
      <c r="K79" s="50" t="s">
        <v>213</v>
      </c>
      <c r="L79" s="9" t="str">
        <f t="shared" si="30"/>
        <v>N/A</v>
      </c>
    </row>
    <row r="80" spans="1:12" ht="25.5" x14ac:dyDescent="0.2">
      <c r="A80" s="2" t="s">
        <v>968</v>
      </c>
      <c r="B80" s="50" t="s">
        <v>213</v>
      </c>
      <c r="C80" s="13">
        <v>3.1289534127</v>
      </c>
      <c r="D80" s="50" t="s">
        <v>213</v>
      </c>
      <c r="E80" s="13">
        <v>2.9894759743999999</v>
      </c>
      <c r="F80" s="50" t="s">
        <v>213</v>
      </c>
      <c r="G80" s="13">
        <v>3.3387128749000001</v>
      </c>
      <c r="H80" s="50" t="s">
        <v>213</v>
      </c>
      <c r="I80" s="12">
        <v>-4.46</v>
      </c>
      <c r="J80" s="12">
        <v>11.68</v>
      </c>
      <c r="K80" s="50" t="s">
        <v>213</v>
      </c>
      <c r="L80" s="9" t="str">
        <f t="shared" si="30"/>
        <v>N/A</v>
      </c>
    </row>
    <row r="81" spans="1:12" ht="25.5" x14ac:dyDescent="0.2">
      <c r="A81" s="2" t="s">
        <v>969</v>
      </c>
      <c r="B81" s="50" t="s">
        <v>213</v>
      </c>
      <c r="C81" s="13">
        <v>0</v>
      </c>
      <c r="D81" s="50" t="s">
        <v>213</v>
      </c>
      <c r="E81" s="13">
        <v>0</v>
      </c>
      <c r="F81" s="50" t="s">
        <v>213</v>
      </c>
      <c r="G81" s="13">
        <v>0</v>
      </c>
      <c r="H81" s="50" t="s">
        <v>213</v>
      </c>
      <c r="I81" s="12" t="s">
        <v>1747</v>
      </c>
      <c r="J81" s="12" t="s">
        <v>1747</v>
      </c>
      <c r="K81" s="50" t="s">
        <v>213</v>
      </c>
      <c r="L81" s="9" t="str">
        <f t="shared" si="30"/>
        <v>N/A</v>
      </c>
    </row>
    <row r="82" spans="1:12" x14ac:dyDescent="0.2">
      <c r="A82" s="2" t="s">
        <v>970</v>
      </c>
      <c r="B82" s="50" t="s">
        <v>213</v>
      </c>
      <c r="C82" s="13">
        <v>4.9905118096000001</v>
      </c>
      <c r="D82" s="50" t="s">
        <v>213</v>
      </c>
      <c r="E82" s="13">
        <v>4.7355910228000004</v>
      </c>
      <c r="F82" s="50" t="s">
        <v>213</v>
      </c>
      <c r="G82" s="13">
        <v>2.2374890757000001</v>
      </c>
      <c r="H82" s="50" t="s">
        <v>213</v>
      </c>
      <c r="I82" s="12">
        <v>-5.1100000000000003</v>
      </c>
      <c r="J82" s="12">
        <v>-52.8</v>
      </c>
      <c r="K82" s="50" t="s">
        <v>213</v>
      </c>
      <c r="L82" s="9" t="str">
        <f t="shared" si="30"/>
        <v>N/A</v>
      </c>
    </row>
    <row r="83" spans="1:12" x14ac:dyDescent="0.2">
      <c r="A83" s="2" t="s">
        <v>971</v>
      </c>
      <c r="B83" s="50" t="s">
        <v>213</v>
      </c>
      <c r="C83" s="13">
        <v>0</v>
      </c>
      <c r="D83" s="50" t="s">
        <v>213</v>
      </c>
      <c r="E83" s="13">
        <v>0</v>
      </c>
      <c r="F83" s="50" t="s">
        <v>213</v>
      </c>
      <c r="G83" s="13">
        <v>0</v>
      </c>
      <c r="H83" s="50" t="s">
        <v>213</v>
      </c>
      <c r="I83" s="12" t="s">
        <v>1747</v>
      </c>
      <c r="J83" s="12" t="s">
        <v>1747</v>
      </c>
      <c r="K83" s="50" t="s">
        <v>213</v>
      </c>
      <c r="L83" s="9" t="str">
        <f t="shared" si="30"/>
        <v>N/A</v>
      </c>
    </row>
    <row r="84" spans="1:12" ht="25.5" x14ac:dyDescent="0.2">
      <c r="A84" s="2" t="s">
        <v>972</v>
      </c>
      <c r="B84" s="50" t="s">
        <v>213</v>
      </c>
      <c r="C84" s="13">
        <v>9.2178230591000005</v>
      </c>
      <c r="D84" s="50" t="s">
        <v>213</v>
      </c>
      <c r="E84" s="13">
        <v>9.1804078777000004</v>
      </c>
      <c r="F84" s="50" t="s">
        <v>213</v>
      </c>
      <c r="G84" s="13">
        <v>8.2593181011999999</v>
      </c>
      <c r="H84" s="50" t="s">
        <v>213</v>
      </c>
      <c r="I84" s="12">
        <v>-0.40600000000000003</v>
      </c>
      <c r="J84" s="12">
        <v>-10</v>
      </c>
      <c r="K84" s="50" t="s">
        <v>213</v>
      </c>
      <c r="L84" s="9" t="str">
        <f t="shared" si="30"/>
        <v>N/A</v>
      </c>
    </row>
    <row r="85" spans="1:12" ht="25.5" x14ac:dyDescent="0.2">
      <c r="A85" s="2" t="s">
        <v>973</v>
      </c>
      <c r="B85" s="50" t="s">
        <v>213</v>
      </c>
      <c r="C85" s="13">
        <v>3.1734772836</v>
      </c>
      <c r="D85" s="50" t="s">
        <v>213</v>
      </c>
      <c r="E85" s="13">
        <v>3.1849914664000001</v>
      </c>
      <c r="F85" s="50" t="s">
        <v>213</v>
      </c>
      <c r="G85" s="13">
        <v>2.9873208487</v>
      </c>
      <c r="H85" s="50" t="s">
        <v>213</v>
      </c>
      <c r="I85" s="12">
        <v>0.36280000000000001</v>
      </c>
      <c r="J85" s="12">
        <v>-6.21</v>
      </c>
      <c r="K85" s="50" t="s">
        <v>213</v>
      </c>
      <c r="L85" s="9" t="str">
        <f t="shared" si="30"/>
        <v>N/A</v>
      </c>
    </row>
    <row r="86" spans="1:12" ht="25.5" x14ac:dyDescent="0.2">
      <c r="A86" s="2" t="s">
        <v>974</v>
      </c>
      <c r="B86" s="50" t="s">
        <v>213</v>
      </c>
      <c r="C86" s="13">
        <v>0</v>
      </c>
      <c r="D86" s="50" t="s">
        <v>213</v>
      </c>
      <c r="E86" s="13">
        <v>0</v>
      </c>
      <c r="F86" s="50" t="s">
        <v>213</v>
      </c>
      <c r="G86" s="13">
        <v>0</v>
      </c>
      <c r="H86" s="50" t="s">
        <v>213</v>
      </c>
      <c r="I86" s="12" t="s">
        <v>1747</v>
      </c>
      <c r="J86" s="12" t="s">
        <v>1747</v>
      </c>
      <c r="K86" s="50" t="s">
        <v>213</v>
      </c>
      <c r="L86" s="9" t="str">
        <f t="shared" si="30"/>
        <v>N/A</v>
      </c>
    </row>
    <row r="87" spans="1:12" x14ac:dyDescent="0.2">
      <c r="A87" s="2" t="s">
        <v>975</v>
      </c>
      <c r="B87" s="50" t="s">
        <v>213</v>
      </c>
      <c r="C87" s="13">
        <v>60.522526008</v>
      </c>
      <c r="D87" s="50" t="s">
        <v>213</v>
      </c>
      <c r="E87" s="13">
        <v>59.079636547</v>
      </c>
      <c r="F87" s="50" t="s">
        <v>213</v>
      </c>
      <c r="G87" s="13">
        <v>57.261962267000001</v>
      </c>
      <c r="H87" s="50" t="s">
        <v>213</v>
      </c>
      <c r="I87" s="12">
        <v>-2.38</v>
      </c>
      <c r="J87" s="12">
        <v>-3.08</v>
      </c>
      <c r="K87" s="50" t="s">
        <v>213</v>
      </c>
      <c r="L87" s="9" t="str">
        <f t="shared" si="30"/>
        <v>N/A</v>
      </c>
    </row>
    <row r="88" spans="1:12" x14ac:dyDescent="0.2">
      <c r="A88" s="2" t="s">
        <v>976</v>
      </c>
      <c r="B88" s="50" t="s">
        <v>213</v>
      </c>
      <c r="C88" s="13">
        <v>36.303996708</v>
      </c>
      <c r="D88" s="50" t="s">
        <v>213</v>
      </c>
      <c r="E88" s="13">
        <v>37.735371987000001</v>
      </c>
      <c r="F88" s="50" t="s">
        <v>213</v>
      </c>
      <c r="G88" s="13">
        <v>39.750716883999999</v>
      </c>
      <c r="H88" s="50" t="s">
        <v>213</v>
      </c>
      <c r="I88" s="12">
        <v>3.9430000000000001</v>
      </c>
      <c r="J88" s="12">
        <v>5.3410000000000002</v>
      </c>
      <c r="K88" s="50" t="s">
        <v>213</v>
      </c>
      <c r="L88" s="9" t="str">
        <f t="shared" si="30"/>
        <v>N/A</v>
      </c>
    </row>
    <row r="89" spans="1:12" x14ac:dyDescent="0.2">
      <c r="A89" s="6" t="s">
        <v>68</v>
      </c>
      <c r="B89" s="50" t="s">
        <v>213</v>
      </c>
      <c r="C89" s="1">
        <v>13100</v>
      </c>
      <c r="D89" s="11" t="str">
        <f>IF($B89="N/A","N/A",IF(C89&gt;10,"No",IF(C89&lt;-10,"No","Yes")))</f>
        <v>N/A</v>
      </c>
      <c r="E89" s="1">
        <v>12376</v>
      </c>
      <c r="F89" s="11" t="str">
        <f>IF($B89="N/A","N/A",IF(E89&gt;10,"No",IF(E89&lt;-10,"No","Yes")))</f>
        <v>N/A</v>
      </c>
      <c r="G89" s="1">
        <v>12663</v>
      </c>
      <c r="H89" s="11" t="str">
        <f>IF($B89="N/A","N/A",IF(G89&gt;10,"No",IF(G89&lt;-10,"No","Yes")))</f>
        <v>N/A</v>
      </c>
      <c r="I89" s="12">
        <v>-5.53</v>
      </c>
      <c r="J89" s="12">
        <v>2.319</v>
      </c>
      <c r="K89" s="50" t="s">
        <v>740</v>
      </c>
      <c r="L89" s="9" t="str">
        <f t="shared" si="30"/>
        <v>Yes</v>
      </c>
    </row>
    <row r="90" spans="1:12" x14ac:dyDescent="0.2">
      <c r="A90" s="2" t="s">
        <v>109</v>
      </c>
      <c r="B90" s="50" t="s">
        <v>213</v>
      </c>
      <c r="C90" s="13">
        <v>1.5190839695</v>
      </c>
      <c r="D90" s="46" t="str">
        <f>IF($B90="N/A","N/A",IF(C90&gt;10,"No",IF(C90&lt;-10,"No","Yes")))</f>
        <v>N/A</v>
      </c>
      <c r="E90" s="13">
        <v>1.6725921137999999</v>
      </c>
      <c r="F90" s="46" t="str">
        <f>IF($B90="N/A","N/A",IF(E90&gt;10,"No",IF(E90&lt;-10,"No","Yes")))</f>
        <v>N/A</v>
      </c>
      <c r="G90" s="13">
        <v>1.7057569295999999</v>
      </c>
      <c r="H90" s="46" t="str">
        <f>IF($B90="N/A","N/A",IF(G90&gt;10,"No",IF(G90&lt;-10,"No","Yes")))</f>
        <v>N/A</v>
      </c>
      <c r="I90" s="12">
        <v>10.11</v>
      </c>
      <c r="J90" s="12">
        <v>1.9830000000000001</v>
      </c>
      <c r="K90" s="50" t="s">
        <v>740</v>
      </c>
      <c r="L90" s="9" t="str">
        <f t="shared" si="30"/>
        <v>Yes</v>
      </c>
    </row>
    <row r="91" spans="1:12" x14ac:dyDescent="0.2">
      <c r="A91" s="2" t="s">
        <v>110</v>
      </c>
      <c r="B91" s="50" t="s">
        <v>213</v>
      </c>
      <c r="C91" s="13">
        <v>3.0610687023000001</v>
      </c>
      <c r="D91" s="46" t="str">
        <f>IF($B91="N/A","N/A",IF(C91&gt;10,"No",IF(C91&lt;-10,"No","Yes")))</f>
        <v>N/A</v>
      </c>
      <c r="E91" s="13">
        <v>2.5856496445000001</v>
      </c>
      <c r="F91" s="46" t="str">
        <f>IF($B91="N/A","N/A",IF(E91&gt;10,"No",IF(E91&lt;-10,"No","Yes")))</f>
        <v>N/A</v>
      </c>
      <c r="G91" s="13">
        <v>2.8508252389000002</v>
      </c>
      <c r="H91" s="46" t="str">
        <f>IF($B91="N/A","N/A",IF(G91&gt;10,"No",IF(G91&lt;-10,"No","Yes")))</f>
        <v>N/A</v>
      </c>
      <c r="I91" s="12">
        <v>-15.5</v>
      </c>
      <c r="J91" s="12">
        <v>10.26</v>
      </c>
      <c r="K91" s="50" t="s">
        <v>740</v>
      </c>
      <c r="L91" s="9" t="str">
        <f t="shared" si="30"/>
        <v>No</v>
      </c>
    </row>
    <row r="92" spans="1:12" x14ac:dyDescent="0.2">
      <c r="A92" s="4" t="s">
        <v>7</v>
      </c>
      <c r="B92" s="50" t="s">
        <v>213</v>
      </c>
      <c r="C92" s="13">
        <v>17.900131422000001</v>
      </c>
      <c r="D92" s="11" t="str">
        <f>IF($B92="N/A","N/A",IF(C92&gt;10,"No",IF(C92&lt;-10,"No","Yes")))</f>
        <v>N/A</v>
      </c>
      <c r="E92" s="13">
        <v>18.022265245</v>
      </c>
      <c r="F92" s="11" t="str">
        <f>IF($B92="N/A","N/A",IF(E92&gt;10,"No",IF(E92&lt;-10,"No","Yes")))</f>
        <v>N/A</v>
      </c>
      <c r="G92" s="13">
        <v>17.898097708000002</v>
      </c>
      <c r="H92" s="11" t="str">
        <f>IF($B92="N/A","N/A",IF(G92&gt;10,"No",IF(G92&lt;-10,"No","Yes")))</f>
        <v>N/A</v>
      </c>
      <c r="I92" s="12">
        <v>0.68230000000000002</v>
      </c>
      <c r="J92" s="12">
        <v>-0.68899999999999995</v>
      </c>
      <c r="K92" s="50" t="s">
        <v>741</v>
      </c>
      <c r="L92" s="9" t="str">
        <f t="shared" si="30"/>
        <v>Yes</v>
      </c>
    </row>
    <row r="93" spans="1:12" x14ac:dyDescent="0.2">
      <c r="A93" s="4" t="s">
        <v>180</v>
      </c>
      <c r="B93" s="50" t="s">
        <v>213</v>
      </c>
      <c r="C93" s="13">
        <v>63.159106819999998</v>
      </c>
      <c r="D93" s="11" t="str">
        <f t="shared" ref="D93:D94" si="31">IF($B93="N/A","N/A",IF(C93&gt;10,"No",IF(C93&lt;-10,"No","Yes")))</f>
        <v>N/A</v>
      </c>
      <c r="E93" s="13">
        <v>62.822067672000003</v>
      </c>
      <c r="F93" s="11" t="str">
        <f t="shared" ref="F93:F94" si="32">IF($B93="N/A","N/A",IF(E93&gt;10,"No",IF(E93&lt;-10,"No","Yes")))</f>
        <v>N/A</v>
      </c>
      <c r="G93" s="13">
        <v>62.369920731000001</v>
      </c>
      <c r="H93" s="11" t="str">
        <f t="shared" ref="H93:H94" si="33">IF($B93="N/A","N/A",IF(G93&gt;10,"No",IF(G93&lt;-10,"No","Yes")))</f>
        <v>N/A</v>
      </c>
      <c r="I93" s="12">
        <v>-0.53400000000000003</v>
      </c>
      <c r="J93" s="12">
        <v>-0.72</v>
      </c>
      <c r="K93" s="50" t="s">
        <v>740</v>
      </c>
      <c r="L93" s="9" t="str">
        <f>IF(J93="Div by 0", "N/A", IF(OR(J93="N/A",K93="N/A"),"N/A", IF(J93&gt;VALUE(MID(K93,1,2)), "No", IF(J93&lt;-1*VALUE(MID(K93,1,2)), "No", "Yes"))))</f>
        <v>Yes</v>
      </c>
    </row>
    <row r="94" spans="1:12" x14ac:dyDescent="0.2">
      <c r="A94" s="4" t="s">
        <v>181</v>
      </c>
      <c r="B94" s="50" t="s">
        <v>213</v>
      </c>
      <c r="C94" s="13">
        <v>36.840893180000002</v>
      </c>
      <c r="D94" s="11" t="str">
        <f t="shared" si="31"/>
        <v>N/A</v>
      </c>
      <c r="E94" s="13">
        <v>37.177932327999997</v>
      </c>
      <c r="F94" s="11" t="str">
        <f t="shared" si="32"/>
        <v>N/A</v>
      </c>
      <c r="G94" s="13">
        <v>37.630079268999999</v>
      </c>
      <c r="H94" s="11" t="str">
        <f t="shared" si="33"/>
        <v>N/A</v>
      </c>
      <c r="I94" s="12">
        <v>0.91490000000000005</v>
      </c>
      <c r="J94" s="12">
        <v>1.216</v>
      </c>
      <c r="K94" s="50" t="s">
        <v>740</v>
      </c>
      <c r="L94" s="9" t="str">
        <f>IF(J94="Div by 0", "N/A", IF(OR(J94="N/A",K94="N/A"),"N/A", IF(J94&gt;VALUE(MID(K94,1,2)), "No", IF(J94&lt;-1*VALUE(MID(K94,1,2)), "No", "Yes"))))</f>
        <v>Yes</v>
      </c>
    </row>
    <row r="95" spans="1:12" x14ac:dyDescent="0.2">
      <c r="A95" s="2" t="s">
        <v>8</v>
      </c>
      <c r="B95" s="50" t="s">
        <v>285</v>
      </c>
      <c r="C95" s="13">
        <v>6.3426557106999999</v>
      </c>
      <c r="D95" s="46" t="str">
        <f>IF($B95="N/A","N/A",IF(C95&gt;10,"No",IF(C95&lt;5,"No","Yes")))</f>
        <v>Yes</v>
      </c>
      <c r="E95" s="13">
        <v>6.1704983293</v>
      </c>
      <c r="F95" s="46" t="str">
        <f>IF($B95="N/A","N/A",IF(E95&gt;10,"No",IF(E95&lt;5,"No","Yes")))</f>
        <v>Yes</v>
      </c>
      <c r="G95" s="13">
        <v>6.0437473998</v>
      </c>
      <c r="H95" s="46" t="str">
        <f t="shared" ref="H95:H98" si="34">IF($B95="N/A","N/A",IF(G95&gt;10,"No",IF(G95&lt;5,"No","Yes")))</f>
        <v>Yes</v>
      </c>
      <c r="I95" s="12">
        <v>-2.71</v>
      </c>
      <c r="J95" s="12">
        <v>-2.0499999999999998</v>
      </c>
      <c r="K95" s="50" t="s">
        <v>741</v>
      </c>
      <c r="L95" s="9" t="str">
        <f t="shared" si="30"/>
        <v>Yes</v>
      </c>
    </row>
    <row r="96" spans="1:12" x14ac:dyDescent="0.2">
      <c r="A96" s="2" t="s">
        <v>149</v>
      </c>
      <c r="B96" s="50" t="s">
        <v>285</v>
      </c>
      <c r="C96" s="13">
        <v>1.5716926440000001</v>
      </c>
      <c r="D96" s="46" t="str">
        <f>IF($B96="N/A","N/A",IF(C96&gt;10,"No",IF(C96&lt;5,"No","Yes")))</f>
        <v>No</v>
      </c>
      <c r="E96" s="13">
        <v>1.5275199079999999</v>
      </c>
      <c r="F96" s="46" t="str">
        <f t="shared" ref="F96:F98" si="35">IF($B96="N/A","N/A",IF(E96&gt;10,"No",IF(E96&lt;5,"No","Yes")))</f>
        <v>No</v>
      </c>
      <c r="G96" s="13">
        <v>2.2659690015999998</v>
      </c>
      <c r="H96" s="46" t="str">
        <f t="shared" si="34"/>
        <v>No</v>
      </c>
      <c r="I96" s="12">
        <v>-2.81</v>
      </c>
      <c r="J96" s="12">
        <v>48.34</v>
      </c>
      <c r="K96" s="50" t="s">
        <v>741</v>
      </c>
      <c r="L96" s="9" t="str">
        <f t="shared" si="30"/>
        <v>No</v>
      </c>
    </row>
    <row r="97" spans="1:12" x14ac:dyDescent="0.2">
      <c r="A97" s="2" t="s">
        <v>150</v>
      </c>
      <c r="B97" s="50" t="s">
        <v>285</v>
      </c>
      <c r="C97" s="13">
        <v>5.8711632706000003</v>
      </c>
      <c r="D97" s="46" t="str">
        <f>IF($B97="N/A","N/A",IF(C97&gt;10,"No",IF(C97&lt;5,"No","Yes")))</f>
        <v>Yes</v>
      </c>
      <c r="E97" s="13">
        <v>5.7228707553999998</v>
      </c>
      <c r="F97" s="46" t="str">
        <f t="shared" si="35"/>
        <v>Yes</v>
      </c>
      <c r="G97" s="13">
        <v>5.6173861571000003</v>
      </c>
      <c r="H97" s="46" t="str">
        <f t="shared" si="34"/>
        <v>Yes</v>
      </c>
      <c r="I97" s="12">
        <v>-2.5299999999999998</v>
      </c>
      <c r="J97" s="12">
        <v>-1.84</v>
      </c>
      <c r="K97" s="50" t="s">
        <v>741</v>
      </c>
      <c r="L97" s="9" t="str">
        <f t="shared" si="30"/>
        <v>Yes</v>
      </c>
    </row>
    <row r="98" spans="1:12" x14ac:dyDescent="0.2">
      <c r="A98" s="2" t="s">
        <v>151</v>
      </c>
      <c r="B98" s="50" t="s">
        <v>285</v>
      </c>
      <c r="C98" s="13">
        <v>6.3501787095999997</v>
      </c>
      <c r="D98" s="46" t="str">
        <f>IF($B98="N/A","N/A",IF(C98&gt;10,"No",IF(C98&lt;5,"No","Yes")))</f>
        <v>Yes</v>
      </c>
      <c r="E98" s="13">
        <v>6.1771135151000003</v>
      </c>
      <c r="F98" s="46" t="str">
        <f t="shared" si="35"/>
        <v>Yes</v>
      </c>
      <c r="G98" s="13">
        <v>6.0487732690999998</v>
      </c>
      <c r="H98" s="46" t="str">
        <f t="shared" si="34"/>
        <v>Yes</v>
      </c>
      <c r="I98" s="12">
        <v>-2.73</v>
      </c>
      <c r="J98" s="12">
        <v>-2.08</v>
      </c>
      <c r="K98" s="50" t="s">
        <v>741</v>
      </c>
      <c r="L98" s="9" t="str">
        <f t="shared" si="30"/>
        <v>Yes</v>
      </c>
    </row>
    <row r="99" spans="1:12" x14ac:dyDescent="0.2">
      <c r="A99" s="2" t="s">
        <v>977</v>
      </c>
      <c r="B99" s="50" t="s">
        <v>213</v>
      </c>
      <c r="C99" s="1">
        <v>31669</v>
      </c>
      <c r="D99" s="11" t="str">
        <f t="shared" ref="D99:D110" si="36">IF($B99="N/A","N/A",IF(C99&gt;10,"No",IF(C99&lt;-10,"No","Yes")))</f>
        <v>N/A</v>
      </c>
      <c r="E99" s="1">
        <v>32198</v>
      </c>
      <c r="F99" s="11" t="str">
        <f t="shared" ref="F99:F110" si="37">IF($B99="N/A","N/A",IF(E99&gt;10,"No",IF(E99&lt;-10,"No","Yes")))</f>
        <v>N/A</v>
      </c>
      <c r="G99" s="1">
        <v>27758</v>
      </c>
      <c r="H99" s="11" t="str">
        <f t="shared" ref="H99:H110" si="38">IF($B99="N/A","N/A",IF(G99&gt;10,"No",IF(G99&lt;-10,"No","Yes")))</f>
        <v>N/A</v>
      </c>
      <c r="I99" s="12">
        <v>1.67</v>
      </c>
      <c r="J99" s="12">
        <v>-13.8</v>
      </c>
      <c r="K99" s="47" t="s">
        <v>740</v>
      </c>
      <c r="L99" s="9" t="str">
        <f t="shared" si="30"/>
        <v>No</v>
      </c>
    </row>
    <row r="100" spans="1:12" x14ac:dyDescent="0.2">
      <c r="A100" s="2" t="s">
        <v>978</v>
      </c>
      <c r="B100" s="50" t="s">
        <v>213</v>
      </c>
      <c r="C100" s="1">
        <v>3595</v>
      </c>
      <c r="D100" s="11" t="str">
        <f t="shared" si="36"/>
        <v>N/A</v>
      </c>
      <c r="E100" s="1">
        <v>3507</v>
      </c>
      <c r="F100" s="11" t="str">
        <f t="shared" si="37"/>
        <v>N/A</v>
      </c>
      <c r="G100" s="1">
        <v>3540</v>
      </c>
      <c r="H100" s="11" t="str">
        <f t="shared" si="38"/>
        <v>N/A</v>
      </c>
      <c r="I100" s="12">
        <v>-2.4500000000000002</v>
      </c>
      <c r="J100" s="12">
        <v>0.94099999999999995</v>
      </c>
      <c r="K100" s="47" t="s">
        <v>740</v>
      </c>
      <c r="L100" s="9" t="str">
        <f t="shared" si="30"/>
        <v>Yes</v>
      </c>
    </row>
    <row r="101" spans="1:12" x14ac:dyDescent="0.2">
      <c r="A101" s="2" t="s">
        <v>1</v>
      </c>
      <c r="B101" s="50" t="s">
        <v>213</v>
      </c>
      <c r="C101" s="13">
        <v>99.720267265999993</v>
      </c>
      <c r="D101" s="11" t="str">
        <f t="shared" si="36"/>
        <v>N/A</v>
      </c>
      <c r="E101" s="13">
        <v>99.879162605999994</v>
      </c>
      <c r="F101" s="11" t="str">
        <f t="shared" si="37"/>
        <v>N/A</v>
      </c>
      <c r="G101" s="13">
        <v>99.795614650000005</v>
      </c>
      <c r="H101" s="11" t="str">
        <f t="shared" si="38"/>
        <v>N/A</v>
      </c>
      <c r="I101" s="12">
        <v>0.1593</v>
      </c>
      <c r="J101" s="12">
        <v>-8.4000000000000005E-2</v>
      </c>
      <c r="K101" s="50" t="s">
        <v>741</v>
      </c>
      <c r="L101" s="9" t="str">
        <f t="shared" si="30"/>
        <v>Yes</v>
      </c>
    </row>
    <row r="102" spans="1:12" x14ac:dyDescent="0.2">
      <c r="A102" s="2" t="s">
        <v>69</v>
      </c>
      <c r="B102" s="50" t="s">
        <v>213</v>
      </c>
      <c r="C102" s="13">
        <v>98.679320230000002</v>
      </c>
      <c r="D102" s="11" t="str">
        <f t="shared" si="36"/>
        <v>N/A</v>
      </c>
      <c r="E102" s="13">
        <v>98.874352215000002</v>
      </c>
      <c r="F102" s="11" t="str">
        <f t="shared" si="37"/>
        <v>N/A</v>
      </c>
      <c r="G102" s="13">
        <v>99.208203349000001</v>
      </c>
      <c r="H102" s="11" t="str">
        <f t="shared" si="38"/>
        <v>N/A</v>
      </c>
      <c r="I102" s="12">
        <v>0.1976</v>
      </c>
      <c r="J102" s="12">
        <v>0.3377</v>
      </c>
      <c r="K102" s="50" t="s">
        <v>741</v>
      </c>
      <c r="L102" s="9" t="str">
        <f t="shared" si="30"/>
        <v>Yes</v>
      </c>
    </row>
    <row r="103" spans="1:12" x14ac:dyDescent="0.2">
      <c r="A103" s="4" t="s">
        <v>70</v>
      </c>
      <c r="B103" s="50" t="s">
        <v>213</v>
      </c>
      <c r="C103" s="1">
        <v>618623</v>
      </c>
      <c r="D103" s="11" t="str">
        <f t="shared" si="36"/>
        <v>N/A</v>
      </c>
      <c r="E103" s="1">
        <v>644133</v>
      </c>
      <c r="F103" s="11" t="str">
        <f t="shared" si="37"/>
        <v>N/A</v>
      </c>
      <c r="G103" s="1">
        <v>678262</v>
      </c>
      <c r="H103" s="11" t="str">
        <f t="shared" si="38"/>
        <v>N/A</v>
      </c>
      <c r="I103" s="12">
        <v>4.1239999999999997</v>
      </c>
      <c r="J103" s="12">
        <v>5.298</v>
      </c>
      <c r="K103" s="50" t="s">
        <v>740</v>
      </c>
      <c r="L103" s="9" t="str">
        <f t="shared" si="30"/>
        <v>Yes</v>
      </c>
    </row>
    <row r="104" spans="1:12" x14ac:dyDescent="0.2">
      <c r="A104" s="2" t="s">
        <v>692</v>
      </c>
      <c r="B104" s="50" t="s">
        <v>213</v>
      </c>
      <c r="C104" s="13">
        <v>0.70220473539999995</v>
      </c>
      <c r="D104" s="11" t="str">
        <f t="shared" si="36"/>
        <v>N/A</v>
      </c>
      <c r="E104" s="13">
        <v>0.75512355369999995</v>
      </c>
      <c r="F104" s="11" t="str">
        <f t="shared" si="37"/>
        <v>N/A</v>
      </c>
      <c r="G104" s="13">
        <v>0.77285768629999996</v>
      </c>
      <c r="H104" s="11" t="str">
        <f t="shared" si="38"/>
        <v>N/A</v>
      </c>
      <c r="I104" s="12">
        <v>7.5359999999999996</v>
      </c>
      <c r="J104" s="12">
        <v>2.3490000000000002</v>
      </c>
      <c r="K104" s="50" t="s">
        <v>741</v>
      </c>
      <c r="L104" s="9" t="str">
        <f t="shared" ref="L104:L110" si="39">IF(J104="Div by 0", "N/A", IF(K104="N/A","N/A", IF(J104&gt;VALUE(MID(K104,1,2)), "No", IF(J104&lt;-1*VALUE(MID(K104,1,2)), "No", "Yes"))))</f>
        <v>Yes</v>
      </c>
    </row>
    <row r="105" spans="1:12" x14ac:dyDescent="0.2">
      <c r="A105" s="2" t="s">
        <v>691</v>
      </c>
      <c r="B105" s="50" t="s">
        <v>213</v>
      </c>
      <c r="C105" s="13">
        <v>0.54831456320000005</v>
      </c>
      <c r="D105" s="11" t="str">
        <f t="shared" si="36"/>
        <v>N/A</v>
      </c>
      <c r="E105" s="13">
        <v>0.69581903119999999</v>
      </c>
      <c r="F105" s="11" t="str">
        <f t="shared" si="37"/>
        <v>N/A</v>
      </c>
      <c r="G105" s="13">
        <v>0.33335200850000002</v>
      </c>
      <c r="H105" s="11" t="str">
        <f t="shared" si="38"/>
        <v>N/A</v>
      </c>
      <c r="I105" s="12">
        <v>26.9</v>
      </c>
      <c r="J105" s="12">
        <v>-52.1</v>
      </c>
      <c r="K105" s="50" t="s">
        <v>741</v>
      </c>
      <c r="L105" s="9" t="str">
        <f t="shared" si="39"/>
        <v>No</v>
      </c>
    </row>
    <row r="106" spans="1:12" x14ac:dyDescent="0.2">
      <c r="A106" s="2" t="s">
        <v>690</v>
      </c>
      <c r="B106" s="50" t="s">
        <v>213</v>
      </c>
      <c r="C106" s="13">
        <v>98.749480700999996</v>
      </c>
      <c r="D106" s="11" t="str">
        <f t="shared" si="36"/>
        <v>N/A</v>
      </c>
      <c r="E106" s="13">
        <v>98.549057414999993</v>
      </c>
      <c r="F106" s="11" t="str">
        <f t="shared" si="37"/>
        <v>N/A</v>
      </c>
      <c r="G106" s="13">
        <v>98.893790304999996</v>
      </c>
      <c r="H106" s="11" t="str">
        <f t="shared" si="38"/>
        <v>N/A</v>
      </c>
      <c r="I106" s="12">
        <v>-0.20300000000000001</v>
      </c>
      <c r="J106" s="12">
        <v>0.3498</v>
      </c>
      <c r="K106" s="50" t="s">
        <v>741</v>
      </c>
      <c r="L106" s="9" t="str">
        <f t="shared" si="39"/>
        <v>Yes</v>
      </c>
    </row>
    <row r="107" spans="1:12" ht="25.5" x14ac:dyDescent="0.2">
      <c r="A107" s="4" t="s">
        <v>979</v>
      </c>
      <c r="B107" s="50" t="s">
        <v>213</v>
      </c>
      <c r="C107" s="13">
        <v>55.344092756999999</v>
      </c>
      <c r="D107" s="11" t="str">
        <f t="shared" si="36"/>
        <v>N/A</v>
      </c>
      <c r="E107" s="13">
        <v>54.292594078999997</v>
      </c>
      <c r="F107" s="11" t="str">
        <f t="shared" si="37"/>
        <v>N/A</v>
      </c>
      <c r="G107" s="13">
        <v>53.099984085000003</v>
      </c>
      <c r="H107" s="11" t="str">
        <f t="shared" si="38"/>
        <v>N/A</v>
      </c>
      <c r="I107" s="12">
        <v>-1.9</v>
      </c>
      <c r="J107" s="12">
        <v>-2.2000000000000002</v>
      </c>
      <c r="K107" s="50" t="s">
        <v>741</v>
      </c>
      <c r="L107" s="9" t="str">
        <f t="shared" si="39"/>
        <v>Yes</v>
      </c>
    </row>
    <row r="108" spans="1:12" ht="25.5" x14ac:dyDescent="0.2">
      <c r="A108" s="4" t="s">
        <v>980</v>
      </c>
      <c r="B108" s="50" t="s">
        <v>213</v>
      </c>
      <c r="C108" s="13">
        <v>42.397165211000001</v>
      </c>
      <c r="D108" s="11" t="str">
        <f t="shared" si="36"/>
        <v>N/A</v>
      </c>
      <c r="E108" s="13">
        <v>43.442807307999999</v>
      </c>
      <c r="F108" s="11" t="str">
        <f t="shared" si="37"/>
        <v>N/A</v>
      </c>
      <c r="G108" s="13">
        <v>44.630277511999999</v>
      </c>
      <c r="H108" s="11" t="str">
        <f t="shared" si="38"/>
        <v>N/A</v>
      </c>
      <c r="I108" s="12">
        <v>2.4660000000000002</v>
      </c>
      <c r="J108" s="12">
        <v>2.7330000000000001</v>
      </c>
      <c r="K108" s="50" t="s">
        <v>741</v>
      </c>
      <c r="L108" s="9" t="str">
        <f t="shared" si="39"/>
        <v>Yes</v>
      </c>
    </row>
    <row r="109" spans="1:12" ht="25.5" x14ac:dyDescent="0.2">
      <c r="A109" s="4" t="s">
        <v>981</v>
      </c>
      <c r="B109" s="50" t="s">
        <v>213</v>
      </c>
      <c r="C109" s="13">
        <v>1.0587469447</v>
      </c>
      <c r="D109" s="11" t="str">
        <f t="shared" si="36"/>
        <v>N/A</v>
      </c>
      <c r="E109" s="13">
        <v>1.0550486363</v>
      </c>
      <c r="F109" s="11" t="str">
        <f t="shared" si="37"/>
        <v>N/A</v>
      </c>
      <c r="G109" s="13">
        <v>1.0371439659999999</v>
      </c>
      <c r="H109" s="11" t="str">
        <f t="shared" si="38"/>
        <v>N/A</v>
      </c>
      <c r="I109" s="12">
        <v>-0.34899999999999998</v>
      </c>
      <c r="J109" s="12">
        <v>-1.7</v>
      </c>
      <c r="K109" s="50" t="s">
        <v>741</v>
      </c>
      <c r="L109" s="9" t="str">
        <f t="shared" si="39"/>
        <v>Yes</v>
      </c>
    </row>
    <row r="110" spans="1:12" ht="25.5" x14ac:dyDescent="0.2">
      <c r="A110" s="4" t="s">
        <v>982</v>
      </c>
      <c r="B110" s="50" t="s">
        <v>213</v>
      </c>
      <c r="C110" s="13">
        <v>1.199995087</v>
      </c>
      <c r="D110" s="11" t="str">
        <f t="shared" si="36"/>
        <v>N/A</v>
      </c>
      <c r="E110" s="13">
        <v>1.2095499762999999</v>
      </c>
      <c r="F110" s="11" t="str">
        <f t="shared" si="37"/>
        <v>N/A</v>
      </c>
      <c r="G110" s="13">
        <v>1.2325944375</v>
      </c>
      <c r="H110" s="11" t="str">
        <f t="shared" si="38"/>
        <v>N/A</v>
      </c>
      <c r="I110" s="12">
        <v>0.79620000000000002</v>
      </c>
      <c r="J110" s="12">
        <v>1.905</v>
      </c>
      <c r="K110" s="50" t="s">
        <v>741</v>
      </c>
      <c r="L110" s="9" t="str">
        <f t="shared" si="39"/>
        <v>Yes</v>
      </c>
    </row>
    <row r="111" spans="1:12" x14ac:dyDescent="0.2">
      <c r="A111" s="2" t="s">
        <v>983</v>
      </c>
      <c r="B111" s="50" t="s">
        <v>286</v>
      </c>
      <c r="C111" s="13">
        <v>99.951553554</v>
      </c>
      <c r="D111" s="46" t="str">
        <f>IF($B111="N/A","N/A",IF(C111&gt;=99,"Yes","No"))</f>
        <v>Yes</v>
      </c>
      <c r="E111" s="13">
        <v>99.942429097000002</v>
      </c>
      <c r="F111" s="46" t="str">
        <f>IF($B111="N/A","N/A",IF(E111&gt;=99,"Yes","No"))</f>
        <v>Yes</v>
      </c>
      <c r="G111" s="13">
        <v>99.804981639999994</v>
      </c>
      <c r="H111" s="46" t="str">
        <f>IF($B111="N/A","N/A",IF(G111&gt;=99,"Yes","No"))</f>
        <v>Yes</v>
      </c>
      <c r="I111" s="12">
        <v>-8.9999999999999993E-3</v>
      </c>
      <c r="J111" s="12">
        <v>-0.13800000000000001</v>
      </c>
      <c r="K111" s="50" t="s">
        <v>740</v>
      </c>
      <c r="L111" s="9" t="str">
        <f t="shared" ref="L111:L145" si="40">IF(J111="Div by 0", "N/A", IF(K111="N/A","N/A", IF(J111&gt;VALUE(MID(K111,1,2)), "No", IF(J111&lt;-1*VALUE(MID(K111,1,2)), "No", "Yes"))))</f>
        <v>Yes</v>
      </c>
    </row>
    <row r="112" spans="1:12" x14ac:dyDescent="0.2">
      <c r="A112" s="2" t="s">
        <v>984</v>
      </c>
      <c r="B112" s="50" t="s">
        <v>213</v>
      </c>
      <c r="C112" s="13">
        <v>0.61139442659999998</v>
      </c>
      <c r="D112" s="46" t="str">
        <f>IF($B112="N/A","N/A",IF(C112&gt;10,"No",IF(C112&lt;-10,"No","Yes")))</f>
        <v>N/A</v>
      </c>
      <c r="E112" s="13">
        <v>0.66022310989999999</v>
      </c>
      <c r="F112" s="46" t="str">
        <f>IF($B112="N/A","N/A",IF(E112&gt;10,"No",IF(E112&lt;-10,"No","Yes")))</f>
        <v>N/A</v>
      </c>
      <c r="G112" s="13">
        <v>0.5516525739</v>
      </c>
      <c r="H112" s="46" t="str">
        <f>IF($B112="N/A","N/A",IF(G112&gt;10,"No",IF(G112&lt;-10,"No","Yes")))</f>
        <v>N/A</v>
      </c>
      <c r="I112" s="12">
        <v>7.9859999999999998</v>
      </c>
      <c r="J112" s="12">
        <v>-16.399999999999999</v>
      </c>
      <c r="K112" s="50" t="s">
        <v>740</v>
      </c>
      <c r="L112" s="9" t="str">
        <f t="shared" si="40"/>
        <v>No</v>
      </c>
    </row>
    <row r="113" spans="1:12" x14ac:dyDescent="0.2">
      <c r="A113" s="3" t="s">
        <v>985</v>
      </c>
      <c r="B113" s="50" t="s">
        <v>280</v>
      </c>
      <c r="C113" s="8">
        <v>99.960776523000007</v>
      </c>
      <c r="D113" s="46" t="str">
        <f>IF($B113="N/A","N/A",IF(C113&gt;=98,"Yes","No"))</f>
        <v>Yes</v>
      </c>
      <c r="E113" s="8">
        <v>99.96476973</v>
      </c>
      <c r="F113" s="46" t="str">
        <f>IF($B113="N/A","N/A",IF(E113&gt;=98,"Yes","No"))</f>
        <v>Yes</v>
      </c>
      <c r="G113" s="8">
        <v>99.946347588999998</v>
      </c>
      <c r="H113" s="46" t="str">
        <f>IF($B113="N/A","N/A",IF(G113&gt;=98,"Yes","No"))</f>
        <v>Yes</v>
      </c>
      <c r="I113" s="12">
        <v>4.0000000000000001E-3</v>
      </c>
      <c r="J113" s="12">
        <v>-1.7999999999999999E-2</v>
      </c>
      <c r="K113" s="47" t="s">
        <v>740</v>
      </c>
      <c r="L113" s="9" t="str">
        <f t="shared" si="40"/>
        <v>Yes</v>
      </c>
    </row>
    <row r="114" spans="1:12" x14ac:dyDescent="0.2">
      <c r="A114" s="3" t="s">
        <v>986</v>
      </c>
      <c r="B114" s="50" t="s">
        <v>287</v>
      </c>
      <c r="C114" s="8">
        <v>83.306515218000001</v>
      </c>
      <c r="D114" s="46" t="str">
        <f>IF($B114="N/A","N/A",IF(C114&gt;=80,"Yes","No"))</f>
        <v>Yes</v>
      </c>
      <c r="E114" s="8">
        <v>84.343385342999994</v>
      </c>
      <c r="F114" s="46" t="str">
        <f>IF($B114="N/A","N/A",IF(E114&gt;=80,"Yes","No"))</f>
        <v>Yes</v>
      </c>
      <c r="G114" s="8">
        <v>85.719515036000004</v>
      </c>
      <c r="H114" s="46" t="str">
        <f>IF($B114="N/A","N/A",IF(G114&gt;=80,"Yes","No"))</f>
        <v>Yes</v>
      </c>
      <c r="I114" s="12">
        <v>1.2450000000000001</v>
      </c>
      <c r="J114" s="12">
        <v>1.6319999999999999</v>
      </c>
      <c r="K114" s="47" t="s">
        <v>740</v>
      </c>
      <c r="L114" s="9" t="str">
        <f t="shared" si="40"/>
        <v>Yes</v>
      </c>
    </row>
    <row r="115" spans="1:12" ht="25.5" x14ac:dyDescent="0.2">
      <c r="A115" s="2" t="s">
        <v>987</v>
      </c>
      <c r="B115" s="50" t="s">
        <v>288</v>
      </c>
      <c r="C115" s="13">
        <v>100</v>
      </c>
      <c r="D115" s="46" t="str">
        <f>IF($B115="N/A","N/A",IF(C115&gt;=100,"Yes","No"))</f>
        <v>Yes</v>
      </c>
      <c r="E115" s="13">
        <v>100</v>
      </c>
      <c r="F115" s="46" t="str">
        <f t="shared" ref="F115:F116" si="41">IF($B115="N/A","N/A",IF(E115&gt;=100,"Yes","No"))</f>
        <v>Yes</v>
      </c>
      <c r="G115" s="13">
        <v>100</v>
      </c>
      <c r="H115" s="46" t="str">
        <f t="shared" ref="H115:H116" si="42">IF($B115="N/A","N/A",IF(G115&gt;=100,"Yes","No"))</f>
        <v>Yes</v>
      </c>
      <c r="I115" s="12">
        <v>0</v>
      </c>
      <c r="J115" s="12">
        <v>0</v>
      </c>
      <c r="K115" s="47" t="s">
        <v>739</v>
      </c>
      <c r="L115" s="9" t="str">
        <f t="shared" si="40"/>
        <v>Yes</v>
      </c>
    </row>
    <row r="116" spans="1:12" ht="25.5" x14ac:dyDescent="0.2">
      <c r="A116" s="3" t="s">
        <v>988</v>
      </c>
      <c r="B116" s="50" t="s">
        <v>288</v>
      </c>
      <c r="C116" s="13">
        <v>100</v>
      </c>
      <c r="D116" s="46" t="str">
        <f>IF($B116="N/A","N/A",IF(C116&gt;=100,"Yes","No"))</f>
        <v>Yes</v>
      </c>
      <c r="E116" s="13">
        <v>100</v>
      </c>
      <c r="F116" s="46" t="str">
        <f t="shared" si="41"/>
        <v>Yes</v>
      </c>
      <c r="G116" s="13">
        <v>100</v>
      </c>
      <c r="H116" s="46" t="str">
        <f t="shared" si="42"/>
        <v>Yes</v>
      </c>
      <c r="I116" s="12">
        <v>0</v>
      </c>
      <c r="J116" s="12">
        <v>0</v>
      </c>
      <c r="K116" s="47" t="s">
        <v>739</v>
      </c>
      <c r="L116" s="9" t="str">
        <f t="shared" si="40"/>
        <v>Yes</v>
      </c>
    </row>
    <row r="117" spans="1:12" ht="25.5" x14ac:dyDescent="0.2">
      <c r="A117" s="2" t="s">
        <v>989</v>
      </c>
      <c r="B117" s="50" t="s">
        <v>213</v>
      </c>
      <c r="C117" s="13">
        <v>89.400630512000006</v>
      </c>
      <c r="D117" s="38" t="s">
        <v>742</v>
      </c>
      <c r="E117" s="13">
        <v>88.980026492999997</v>
      </c>
      <c r="F117" s="38" t="s">
        <v>742</v>
      </c>
      <c r="G117" s="13">
        <v>89.092390449999996</v>
      </c>
      <c r="H117" s="46" t="str">
        <f>IF($B117="N/A","N/A",IF(G117&lt;100,"No",IF(G117=100,"No","Yes")))</f>
        <v>N/A</v>
      </c>
      <c r="I117" s="12">
        <v>-0.47</v>
      </c>
      <c r="J117" s="12">
        <v>0.1263</v>
      </c>
      <c r="K117" s="47" t="s">
        <v>739</v>
      </c>
      <c r="L117" s="9" t="str">
        <f t="shared" si="40"/>
        <v>Yes</v>
      </c>
    </row>
    <row r="118" spans="1:12" ht="25.5" x14ac:dyDescent="0.2">
      <c r="A118" s="2" t="s">
        <v>990</v>
      </c>
      <c r="B118" s="37" t="s">
        <v>213</v>
      </c>
      <c r="C118" s="13">
        <v>100</v>
      </c>
      <c r="D118" s="46" t="str">
        <f>IF($B118="N/A","N/A",IF(C118&gt;10,"No",IF(C118&lt;-10,"No","Yes")))</f>
        <v>N/A</v>
      </c>
      <c r="E118" s="13">
        <v>100</v>
      </c>
      <c r="F118" s="46" t="str">
        <f>IF($B118="N/A","N/A",IF(E118&gt;10,"No",IF(E118&lt;-10,"No","Yes")))</f>
        <v>N/A</v>
      </c>
      <c r="G118" s="13">
        <v>100</v>
      </c>
      <c r="H118" s="46" t="str">
        <f>IF($B118="N/A","N/A",IF(G118&gt;10,"No",IF(G118&lt;-10,"No","Yes")))</f>
        <v>N/A</v>
      </c>
      <c r="I118" s="12">
        <v>0</v>
      </c>
      <c r="J118" s="12">
        <v>0</v>
      </c>
      <c r="K118" s="47" t="s">
        <v>739</v>
      </c>
      <c r="L118" s="9" t="str">
        <f>IF(J118="Div by 0", "N/A", IF(OR(J118="N/A",K118="N/A"),"N/A", IF(J118&gt;VALUE(MID(K118,1,2)), "No", IF(J118&lt;-1*VALUE(MID(K118,1,2)), "No", "Yes"))))</f>
        <v>Yes</v>
      </c>
    </row>
    <row r="119" spans="1:12" x14ac:dyDescent="0.2">
      <c r="A119" s="7" t="s">
        <v>100</v>
      </c>
      <c r="B119" s="37" t="s">
        <v>213</v>
      </c>
      <c r="C119" s="38">
        <v>443789</v>
      </c>
      <c r="D119" s="46" t="str">
        <f t="shared" ref="D119:D145" si="43">IF($B119="N/A","N/A",IF(C119&gt;10,"No",IF(C119&lt;-10,"No","Yes")))</f>
        <v>N/A</v>
      </c>
      <c r="E119" s="38">
        <v>455091</v>
      </c>
      <c r="F119" s="46" t="str">
        <f t="shared" ref="F119:F145" si="44">IF($B119="N/A","N/A",IF(E119&gt;10,"No",IF(E119&lt;-10,"No","Yes")))</f>
        <v>N/A</v>
      </c>
      <c r="G119" s="38">
        <v>472776</v>
      </c>
      <c r="H119" s="46" t="str">
        <f t="shared" ref="H119:H145" si="45">IF($B119="N/A","N/A",IF(G119&gt;10,"No",IF(G119&lt;-10,"No","Yes")))</f>
        <v>N/A</v>
      </c>
      <c r="I119" s="12">
        <v>2.5470000000000002</v>
      </c>
      <c r="J119" s="12">
        <v>3.8860000000000001</v>
      </c>
      <c r="K119" s="47" t="s">
        <v>740</v>
      </c>
      <c r="L119" s="9" t="str">
        <f t="shared" si="40"/>
        <v>Yes</v>
      </c>
    </row>
    <row r="120" spans="1:12" x14ac:dyDescent="0.2">
      <c r="A120" s="2" t="s">
        <v>991</v>
      </c>
      <c r="B120" s="37" t="s">
        <v>213</v>
      </c>
      <c r="C120" s="38">
        <v>177503</v>
      </c>
      <c r="D120" s="46" t="str">
        <f t="shared" si="43"/>
        <v>N/A</v>
      </c>
      <c r="E120" s="38">
        <v>179560</v>
      </c>
      <c r="F120" s="46" t="str">
        <f t="shared" si="44"/>
        <v>N/A</v>
      </c>
      <c r="G120" s="38">
        <v>182433</v>
      </c>
      <c r="H120" s="46" t="str">
        <f t="shared" si="45"/>
        <v>N/A</v>
      </c>
      <c r="I120" s="12">
        <v>1.159</v>
      </c>
      <c r="J120" s="12">
        <v>1.6</v>
      </c>
      <c r="K120" s="47" t="s">
        <v>740</v>
      </c>
      <c r="L120" s="9" t="str">
        <f t="shared" si="40"/>
        <v>Yes</v>
      </c>
    </row>
    <row r="121" spans="1:12" x14ac:dyDescent="0.2">
      <c r="A121" s="2" t="s">
        <v>992</v>
      </c>
      <c r="B121" s="37" t="s">
        <v>213</v>
      </c>
      <c r="C121" s="38">
        <v>0</v>
      </c>
      <c r="D121" s="46" t="str">
        <f t="shared" si="43"/>
        <v>N/A</v>
      </c>
      <c r="E121" s="38">
        <v>11</v>
      </c>
      <c r="F121" s="46" t="str">
        <f t="shared" si="44"/>
        <v>N/A</v>
      </c>
      <c r="G121" s="38">
        <v>0</v>
      </c>
      <c r="H121" s="46" t="str">
        <f t="shared" si="45"/>
        <v>N/A</v>
      </c>
      <c r="I121" s="12" t="s">
        <v>1747</v>
      </c>
      <c r="J121" s="12">
        <v>-100</v>
      </c>
      <c r="K121" s="47" t="s">
        <v>740</v>
      </c>
      <c r="L121" s="9" t="str">
        <f t="shared" si="40"/>
        <v>No</v>
      </c>
    </row>
    <row r="122" spans="1:12" x14ac:dyDescent="0.2">
      <c r="A122" s="2" t="s">
        <v>993</v>
      </c>
      <c r="B122" s="37" t="s">
        <v>213</v>
      </c>
      <c r="C122" s="38">
        <v>126687</v>
      </c>
      <c r="D122" s="46" t="str">
        <f t="shared" si="43"/>
        <v>N/A</v>
      </c>
      <c r="E122" s="38">
        <v>134561</v>
      </c>
      <c r="F122" s="46" t="str">
        <f t="shared" si="44"/>
        <v>N/A</v>
      </c>
      <c r="G122" s="38">
        <v>148353</v>
      </c>
      <c r="H122" s="46" t="str">
        <f t="shared" si="45"/>
        <v>N/A</v>
      </c>
      <c r="I122" s="12">
        <v>6.2149999999999999</v>
      </c>
      <c r="J122" s="12">
        <v>10.25</v>
      </c>
      <c r="K122" s="47" t="s">
        <v>740</v>
      </c>
      <c r="L122" s="9" t="str">
        <f t="shared" si="40"/>
        <v>No</v>
      </c>
    </row>
    <row r="123" spans="1:12" x14ac:dyDescent="0.2">
      <c r="A123" s="2" t="s">
        <v>994</v>
      </c>
      <c r="B123" s="37" t="s">
        <v>213</v>
      </c>
      <c r="C123" s="38">
        <v>139599</v>
      </c>
      <c r="D123" s="46" t="str">
        <f t="shared" si="43"/>
        <v>N/A</v>
      </c>
      <c r="E123" s="38">
        <v>140967</v>
      </c>
      <c r="F123" s="46" t="str">
        <f t="shared" si="44"/>
        <v>N/A</v>
      </c>
      <c r="G123" s="38">
        <v>141990</v>
      </c>
      <c r="H123" s="46" t="str">
        <f t="shared" si="45"/>
        <v>N/A</v>
      </c>
      <c r="I123" s="12">
        <v>0.97989999999999999</v>
      </c>
      <c r="J123" s="12">
        <v>0.72570000000000001</v>
      </c>
      <c r="K123" s="47" t="s">
        <v>740</v>
      </c>
      <c r="L123" s="9" t="str">
        <f t="shared" si="40"/>
        <v>Yes</v>
      </c>
    </row>
    <row r="124" spans="1:12" x14ac:dyDescent="0.2">
      <c r="A124" s="2" t="s">
        <v>995</v>
      </c>
      <c r="B124" s="37" t="s">
        <v>213</v>
      </c>
      <c r="C124" s="38">
        <v>0</v>
      </c>
      <c r="D124" s="46" t="str">
        <f t="shared" si="43"/>
        <v>N/A</v>
      </c>
      <c r="E124" s="38">
        <v>0</v>
      </c>
      <c r="F124" s="46" t="str">
        <f t="shared" si="44"/>
        <v>N/A</v>
      </c>
      <c r="G124" s="38">
        <v>0</v>
      </c>
      <c r="H124" s="46" t="str">
        <f t="shared" si="45"/>
        <v>N/A</v>
      </c>
      <c r="I124" s="12" t="s">
        <v>1747</v>
      </c>
      <c r="J124" s="12" t="s">
        <v>1747</v>
      </c>
      <c r="K124" s="47" t="s">
        <v>740</v>
      </c>
      <c r="L124" s="9" t="str">
        <f t="shared" si="40"/>
        <v>N/A</v>
      </c>
    </row>
    <row r="125" spans="1:12" x14ac:dyDescent="0.2">
      <c r="A125" s="7" t="s">
        <v>101</v>
      </c>
      <c r="B125" s="37" t="s">
        <v>213</v>
      </c>
      <c r="C125" s="38">
        <v>634942</v>
      </c>
      <c r="D125" s="46" t="str">
        <f t="shared" si="43"/>
        <v>N/A</v>
      </c>
      <c r="E125" s="38">
        <v>676438</v>
      </c>
      <c r="F125" s="46" t="str">
        <f t="shared" si="44"/>
        <v>N/A</v>
      </c>
      <c r="G125" s="38">
        <v>713130</v>
      </c>
      <c r="H125" s="46" t="str">
        <f t="shared" si="45"/>
        <v>N/A</v>
      </c>
      <c r="I125" s="12">
        <v>6.5350000000000001</v>
      </c>
      <c r="J125" s="12">
        <v>5.4240000000000004</v>
      </c>
      <c r="K125" s="47" t="s">
        <v>740</v>
      </c>
      <c r="L125" s="9" t="str">
        <f t="shared" si="40"/>
        <v>Yes</v>
      </c>
    </row>
    <row r="126" spans="1:12" x14ac:dyDescent="0.2">
      <c r="A126" s="2" t="s">
        <v>996</v>
      </c>
      <c r="B126" s="37" t="s">
        <v>213</v>
      </c>
      <c r="C126" s="38">
        <v>491905</v>
      </c>
      <c r="D126" s="46" t="str">
        <f t="shared" si="43"/>
        <v>N/A</v>
      </c>
      <c r="E126" s="38">
        <v>517980</v>
      </c>
      <c r="F126" s="46" t="str">
        <f t="shared" si="44"/>
        <v>N/A</v>
      </c>
      <c r="G126" s="38">
        <v>543647</v>
      </c>
      <c r="H126" s="46" t="str">
        <f t="shared" si="45"/>
        <v>N/A</v>
      </c>
      <c r="I126" s="12">
        <v>5.3010000000000002</v>
      </c>
      <c r="J126" s="12">
        <v>4.9550000000000001</v>
      </c>
      <c r="K126" s="47" t="s">
        <v>740</v>
      </c>
      <c r="L126" s="9" t="str">
        <f t="shared" si="40"/>
        <v>Yes</v>
      </c>
    </row>
    <row r="127" spans="1:12" x14ac:dyDescent="0.2">
      <c r="A127" s="2" t="s">
        <v>997</v>
      </c>
      <c r="B127" s="37" t="s">
        <v>213</v>
      </c>
      <c r="C127" s="38">
        <v>0</v>
      </c>
      <c r="D127" s="46" t="str">
        <f t="shared" si="43"/>
        <v>N/A</v>
      </c>
      <c r="E127" s="38">
        <v>0</v>
      </c>
      <c r="F127" s="46" t="str">
        <f t="shared" si="44"/>
        <v>N/A</v>
      </c>
      <c r="G127" s="38">
        <v>0</v>
      </c>
      <c r="H127" s="46" t="str">
        <f t="shared" si="45"/>
        <v>N/A</v>
      </c>
      <c r="I127" s="12" t="s">
        <v>1747</v>
      </c>
      <c r="J127" s="12" t="s">
        <v>1747</v>
      </c>
      <c r="K127" s="47" t="s">
        <v>740</v>
      </c>
      <c r="L127" s="9" t="str">
        <f t="shared" si="40"/>
        <v>N/A</v>
      </c>
    </row>
    <row r="128" spans="1:12" x14ac:dyDescent="0.2">
      <c r="A128" s="2" t="s">
        <v>998</v>
      </c>
      <c r="B128" s="37" t="s">
        <v>213</v>
      </c>
      <c r="C128" s="38">
        <v>80153</v>
      </c>
      <c r="D128" s="46" t="str">
        <f t="shared" si="43"/>
        <v>N/A</v>
      </c>
      <c r="E128" s="38">
        <v>90502</v>
      </c>
      <c r="F128" s="46" t="str">
        <f t="shared" si="44"/>
        <v>N/A</v>
      </c>
      <c r="G128" s="38">
        <v>98910</v>
      </c>
      <c r="H128" s="46" t="str">
        <f t="shared" si="45"/>
        <v>N/A</v>
      </c>
      <c r="I128" s="12">
        <v>12.91</v>
      </c>
      <c r="J128" s="12">
        <v>9.2899999999999991</v>
      </c>
      <c r="K128" s="47" t="s">
        <v>740</v>
      </c>
      <c r="L128" s="9" t="str">
        <f t="shared" si="40"/>
        <v>Yes</v>
      </c>
    </row>
    <row r="129" spans="1:12" x14ac:dyDescent="0.2">
      <c r="A129" s="2" t="s">
        <v>999</v>
      </c>
      <c r="B129" s="37" t="s">
        <v>213</v>
      </c>
      <c r="C129" s="38">
        <v>62884</v>
      </c>
      <c r="D129" s="46" t="str">
        <f t="shared" si="43"/>
        <v>N/A</v>
      </c>
      <c r="E129" s="38">
        <v>67956</v>
      </c>
      <c r="F129" s="46" t="str">
        <f t="shared" si="44"/>
        <v>N/A</v>
      </c>
      <c r="G129" s="38">
        <v>70573</v>
      </c>
      <c r="H129" s="46" t="str">
        <f t="shared" si="45"/>
        <v>N/A</v>
      </c>
      <c r="I129" s="12">
        <v>8.0660000000000007</v>
      </c>
      <c r="J129" s="12">
        <v>3.851</v>
      </c>
      <c r="K129" s="47" t="s">
        <v>740</v>
      </c>
      <c r="L129" s="9" t="str">
        <f t="shared" si="40"/>
        <v>Yes</v>
      </c>
    </row>
    <row r="130" spans="1:12" x14ac:dyDescent="0.2">
      <c r="A130" s="2" t="s">
        <v>1000</v>
      </c>
      <c r="B130" s="37" t="s">
        <v>213</v>
      </c>
      <c r="C130" s="38">
        <v>0</v>
      </c>
      <c r="D130" s="46" t="str">
        <f t="shared" si="43"/>
        <v>N/A</v>
      </c>
      <c r="E130" s="38">
        <v>0</v>
      </c>
      <c r="F130" s="46" t="str">
        <f t="shared" si="44"/>
        <v>N/A</v>
      </c>
      <c r="G130" s="38">
        <v>0</v>
      </c>
      <c r="H130" s="46" t="str">
        <f t="shared" si="45"/>
        <v>N/A</v>
      </c>
      <c r="I130" s="12" t="s">
        <v>1747</v>
      </c>
      <c r="J130" s="12" t="s">
        <v>1747</v>
      </c>
      <c r="K130" s="47" t="s">
        <v>740</v>
      </c>
      <c r="L130" s="9" t="str">
        <f t="shared" si="40"/>
        <v>N/A</v>
      </c>
    </row>
    <row r="131" spans="1:12" x14ac:dyDescent="0.2">
      <c r="A131" s="7" t="s">
        <v>104</v>
      </c>
      <c r="B131" s="37" t="s">
        <v>213</v>
      </c>
      <c r="C131" s="38">
        <v>2949764</v>
      </c>
      <c r="D131" s="46" t="str">
        <f t="shared" si="43"/>
        <v>N/A</v>
      </c>
      <c r="E131" s="38">
        <v>3164892</v>
      </c>
      <c r="F131" s="46" t="str">
        <f t="shared" si="44"/>
        <v>N/A</v>
      </c>
      <c r="G131" s="38">
        <v>3285966</v>
      </c>
      <c r="H131" s="46" t="str">
        <f t="shared" si="45"/>
        <v>N/A</v>
      </c>
      <c r="I131" s="12">
        <v>7.2930000000000001</v>
      </c>
      <c r="J131" s="12">
        <v>3.8260000000000001</v>
      </c>
      <c r="K131" s="47" t="s">
        <v>740</v>
      </c>
      <c r="L131" s="9" t="str">
        <f t="shared" si="40"/>
        <v>Yes</v>
      </c>
    </row>
    <row r="132" spans="1:12" x14ac:dyDescent="0.2">
      <c r="A132" s="2" t="s">
        <v>1001</v>
      </c>
      <c r="B132" s="37" t="s">
        <v>213</v>
      </c>
      <c r="C132" s="38">
        <v>164808</v>
      </c>
      <c r="D132" s="46" t="str">
        <f t="shared" si="43"/>
        <v>N/A</v>
      </c>
      <c r="E132" s="38">
        <v>196282</v>
      </c>
      <c r="F132" s="46" t="str">
        <f t="shared" si="44"/>
        <v>N/A</v>
      </c>
      <c r="G132" s="38">
        <v>305055</v>
      </c>
      <c r="H132" s="46" t="str">
        <f t="shared" si="45"/>
        <v>N/A</v>
      </c>
      <c r="I132" s="12">
        <v>19.100000000000001</v>
      </c>
      <c r="J132" s="12">
        <v>55.42</v>
      </c>
      <c r="K132" s="47" t="s">
        <v>740</v>
      </c>
      <c r="L132" s="9" t="str">
        <f t="shared" si="40"/>
        <v>No</v>
      </c>
    </row>
    <row r="133" spans="1:12" x14ac:dyDescent="0.2">
      <c r="A133" s="2" t="s">
        <v>1002</v>
      </c>
      <c r="B133" s="37" t="s">
        <v>213</v>
      </c>
      <c r="C133" s="38">
        <v>8419</v>
      </c>
      <c r="D133" s="46" t="str">
        <f t="shared" si="43"/>
        <v>N/A</v>
      </c>
      <c r="E133" s="38">
        <v>10713</v>
      </c>
      <c r="F133" s="46" t="str">
        <f t="shared" si="44"/>
        <v>N/A</v>
      </c>
      <c r="G133" s="38">
        <v>20702</v>
      </c>
      <c r="H133" s="46" t="str">
        <f t="shared" si="45"/>
        <v>N/A</v>
      </c>
      <c r="I133" s="12">
        <v>27.25</v>
      </c>
      <c r="J133" s="12">
        <v>93.24</v>
      </c>
      <c r="K133" s="47" t="s">
        <v>740</v>
      </c>
      <c r="L133" s="9" t="str">
        <f t="shared" si="40"/>
        <v>No</v>
      </c>
    </row>
    <row r="134" spans="1:12" x14ac:dyDescent="0.2">
      <c r="A134" s="2" t="s">
        <v>1003</v>
      </c>
      <c r="B134" s="37" t="s">
        <v>213</v>
      </c>
      <c r="C134" s="38">
        <v>2296</v>
      </c>
      <c r="D134" s="46" t="str">
        <f t="shared" si="43"/>
        <v>N/A</v>
      </c>
      <c r="E134" s="38">
        <v>1889</v>
      </c>
      <c r="F134" s="46" t="str">
        <f t="shared" si="44"/>
        <v>N/A</v>
      </c>
      <c r="G134" s="38">
        <v>2091</v>
      </c>
      <c r="H134" s="46" t="str">
        <f t="shared" si="45"/>
        <v>N/A</v>
      </c>
      <c r="I134" s="12">
        <v>-17.7</v>
      </c>
      <c r="J134" s="12">
        <v>10.69</v>
      </c>
      <c r="K134" s="47" t="s">
        <v>740</v>
      </c>
      <c r="L134" s="9" t="str">
        <f t="shared" si="40"/>
        <v>No</v>
      </c>
    </row>
    <row r="135" spans="1:12" x14ac:dyDescent="0.2">
      <c r="A135" s="2" t="s">
        <v>1004</v>
      </c>
      <c r="B135" s="37" t="s">
        <v>213</v>
      </c>
      <c r="C135" s="38">
        <v>2417378</v>
      </c>
      <c r="D135" s="46" t="str">
        <f t="shared" si="43"/>
        <v>N/A</v>
      </c>
      <c r="E135" s="38">
        <v>2583274</v>
      </c>
      <c r="F135" s="46" t="str">
        <f t="shared" si="44"/>
        <v>N/A</v>
      </c>
      <c r="G135" s="38">
        <v>2560035</v>
      </c>
      <c r="H135" s="46" t="str">
        <f t="shared" si="45"/>
        <v>N/A</v>
      </c>
      <c r="I135" s="12">
        <v>6.8630000000000004</v>
      </c>
      <c r="J135" s="12">
        <v>-0.9</v>
      </c>
      <c r="K135" s="47" t="s">
        <v>740</v>
      </c>
      <c r="L135" s="9" t="str">
        <f t="shared" si="40"/>
        <v>Yes</v>
      </c>
    </row>
    <row r="136" spans="1:12" x14ac:dyDescent="0.2">
      <c r="A136" s="2" t="s">
        <v>1005</v>
      </c>
      <c r="B136" s="37" t="s">
        <v>213</v>
      </c>
      <c r="C136" s="38">
        <v>286245</v>
      </c>
      <c r="D136" s="46" t="str">
        <f t="shared" si="43"/>
        <v>N/A</v>
      </c>
      <c r="E136" s="38">
        <v>298711</v>
      </c>
      <c r="F136" s="46" t="str">
        <f t="shared" si="44"/>
        <v>N/A</v>
      </c>
      <c r="G136" s="38">
        <v>320286</v>
      </c>
      <c r="H136" s="46" t="str">
        <f t="shared" si="45"/>
        <v>N/A</v>
      </c>
      <c r="I136" s="12">
        <v>4.3550000000000004</v>
      </c>
      <c r="J136" s="12">
        <v>7.2229999999999999</v>
      </c>
      <c r="K136" s="47" t="s">
        <v>740</v>
      </c>
      <c r="L136" s="9" t="str">
        <f t="shared" si="40"/>
        <v>Yes</v>
      </c>
    </row>
    <row r="137" spans="1:12" x14ac:dyDescent="0.2">
      <c r="A137" s="2" t="s">
        <v>1006</v>
      </c>
      <c r="B137" s="37" t="s">
        <v>213</v>
      </c>
      <c r="C137" s="38">
        <v>70585</v>
      </c>
      <c r="D137" s="46" t="str">
        <f t="shared" si="43"/>
        <v>N/A</v>
      </c>
      <c r="E137" s="38">
        <v>74005</v>
      </c>
      <c r="F137" s="46" t="str">
        <f t="shared" si="44"/>
        <v>N/A</v>
      </c>
      <c r="G137" s="38">
        <v>77785</v>
      </c>
      <c r="H137" s="46" t="str">
        <f t="shared" si="45"/>
        <v>N/A</v>
      </c>
      <c r="I137" s="12">
        <v>4.8449999999999998</v>
      </c>
      <c r="J137" s="12">
        <v>5.1079999999999997</v>
      </c>
      <c r="K137" s="47" t="s">
        <v>740</v>
      </c>
      <c r="L137" s="9" t="str">
        <f t="shared" si="40"/>
        <v>Yes</v>
      </c>
    </row>
    <row r="138" spans="1:12" x14ac:dyDescent="0.2">
      <c r="A138" s="2" t="s">
        <v>1007</v>
      </c>
      <c r="B138" s="37" t="s">
        <v>213</v>
      </c>
      <c r="C138" s="38">
        <v>33</v>
      </c>
      <c r="D138" s="46" t="str">
        <f t="shared" si="43"/>
        <v>N/A</v>
      </c>
      <c r="E138" s="38">
        <v>18</v>
      </c>
      <c r="F138" s="46" t="str">
        <f t="shared" si="44"/>
        <v>N/A</v>
      </c>
      <c r="G138" s="38">
        <v>12</v>
      </c>
      <c r="H138" s="46" t="str">
        <f t="shared" si="45"/>
        <v>N/A</v>
      </c>
      <c r="I138" s="12">
        <v>-45.5</v>
      </c>
      <c r="J138" s="12">
        <v>-33.299999999999997</v>
      </c>
      <c r="K138" s="47" t="s">
        <v>740</v>
      </c>
      <c r="L138" s="9" t="str">
        <f t="shared" si="40"/>
        <v>No</v>
      </c>
    </row>
    <row r="139" spans="1:12" x14ac:dyDescent="0.2">
      <c r="A139" s="7" t="s">
        <v>105</v>
      </c>
      <c r="B139" s="37" t="s">
        <v>213</v>
      </c>
      <c r="C139" s="38">
        <v>631414</v>
      </c>
      <c r="D139" s="46" t="str">
        <f t="shared" si="43"/>
        <v>N/A</v>
      </c>
      <c r="E139" s="38">
        <v>680262</v>
      </c>
      <c r="F139" s="46" t="str">
        <f t="shared" si="44"/>
        <v>N/A</v>
      </c>
      <c r="G139" s="38">
        <v>721208</v>
      </c>
      <c r="H139" s="46" t="str">
        <f t="shared" si="45"/>
        <v>N/A</v>
      </c>
      <c r="I139" s="12">
        <v>7.7359999999999998</v>
      </c>
      <c r="J139" s="12">
        <v>6.0190000000000001</v>
      </c>
      <c r="K139" s="47" t="s">
        <v>740</v>
      </c>
      <c r="L139" s="9" t="str">
        <f t="shared" si="40"/>
        <v>Yes</v>
      </c>
    </row>
    <row r="140" spans="1:12" x14ac:dyDescent="0.2">
      <c r="A140" s="2" t="s">
        <v>1008</v>
      </c>
      <c r="B140" s="37" t="s">
        <v>213</v>
      </c>
      <c r="C140" s="38">
        <v>62694</v>
      </c>
      <c r="D140" s="46" t="str">
        <f t="shared" si="43"/>
        <v>N/A</v>
      </c>
      <c r="E140" s="38">
        <v>79923</v>
      </c>
      <c r="F140" s="46" t="str">
        <f t="shared" si="44"/>
        <v>N/A</v>
      </c>
      <c r="G140" s="38">
        <v>131562</v>
      </c>
      <c r="H140" s="46" t="str">
        <f t="shared" si="45"/>
        <v>N/A</v>
      </c>
      <c r="I140" s="12">
        <v>27.48</v>
      </c>
      <c r="J140" s="12">
        <v>64.61</v>
      </c>
      <c r="K140" s="47" t="s">
        <v>740</v>
      </c>
      <c r="L140" s="9" t="str">
        <f t="shared" si="40"/>
        <v>No</v>
      </c>
    </row>
    <row r="141" spans="1:12" x14ac:dyDescent="0.2">
      <c r="A141" s="2" t="s">
        <v>1009</v>
      </c>
      <c r="B141" s="37" t="s">
        <v>213</v>
      </c>
      <c r="C141" s="38">
        <v>12897</v>
      </c>
      <c r="D141" s="46" t="str">
        <f t="shared" si="43"/>
        <v>N/A</v>
      </c>
      <c r="E141" s="38">
        <v>17370</v>
      </c>
      <c r="F141" s="46" t="str">
        <f t="shared" si="44"/>
        <v>N/A</v>
      </c>
      <c r="G141" s="38">
        <v>31949</v>
      </c>
      <c r="H141" s="46" t="str">
        <f t="shared" si="45"/>
        <v>N/A</v>
      </c>
      <c r="I141" s="12">
        <v>34.68</v>
      </c>
      <c r="J141" s="12">
        <v>83.93</v>
      </c>
      <c r="K141" s="47" t="s">
        <v>740</v>
      </c>
      <c r="L141" s="9" t="str">
        <f t="shared" si="40"/>
        <v>No</v>
      </c>
    </row>
    <row r="142" spans="1:12" x14ac:dyDescent="0.2">
      <c r="A142" s="2" t="s">
        <v>1010</v>
      </c>
      <c r="B142" s="37" t="s">
        <v>213</v>
      </c>
      <c r="C142" s="38">
        <v>54267</v>
      </c>
      <c r="D142" s="46" t="str">
        <f t="shared" si="43"/>
        <v>N/A</v>
      </c>
      <c r="E142" s="38">
        <v>52691</v>
      </c>
      <c r="F142" s="46" t="str">
        <f t="shared" si="44"/>
        <v>N/A</v>
      </c>
      <c r="G142" s="38">
        <v>12589</v>
      </c>
      <c r="H142" s="46" t="str">
        <f t="shared" si="45"/>
        <v>N/A</v>
      </c>
      <c r="I142" s="12">
        <v>-2.9</v>
      </c>
      <c r="J142" s="12">
        <v>-76.099999999999994</v>
      </c>
      <c r="K142" s="47" t="s">
        <v>740</v>
      </c>
      <c r="L142" s="9" t="str">
        <f t="shared" si="40"/>
        <v>No</v>
      </c>
    </row>
    <row r="143" spans="1:12" x14ac:dyDescent="0.2">
      <c r="A143" s="2" t="s">
        <v>1011</v>
      </c>
      <c r="B143" s="37" t="s">
        <v>213</v>
      </c>
      <c r="C143" s="38">
        <v>256473</v>
      </c>
      <c r="D143" s="46" t="str">
        <f t="shared" si="43"/>
        <v>N/A</v>
      </c>
      <c r="E143" s="38">
        <v>254524</v>
      </c>
      <c r="F143" s="46" t="str">
        <f t="shared" si="44"/>
        <v>N/A</v>
      </c>
      <c r="G143" s="38">
        <v>248881</v>
      </c>
      <c r="H143" s="46" t="str">
        <f t="shared" si="45"/>
        <v>N/A</v>
      </c>
      <c r="I143" s="12">
        <v>-0.76</v>
      </c>
      <c r="J143" s="12">
        <v>-2.2200000000000002</v>
      </c>
      <c r="K143" s="47" t="s">
        <v>740</v>
      </c>
      <c r="L143" s="9" t="str">
        <f t="shared" si="40"/>
        <v>Yes</v>
      </c>
    </row>
    <row r="144" spans="1:12" x14ac:dyDescent="0.2">
      <c r="A144" s="2" t="s">
        <v>1012</v>
      </c>
      <c r="B144" s="37" t="s">
        <v>213</v>
      </c>
      <c r="C144" s="38">
        <v>105027</v>
      </c>
      <c r="D144" s="46" t="str">
        <f t="shared" si="43"/>
        <v>N/A</v>
      </c>
      <c r="E144" s="38">
        <v>104481</v>
      </c>
      <c r="F144" s="46" t="str">
        <f t="shared" si="44"/>
        <v>N/A</v>
      </c>
      <c r="G144" s="38">
        <v>109251</v>
      </c>
      <c r="H144" s="46" t="str">
        <f t="shared" si="45"/>
        <v>N/A</v>
      </c>
      <c r="I144" s="12">
        <v>-0.52</v>
      </c>
      <c r="J144" s="12">
        <v>4.5650000000000004</v>
      </c>
      <c r="K144" s="47" t="s">
        <v>740</v>
      </c>
      <c r="L144" s="9" t="str">
        <f t="shared" si="40"/>
        <v>Yes</v>
      </c>
    </row>
    <row r="145" spans="1:12" x14ac:dyDescent="0.2">
      <c r="A145" s="2" t="s">
        <v>1013</v>
      </c>
      <c r="B145" s="37" t="s">
        <v>213</v>
      </c>
      <c r="C145" s="38">
        <v>140056</v>
      </c>
      <c r="D145" s="46" t="str">
        <f t="shared" si="43"/>
        <v>N/A</v>
      </c>
      <c r="E145" s="38">
        <v>171273</v>
      </c>
      <c r="F145" s="46" t="str">
        <f t="shared" si="44"/>
        <v>N/A</v>
      </c>
      <c r="G145" s="38">
        <v>186976</v>
      </c>
      <c r="H145" s="46" t="str">
        <f t="shared" si="45"/>
        <v>N/A</v>
      </c>
      <c r="I145" s="12">
        <v>22.29</v>
      </c>
      <c r="J145" s="12">
        <v>9.1679999999999993</v>
      </c>
      <c r="K145" s="47" t="s">
        <v>740</v>
      </c>
      <c r="L145" s="9" t="str">
        <f t="shared" si="40"/>
        <v>Yes</v>
      </c>
    </row>
    <row r="146" spans="1:12" ht="25.5" x14ac:dyDescent="0.2">
      <c r="A146" s="18" t="s">
        <v>1014</v>
      </c>
      <c r="B146" s="1" t="s">
        <v>213</v>
      </c>
      <c r="C146" s="1">
        <v>107437</v>
      </c>
      <c r="D146" s="11" t="str">
        <f t="shared" ref="D146:D151" si="46">IF($B146="N/A","N/A",IF(C146&gt;10,"No",IF(C146&lt;-10,"No","Yes")))</f>
        <v>N/A</v>
      </c>
      <c r="E146" s="1">
        <v>109780</v>
      </c>
      <c r="F146" s="11" t="str">
        <f t="shared" ref="F146:F151" si="47">IF($B146="N/A","N/A",IF(E146&gt;10,"No",IF(E146&lt;-10,"No","Yes")))</f>
        <v>N/A</v>
      </c>
      <c r="G146" s="1">
        <v>109649</v>
      </c>
      <c r="H146" s="11" t="str">
        <f t="shared" ref="H146:H151" si="48">IF($B146="N/A","N/A",IF(G146&gt;10,"No",IF(G146&lt;-10,"No","Yes")))</f>
        <v>N/A</v>
      </c>
      <c r="I146" s="59">
        <v>2.181</v>
      </c>
      <c r="J146" s="59">
        <v>-0.11899999999999999</v>
      </c>
      <c r="K146" s="47" t="s">
        <v>739</v>
      </c>
      <c r="L146" s="9" t="str">
        <f t="shared" ref="L146:L151" si="49">IF(J146="Div by 0", "N/A", IF(K146="N/A","N/A", IF(J146&gt;VALUE(MID(K146,1,2)), "No", IF(J146&lt;-1*VALUE(MID(K146,1,2)), "No", "Yes"))))</f>
        <v>Yes</v>
      </c>
    </row>
    <row r="147" spans="1:12" x14ac:dyDescent="0.2">
      <c r="A147" s="6" t="s">
        <v>326</v>
      </c>
      <c r="B147" s="50" t="s">
        <v>213</v>
      </c>
      <c r="C147" s="13">
        <v>2.3055600441999999</v>
      </c>
      <c r="D147" s="11" t="str">
        <f t="shared" si="46"/>
        <v>N/A</v>
      </c>
      <c r="E147" s="13">
        <v>2.2058869330999999</v>
      </c>
      <c r="F147" s="11" t="str">
        <f t="shared" si="47"/>
        <v>N/A</v>
      </c>
      <c r="G147" s="13">
        <v>2.1114444607</v>
      </c>
      <c r="H147" s="11" t="str">
        <f t="shared" si="48"/>
        <v>N/A</v>
      </c>
      <c r="I147" s="59">
        <v>-4.32</v>
      </c>
      <c r="J147" s="59">
        <v>-4.28</v>
      </c>
      <c r="K147" s="47" t="s">
        <v>739</v>
      </c>
      <c r="L147" s="9" t="str">
        <f t="shared" si="49"/>
        <v>Yes</v>
      </c>
    </row>
    <row r="148" spans="1:12" x14ac:dyDescent="0.2">
      <c r="A148" s="2" t="s">
        <v>327</v>
      </c>
      <c r="B148" s="50" t="s">
        <v>213</v>
      </c>
      <c r="C148" s="13">
        <v>16.599329862000001</v>
      </c>
      <c r="D148" s="11" t="str">
        <f t="shared" si="46"/>
        <v>N/A</v>
      </c>
      <c r="E148" s="13">
        <v>16.411442986000001</v>
      </c>
      <c r="F148" s="11" t="str">
        <f t="shared" si="47"/>
        <v>N/A</v>
      </c>
      <c r="G148" s="13">
        <v>15.815523631</v>
      </c>
      <c r="H148" s="11" t="str">
        <f t="shared" si="48"/>
        <v>N/A</v>
      </c>
      <c r="I148" s="59">
        <v>-1.1299999999999999</v>
      </c>
      <c r="J148" s="59">
        <v>-3.63</v>
      </c>
      <c r="K148" s="47" t="s">
        <v>739</v>
      </c>
      <c r="L148" s="9" t="str">
        <f t="shared" si="49"/>
        <v>Yes</v>
      </c>
    </row>
    <row r="149" spans="1:12" x14ac:dyDescent="0.2">
      <c r="A149" s="2" t="s">
        <v>328</v>
      </c>
      <c r="B149" s="50" t="s">
        <v>213</v>
      </c>
      <c r="C149" s="13">
        <v>4.9324190240999997</v>
      </c>
      <c r="D149" s="11" t="str">
        <f t="shared" si="46"/>
        <v>N/A</v>
      </c>
      <c r="E149" s="13">
        <v>4.7665861467999999</v>
      </c>
      <c r="F149" s="11" t="str">
        <f t="shared" si="47"/>
        <v>N/A</v>
      </c>
      <c r="G149" s="13">
        <v>4.5154459916</v>
      </c>
      <c r="H149" s="11" t="str">
        <f t="shared" si="48"/>
        <v>N/A</v>
      </c>
      <c r="I149" s="59">
        <v>-3.36</v>
      </c>
      <c r="J149" s="59">
        <v>-5.27</v>
      </c>
      <c r="K149" s="47" t="s">
        <v>739</v>
      </c>
      <c r="L149" s="9" t="str">
        <f t="shared" si="49"/>
        <v>Yes</v>
      </c>
    </row>
    <row r="150" spans="1:12" x14ac:dyDescent="0.2">
      <c r="A150" s="2" t="s">
        <v>329</v>
      </c>
      <c r="B150" s="50" t="s">
        <v>213</v>
      </c>
      <c r="C150" s="13">
        <v>8.0447113700000003E-2</v>
      </c>
      <c r="D150" s="11" t="str">
        <f t="shared" si="46"/>
        <v>N/A</v>
      </c>
      <c r="E150" s="13">
        <v>8.7111977300000004E-2</v>
      </c>
      <c r="F150" s="11" t="str">
        <f t="shared" si="47"/>
        <v>N/A</v>
      </c>
      <c r="G150" s="13">
        <v>7.9093940700000004E-2</v>
      </c>
      <c r="H150" s="11" t="str">
        <f t="shared" si="48"/>
        <v>N/A</v>
      </c>
      <c r="I150" s="59">
        <v>8.2850000000000001</v>
      </c>
      <c r="J150" s="59">
        <v>-9.1999999999999993</v>
      </c>
      <c r="K150" s="47" t="s">
        <v>739</v>
      </c>
      <c r="L150" s="9" t="str">
        <f t="shared" si="49"/>
        <v>Yes</v>
      </c>
    </row>
    <row r="151" spans="1:12" x14ac:dyDescent="0.2">
      <c r="A151" s="2" t="s">
        <v>330</v>
      </c>
      <c r="B151" s="50" t="s">
        <v>213</v>
      </c>
      <c r="C151" s="13">
        <v>1.2669975599999999E-2</v>
      </c>
      <c r="D151" s="11" t="str">
        <f t="shared" si="46"/>
        <v>N/A</v>
      </c>
      <c r="E151" s="13">
        <v>1.3671203200000001E-2</v>
      </c>
      <c r="F151" s="11" t="str">
        <f t="shared" si="47"/>
        <v>N/A</v>
      </c>
      <c r="G151" s="13">
        <v>1.0676531600000001E-2</v>
      </c>
      <c r="H151" s="11" t="str">
        <f t="shared" si="48"/>
        <v>N/A</v>
      </c>
      <c r="I151" s="59">
        <v>7.9020000000000001</v>
      </c>
      <c r="J151" s="59">
        <v>-21.9</v>
      </c>
      <c r="K151" s="47" t="s">
        <v>739</v>
      </c>
      <c r="L151" s="9" t="str">
        <f t="shared" si="49"/>
        <v>Yes</v>
      </c>
    </row>
    <row r="152" spans="1:12" x14ac:dyDescent="0.2">
      <c r="A152" s="18" t="s">
        <v>1015</v>
      </c>
      <c r="B152" s="37" t="s">
        <v>213</v>
      </c>
      <c r="C152" s="38">
        <v>158283</v>
      </c>
      <c r="D152" s="46" t="str">
        <f t="shared" ref="D152:D158" si="50">IF($B152="N/A","N/A",IF(C152&gt;10,"No",IF(C152&lt;-10,"No","Yes")))</f>
        <v>N/A</v>
      </c>
      <c r="E152" s="38">
        <v>170924</v>
      </c>
      <c r="F152" s="46" t="str">
        <f t="shared" ref="F152:F158" si="51">IF($B152="N/A","N/A",IF(E152&gt;10,"No",IF(E152&lt;-10,"No","Yes")))</f>
        <v>N/A</v>
      </c>
      <c r="G152" s="38">
        <v>178913</v>
      </c>
      <c r="H152" s="46" t="str">
        <f t="shared" ref="H152:H158" si="52">IF($B152="N/A","N/A",IF(G152&gt;10,"No",IF(G152&lt;-10,"No","Yes")))</f>
        <v>N/A</v>
      </c>
      <c r="I152" s="12">
        <v>7.9859999999999998</v>
      </c>
      <c r="J152" s="12">
        <v>4.6740000000000004</v>
      </c>
      <c r="K152" s="47" t="s">
        <v>739</v>
      </c>
      <c r="L152" s="9" t="str">
        <f t="shared" ref="L152:L159" si="53">IF(J152="Div by 0", "N/A", IF(K152="N/A","N/A", IF(J152&gt;VALUE(MID(K152,1,2)), "No", IF(J152&lt;-1*VALUE(MID(K152,1,2)), "No", "Yes"))))</f>
        <v>Yes</v>
      </c>
    </row>
    <row r="153" spans="1:12" x14ac:dyDescent="0.2">
      <c r="A153" s="6" t="s">
        <v>1016</v>
      </c>
      <c r="B153" s="37" t="s">
        <v>213</v>
      </c>
      <c r="C153" s="8">
        <v>3.3966972316000001</v>
      </c>
      <c r="D153" s="46" t="str">
        <f t="shared" si="50"/>
        <v>N/A</v>
      </c>
      <c r="E153" s="8">
        <v>3.4344964306999999</v>
      </c>
      <c r="F153" s="46" t="str">
        <f t="shared" si="51"/>
        <v>N/A</v>
      </c>
      <c r="G153" s="8">
        <v>3.4452194074000002</v>
      </c>
      <c r="H153" s="46" t="str">
        <f t="shared" si="52"/>
        <v>N/A</v>
      </c>
      <c r="I153" s="12">
        <v>1.113</v>
      </c>
      <c r="J153" s="12">
        <v>0.31219999999999998</v>
      </c>
      <c r="K153" s="47" t="s">
        <v>739</v>
      </c>
      <c r="L153" s="9" t="str">
        <f t="shared" si="53"/>
        <v>Yes</v>
      </c>
    </row>
    <row r="154" spans="1:12" x14ac:dyDescent="0.2">
      <c r="A154" s="18" t="s">
        <v>1017</v>
      </c>
      <c r="B154" s="37" t="s">
        <v>213</v>
      </c>
      <c r="C154" s="8">
        <v>16.601808516999998</v>
      </c>
      <c r="D154" s="46" t="str">
        <f t="shared" si="50"/>
        <v>N/A</v>
      </c>
      <c r="E154" s="8">
        <v>16.406389052000002</v>
      </c>
      <c r="F154" s="46" t="str">
        <f t="shared" si="51"/>
        <v>N/A</v>
      </c>
      <c r="G154" s="8">
        <v>15.743396450000001</v>
      </c>
      <c r="H154" s="46" t="str">
        <f t="shared" si="52"/>
        <v>N/A</v>
      </c>
      <c r="I154" s="12">
        <v>-1.18</v>
      </c>
      <c r="J154" s="12">
        <v>-4.04</v>
      </c>
      <c r="K154" s="47" t="s">
        <v>739</v>
      </c>
      <c r="L154" s="9" t="str">
        <f t="shared" si="53"/>
        <v>Yes</v>
      </c>
    </row>
    <row r="155" spans="1:12" x14ac:dyDescent="0.2">
      <c r="A155" s="18" t="s">
        <v>1018</v>
      </c>
      <c r="B155" s="37" t="s">
        <v>213</v>
      </c>
      <c r="C155" s="8">
        <v>12.216391418000001</v>
      </c>
      <c r="D155" s="46" t="str">
        <f t="shared" si="50"/>
        <v>N/A</v>
      </c>
      <c r="E155" s="8">
        <v>12.986703881</v>
      </c>
      <c r="F155" s="46" t="str">
        <f t="shared" si="51"/>
        <v>N/A</v>
      </c>
      <c r="G155" s="8">
        <v>13.148934977</v>
      </c>
      <c r="H155" s="46" t="str">
        <f t="shared" si="52"/>
        <v>N/A</v>
      </c>
      <c r="I155" s="12">
        <v>6.306</v>
      </c>
      <c r="J155" s="12">
        <v>1.2490000000000001</v>
      </c>
      <c r="K155" s="47" t="s">
        <v>739</v>
      </c>
      <c r="L155" s="9" t="str">
        <f t="shared" si="53"/>
        <v>Yes</v>
      </c>
    </row>
    <row r="156" spans="1:12" x14ac:dyDescent="0.2">
      <c r="A156" s="18" t="s">
        <v>1019</v>
      </c>
      <c r="B156" s="37" t="s">
        <v>213</v>
      </c>
      <c r="C156" s="8">
        <v>0.2011686359</v>
      </c>
      <c r="D156" s="46" t="str">
        <f t="shared" si="50"/>
        <v>N/A</v>
      </c>
      <c r="E156" s="8">
        <v>0.22920213389999999</v>
      </c>
      <c r="F156" s="46" t="str">
        <f t="shared" si="51"/>
        <v>N/A</v>
      </c>
      <c r="G156" s="8">
        <v>0.28816488060000001</v>
      </c>
      <c r="H156" s="46" t="str">
        <f t="shared" si="52"/>
        <v>N/A</v>
      </c>
      <c r="I156" s="12">
        <v>13.94</v>
      </c>
      <c r="J156" s="12">
        <v>25.73</v>
      </c>
      <c r="K156" s="47" t="s">
        <v>739</v>
      </c>
      <c r="L156" s="9" t="str">
        <f t="shared" si="53"/>
        <v>Yes</v>
      </c>
    </row>
    <row r="157" spans="1:12" x14ac:dyDescent="0.2">
      <c r="A157" s="18" t="s">
        <v>1020</v>
      </c>
      <c r="B157" s="37" t="s">
        <v>213</v>
      </c>
      <c r="C157" s="8">
        <v>0.17500403859999999</v>
      </c>
      <c r="D157" s="46" t="str">
        <f t="shared" si="50"/>
        <v>N/A</v>
      </c>
      <c r="E157" s="8">
        <v>0.17037553180000001</v>
      </c>
      <c r="F157" s="46" t="str">
        <f t="shared" si="51"/>
        <v>N/A</v>
      </c>
      <c r="G157" s="8">
        <v>0.17248838059999999</v>
      </c>
      <c r="H157" s="46" t="str">
        <f t="shared" si="52"/>
        <v>N/A</v>
      </c>
      <c r="I157" s="12">
        <v>-2.64</v>
      </c>
      <c r="J157" s="12">
        <v>1.24</v>
      </c>
      <c r="K157" s="47" t="s">
        <v>739</v>
      </c>
      <c r="L157" s="9" t="str">
        <f t="shared" si="53"/>
        <v>Yes</v>
      </c>
    </row>
    <row r="158" spans="1:12" x14ac:dyDescent="0.2">
      <c r="A158" s="2" t="s">
        <v>1021</v>
      </c>
      <c r="B158" s="37" t="s">
        <v>213</v>
      </c>
      <c r="C158" s="38">
        <v>8555</v>
      </c>
      <c r="D158" s="46" t="str">
        <f t="shared" si="50"/>
        <v>N/A</v>
      </c>
      <c r="E158" s="38">
        <v>9157</v>
      </c>
      <c r="F158" s="46" t="str">
        <f t="shared" si="51"/>
        <v>N/A</v>
      </c>
      <c r="G158" s="38">
        <v>8298</v>
      </c>
      <c r="H158" s="46" t="str">
        <f t="shared" si="52"/>
        <v>N/A</v>
      </c>
      <c r="I158" s="12">
        <v>7.0369999999999999</v>
      </c>
      <c r="J158" s="12">
        <v>-9.3800000000000008</v>
      </c>
      <c r="K158" s="47" t="s">
        <v>739</v>
      </c>
      <c r="L158" s="9" t="str">
        <f t="shared" si="53"/>
        <v>Yes</v>
      </c>
    </row>
    <row r="159" spans="1:12" ht="25.5" x14ac:dyDescent="0.2">
      <c r="A159" s="18" t="s">
        <v>1022</v>
      </c>
      <c r="B159" s="37" t="s">
        <v>213</v>
      </c>
      <c r="C159" s="38">
        <v>161604</v>
      </c>
      <c r="D159" s="46" t="str">
        <f>IF($B159="N/A","N/A",IF(C159&gt;10,"No",IF(C159&lt;-10,"No","Yes")))</f>
        <v>N/A</v>
      </c>
      <c r="E159" s="38">
        <v>174887</v>
      </c>
      <c r="F159" s="46" t="str">
        <f>IF($B159="N/A","N/A",IF(E159&gt;10,"No",IF(E159&lt;-10,"No","Yes")))</f>
        <v>N/A</v>
      </c>
      <c r="G159" s="38">
        <v>182793</v>
      </c>
      <c r="H159" s="46" t="str">
        <f>IF($B159="N/A","N/A",IF(G159&gt;10,"No",IF(G159&lt;-10,"No","Yes")))</f>
        <v>N/A</v>
      </c>
      <c r="I159" s="12">
        <v>8.2189999999999994</v>
      </c>
      <c r="J159" s="12">
        <v>4.5209999999999999</v>
      </c>
      <c r="K159" s="47" t="s">
        <v>739</v>
      </c>
      <c r="L159" s="9" t="str">
        <f t="shared" si="53"/>
        <v>Yes</v>
      </c>
    </row>
    <row r="160" spans="1:12" x14ac:dyDescent="0.2">
      <c r="A160" s="4" t="s">
        <v>1023</v>
      </c>
      <c r="B160" s="37" t="s">
        <v>213</v>
      </c>
      <c r="C160" s="38">
        <v>69195</v>
      </c>
      <c r="D160" s="46" t="str">
        <f t="shared" ref="D160:D234" si="54">IF($B160="N/A","N/A",IF(C160&gt;10,"No",IF(C160&lt;-10,"No","Yes")))</f>
        <v>N/A</v>
      </c>
      <c r="E160" s="38">
        <v>74052</v>
      </c>
      <c r="F160" s="46" t="str">
        <f t="shared" ref="F160:F234" si="55">IF($B160="N/A","N/A",IF(E160&gt;10,"No",IF(E160&lt;-10,"No","Yes")))</f>
        <v>N/A</v>
      </c>
      <c r="G160" s="38">
        <v>70071</v>
      </c>
      <c r="H160" s="46" t="str">
        <f t="shared" ref="H160:H223" si="56">IF($B160="N/A","N/A",IF(G160&gt;10,"No",IF(G160&lt;-10,"No","Yes")))</f>
        <v>N/A</v>
      </c>
      <c r="I160" s="12">
        <v>7.0190000000000001</v>
      </c>
      <c r="J160" s="12">
        <v>-5.38</v>
      </c>
      <c r="K160" s="47" t="s">
        <v>739</v>
      </c>
      <c r="L160" s="9" t="str">
        <f t="shared" ref="L160:L223" si="57">IF(J160="Div by 0", "N/A", IF(K160="N/A","N/A", IF(J160&gt;VALUE(MID(K160,1,2)), "No", IF(J160&lt;-1*VALUE(MID(K160,1,2)), "No", "Yes"))))</f>
        <v>Yes</v>
      </c>
    </row>
    <row r="161" spans="1:12" x14ac:dyDescent="0.2">
      <c r="A161" s="65" t="s">
        <v>71</v>
      </c>
      <c r="B161" s="37" t="s">
        <v>213</v>
      </c>
      <c r="C161" s="8">
        <v>1.4849002415999999</v>
      </c>
      <c r="D161" s="46" t="str">
        <f t="shared" si="54"/>
        <v>N/A</v>
      </c>
      <c r="E161" s="8">
        <v>1.4879790415</v>
      </c>
      <c r="F161" s="46" t="str">
        <f t="shared" si="55"/>
        <v>N/A</v>
      </c>
      <c r="G161" s="8">
        <v>1.3493148575</v>
      </c>
      <c r="H161" s="46" t="str">
        <f t="shared" si="56"/>
        <v>N/A</v>
      </c>
      <c r="I161" s="12">
        <v>0.20730000000000001</v>
      </c>
      <c r="J161" s="12">
        <v>-9.32</v>
      </c>
      <c r="K161" s="47" t="s">
        <v>739</v>
      </c>
      <c r="L161" s="9" t="str">
        <f t="shared" si="57"/>
        <v>Yes</v>
      </c>
    </row>
    <row r="162" spans="1:12" x14ac:dyDescent="0.2">
      <c r="A162" s="4" t="s">
        <v>111</v>
      </c>
      <c r="B162" s="37" t="s">
        <v>213</v>
      </c>
      <c r="C162" s="8">
        <v>6.2412542897999996</v>
      </c>
      <c r="D162" s="46" t="str">
        <f t="shared" si="54"/>
        <v>N/A</v>
      </c>
      <c r="E162" s="8">
        <v>6.0989999802000003</v>
      </c>
      <c r="F162" s="46" t="str">
        <f t="shared" si="55"/>
        <v>N/A</v>
      </c>
      <c r="G162" s="8">
        <v>5.2682454270000001</v>
      </c>
      <c r="H162" s="46" t="str">
        <f t="shared" si="56"/>
        <v>N/A</v>
      </c>
      <c r="I162" s="12">
        <v>-2.2799999999999998</v>
      </c>
      <c r="J162" s="12">
        <v>-13.6</v>
      </c>
      <c r="K162" s="47" t="s">
        <v>739</v>
      </c>
      <c r="L162" s="9" t="str">
        <f t="shared" si="57"/>
        <v>Yes</v>
      </c>
    </row>
    <row r="163" spans="1:12" x14ac:dyDescent="0.2">
      <c r="A163" s="4" t="s">
        <v>112</v>
      </c>
      <c r="B163" s="37" t="s">
        <v>213</v>
      </c>
      <c r="C163" s="8">
        <v>6.4520853873000004</v>
      </c>
      <c r="D163" s="46" t="str">
        <f t="shared" si="54"/>
        <v>N/A</v>
      </c>
      <c r="E163" s="8">
        <v>6.7522818056</v>
      </c>
      <c r="F163" s="46" t="str">
        <f t="shared" si="55"/>
        <v>N/A</v>
      </c>
      <c r="G163" s="8">
        <v>6.2524364421999996</v>
      </c>
      <c r="H163" s="46" t="str">
        <f t="shared" si="56"/>
        <v>N/A</v>
      </c>
      <c r="I163" s="12">
        <v>4.6529999999999996</v>
      </c>
      <c r="J163" s="12">
        <v>-7.4</v>
      </c>
      <c r="K163" s="47" t="s">
        <v>739</v>
      </c>
      <c r="L163" s="9" t="str">
        <f t="shared" si="57"/>
        <v>Yes</v>
      </c>
    </row>
    <row r="164" spans="1:12" x14ac:dyDescent="0.2">
      <c r="A164" s="4" t="s">
        <v>113</v>
      </c>
      <c r="B164" s="37" t="s">
        <v>213</v>
      </c>
      <c r="C164" s="8">
        <v>1.7662429899999998E-2</v>
      </c>
      <c r="D164" s="46" t="str">
        <f t="shared" si="54"/>
        <v>N/A</v>
      </c>
      <c r="E164" s="8">
        <v>1.9337152699999999E-2</v>
      </c>
      <c r="F164" s="46" t="str">
        <f t="shared" si="55"/>
        <v>N/A</v>
      </c>
      <c r="G164" s="8">
        <v>1.72247674E-2</v>
      </c>
      <c r="H164" s="46" t="str">
        <f t="shared" si="56"/>
        <v>N/A</v>
      </c>
      <c r="I164" s="12">
        <v>9.4819999999999993</v>
      </c>
      <c r="J164" s="12">
        <v>-10.9</v>
      </c>
      <c r="K164" s="47" t="s">
        <v>739</v>
      </c>
      <c r="L164" s="9" t="str">
        <f t="shared" si="57"/>
        <v>Yes</v>
      </c>
    </row>
    <row r="165" spans="1:12" x14ac:dyDescent="0.2">
      <c r="A165" s="4" t="s">
        <v>114</v>
      </c>
      <c r="B165" s="37" t="s">
        <v>213</v>
      </c>
      <c r="C165" s="8">
        <v>1.4253722999999999E-3</v>
      </c>
      <c r="D165" s="46" t="str">
        <f t="shared" si="54"/>
        <v>N/A</v>
      </c>
      <c r="E165" s="8">
        <v>1.3230197E-3</v>
      </c>
      <c r="F165" s="46" t="str">
        <f t="shared" si="55"/>
        <v>N/A</v>
      </c>
      <c r="G165" s="8">
        <v>1.3865625E-3</v>
      </c>
      <c r="H165" s="46" t="str">
        <f t="shared" si="56"/>
        <v>N/A</v>
      </c>
      <c r="I165" s="12">
        <v>-7.18</v>
      </c>
      <c r="J165" s="12">
        <v>4.8029999999999999</v>
      </c>
      <c r="K165" s="47" t="s">
        <v>739</v>
      </c>
      <c r="L165" s="9" t="str">
        <f t="shared" si="57"/>
        <v>Yes</v>
      </c>
    </row>
    <row r="166" spans="1:12" x14ac:dyDescent="0.2">
      <c r="A166" s="4" t="s">
        <v>428</v>
      </c>
      <c r="B166" s="37" t="s">
        <v>213</v>
      </c>
      <c r="C166" s="38">
        <v>27328</v>
      </c>
      <c r="D166" s="46" t="str">
        <f>IF($B166="N/A","N/A",IF(C166&gt;10,"No",IF(C166&lt;-10,"No","Yes")))</f>
        <v>N/A</v>
      </c>
      <c r="E166" s="38">
        <v>27406</v>
      </c>
      <c r="F166" s="46" t="str">
        <f>IF($B166="N/A","N/A",IF(E166&gt;10,"No",IF(E166&lt;-10,"No","Yes")))</f>
        <v>N/A</v>
      </c>
      <c r="G166" s="38">
        <v>24640</v>
      </c>
      <c r="H166" s="46" t="str">
        <f>IF($B166="N/A","N/A",IF(G166&gt;10,"No",IF(G166&lt;-10,"No","Yes")))</f>
        <v>N/A</v>
      </c>
      <c r="I166" s="12">
        <v>0.28539999999999999</v>
      </c>
      <c r="J166" s="12">
        <v>-10.1</v>
      </c>
      <c r="K166" s="47" t="s">
        <v>739</v>
      </c>
      <c r="L166" s="9" t="str">
        <f t="shared" si="57"/>
        <v>Yes</v>
      </c>
    </row>
    <row r="167" spans="1:12" x14ac:dyDescent="0.2">
      <c r="A167" s="4" t="s">
        <v>429</v>
      </c>
      <c r="B167" s="37" t="s">
        <v>213</v>
      </c>
      <c r="C167" s="38">
        <v>370</v>
      </c>
      <c r="D167" s="46" t="str">
        <f>IF($B167="N/A","N/A",IF(C167&gt;10,"No",IF(C167&lt;-10,"No","Yes")))</f>
        <v>N/A</v>
      </c>
      <c r="E167" s="38">
        <v>350</v>
      </c>
      <c r="F167" s="46" t="str">
        <f>IF($B167="N/A","N/A",IF(E167&gt;10,"No",IF(E167&lt;-10,"No","Yes")))</f>
        <v>N/A</v>
      </c>
      <c r="G167" s="38">
        <v>267</v>
      </c>
      <c r="H167" s="46" t="str">
        <f>IF($B167="N/A","N/A",IF(G167&gt;10,"No",IF(G167&lt;-10,"No","Yes")))</f>
        <v>N/A</v>
      </c>
      <c r="I167" s="12">
        <v>-5.41</v>
      </c>
      <c r="J167" s="12">
        <v>-23.7</v>
      </c>
      <c r="K167" s="47" t="s">
        <v>739</v>
      </c>
      <c r="L167" s="9" t="str">
        <f t="shared" si="57"/>
        <v>Yes</v>
      </c>
    </row>
    <row r="168" spans="1:12" x14ac:dyDescent="0.2">
      <c r="A168" s="4" t="s">
        <v>430</v>
      </c>
      <c r="B168" s="37" t="s">
        <v>213</v>
      </c>
      <c r="C168" s="38">
        <v>18103</v>
      </c>
      <c r="D168" s="46" t="str">
        <f>IF($B168="N/A","N/A",IF(C168&gt;10,"No",IF(C168&lt;-10,"No","Yes")))</f>
        <v>N/A</v>
      </c>
      <c r="E168" s="38">
        <v>19948</v>
      </c>
      <c r="F168" s="46" t="str">
        <f>IF($B168="N/A","N/A",IF(E168&gt;10,"No",IF(E168&lt;-10,"No","Yes")))</f>
        <v>N/A</v>
      </c>
      <c r="G168" s="38">
        <v>19482</v>
      </c>
      <c r="H168" s="46" t="str">
        <f>IF($B168="N/A","N/A",IF(G168&gt;10,"No",IF(G168&lt;-10,"No","Yes")))</f>
        <v>N/A</v>
      </c>
      <c r="I168" s="12">
        <v>10.19</v>
      </c>
      <c r="J168" s="12">
        <v>-2.34</v>
      </c>
      <c r="K168" s="47" t="s">
        <v>739</v>
      </c>
      <c r="L168" s="9" t="str">
        <f t="shared" si="57"/>
        <v>Yes</v>
      </c>
    </row>
    <row r="169" spans="1:12" x14ac:dyDescent="0.2">
      <c r="A169" s="4" t="s">
        <v>431</v>
      </c>
      <c r="B169" s="37" t="s">
        <v>213</v>
      </c>
      <c r="C169" s="38">
        <v>22864</v>
      </c>
      <c r="D169" s="46" t="str">
        <f>IF($B169="N/A","N/A",IF(C169&gt;10,"No",IF(C169&lt;-10,"No","Yes")))</f>
        <v>N/A</v>
      </c>
      <c r="E169" s="38">
        <v>25727</v>
      </c>
      <c r="F169" s="46" t="str">
        <f>IF($B169="N/A","N/A",IF(E169&gt;10,"No",IF(E169&lt;-10,"No","Yes")))</f>
        <v>N/A</v>
      </c>
      <c r="G169" s="38">
        <v>25106</v>
      </c>
      <c r="H169" s="46" t="str">
        <f>IF($B169="N/A","N/A",IF(G169&gt;10,"No",IF(G169&lt;-10,"No","Yes")))</f>
        <v>N/A</v>
      </c>
      <c r="I169" s="12">
        <v>12.52</v>
      </c>
      <c r="J169" s="12">
        <v>-2.41</v>
      </c>
      <c r="K169" s="47" t="s">
        <v>739</v>
      </c>
      <c r="L169" s="9" t="str">
        <f t="shared" si="57"/>
        <v>Yes</v>
      </c>
    </row>
    <row r="170" spans="1:12" x14ac:dyDescent="0.2">
      <c r="A170" s="4" t="s">
        <v>432</v>
      </c>
      <c r="B170" s="37" t="s">
        <v>213</v>
      </c>
      <c r="C170" s="38">
        <v>530</v>
      </c>
      <c r="D170" s="46" t="str">
        <f>IF($B170="N/A","N/A",IF(C170&gt;10,"No",IF(C170&lt;-10,"No","Yes")))</f>
        <v>N/A</v>
      </c>
      <c r="E170" s="38">
        <v>621</v>
      </c>
      <c r="F170" s="46" t="str">
        <f>IF($B170="N/A","N/A",IF(E170&gt;10,"No",IF(E170&lt;-10,"No","Yes")))</f>
        <v>N/A</v>
      </c>
      <c r="G170" s="38">
        <v>576</v>
      </c>
      <c r="H170" s="46" t="str">
        <f>IF($B170="N/A","N/A",IF(G170&gt;10,"No",IF(G170&lt;-10,"No","Yes")))</f>
        <v>N/A</v>
      </c>
      <c r="I170" s="12">
        <v>17.170000000000002</v>
      </c>
      <c r="J170" s="12">
        <v>-7.25</v>
      </c>
      <c r="K170" s="47" t="s">
        <v>739</v>
      </c>
      <c r="L170" s="9" t="str">
        <f t="shared" si="57"/>
        <v>Yes</v>
      </c>
    </row>
    <row r="171" spans="1:12" x14ac:dyDescent="0.2">
      <c r="A171" s="6" t="s">
        <v>1024</v>
      </c>
      <c r="B171" s="37" t="s">
        <v>213</v>
      </c>
      <c r="C171" s="38">
        <v>41307</v>
      </c>
      <c r="D171" s="46" t="str">
        <f t="shared" si="54"/>
        <v>N/A</v>
      </c>
      <c r="E171" s="38">
        <v>42209</v>
      </c>
      <c r="F171" s="46" t="str">
        <f t="shared" si="55"/>
        <v>N/A</v>
      </c>
      <c r="G171" s="38">
        <v>37183</v>
      </c>
      <c r="H171" s="46" t="str">
        <f t="shared" si="56"/>
        <v>N/A</v>
      </c>
      <c r="I171" s="12">
        <v>2.1840000000000002</v>
      </c>
      <c r="J171" s="12">
        <v>-11.9</v>
      </c>
      <c r="K171" s="47" t="s">
        <v>739</v>
      </c>
      <c r="L171" s="9" t="str">
        <f t="shared" si="57"/>
        <v>Yes</v>
      </c>
    </row>
    <row r="172" spans="1:12" x14ac:dyDescent="0.2">
      <c r="A172" s="4" t="s">
        <v>1025</v>
      </c>
      <c r="B172" s="37" t="s">
        <v>213</v>
      </c>
      <c r="C172" s="38">
        <v>26787</v>
      </c>
      <c r="D172" s="46" t="str">
        <f>IF($B172="N/A","N/A",IF(C172&gt;10,"No",IF(C172&lt;-10,"No","Yes")))</f>
        <v>N/A</v>
      </c>
      <c r="E172" s="38">
        <v>26737</v>
      </c>
      <c r="F172" s="46" t="str">
        <f>IF($B172="N/A","N/A",IF(E172&gt;10,"No",IF(E172&lt;-10,"No","Yes")))</f>
        <v>N/A</v>
      </c>
      <c r="G172" s="38">
        <v>23877</v>
      </c>
      <c r="H172" s="46" t="str">
        <f>IF($B172="N/A","N/A",IF(G172&gt;10,"No",IF(G172&lt;-10,"No","Yes")))</f>
        <v>N/A</v>
      </c>
      <c r="I172" s="12">
        <v>-0.187</v>
      </c>
      <c r="J172" s="12">
        <v>-10.7</v>
      </c>
      <c r="K172" s="47" t="s">
        <v>739</v>
      </c>
      <c r="L172" s="9" t="str">
        <f t="shared" si="57"/>
        <v>Yes</v>
      </c>
    </row>
    <row r="173" spans="1:12" x14ac:dyDescent="0.2">
      <c r="A173" s="4" t="s">
        <v>1026</v>
      </c>
      <c r="B173" s="37" t="s">
        <v>213</v>
      </c>
      <c r="C173" s="38">
        <v>353</v>
      </c>
      <c r="D173" s="46" t="str">
        <f>IF($B173="N/A","N/A",IF(C173&gt;10,"No",IF(C173&lt;-10,"No","Yes")))</f>
        <v>N/A</v>
      </c>
      <c r="E173" s="38">
        <v>337</v>
      </c>
      <c r="F173" s="46" t="str">
        <f>IF($B173="N/A","N/A",IF(E173&gt;10,"No",IF(E173&lt;-10,"No","Yes")))</f>
        <v>N/A</v>
      </c>
      <c r="G173" s="38">
        <v>251</v>
      </c>
      <c r="H173" s="46" t="str">
        <f>IF($B173="N/A","N/A",IF(G173&gt;10,"No",IF(G173&lt;-10,"No","Yes")))</f>
        <v>N/A</v>
      </c>
      <c r="I173" s="12">
        <v>-4.53</v>
      </c>
      <c r="J173" s="12">
        <v>-25.5</v>
      </c>
      <c r="K173" s="47" t="s">
        <v>739</v>
      </c>
      <c r="L173" s="9" t="str">
        <f t="shared" si="57"/>
        <v>Yes</v>
      </c>
    </row>
    <row r="174" spans="1:12" ht="25.5" x14ac:dyDescent="0.2">
      <c r="A174" s="4" t="s">
        <v>1027</v>
      </c>
      <c r="B174" s="37" t="s">
        <v>213</v>
      </c>
      <c r="C174" s="38">
        <v>8927</v>
      </c>
      <c r="D174" s="46" t="str">
        <f>IF($B174="N/A","N/A",IF(C174&gt;10,"No",IF(C174&lt;-10,"No","Yes")))</f>
        <v>N/A</v>
      </c>
      <c r="E174" s="38">
        <v>9379</v>
      </c>
      <c r="F174" s="46" t="str">
        <f>IF($B174="N/A","N/A",IF(E174&gt;10,"No",IF(E174&lt;-10,"No","Yes")))</f>
        <v>N/A</v>
      </c>
      <c r="G174" s="38">
        <v>8258</v>
      </c>
      <c r="H174" s="46" t="str">
        <f>IF($B174="N/A","N/A",IF(G174&gt;10,"No",IF(G174&lt;-10,"No","Yes")))</f>
        <v>N/A</v>
      </c>
      <c r="I174" s="12">
        <v>5.0629999999999997</v>
      </c>
      <c r="J174" s="12">
        <v>-12</v>
      </c>
      <c r="K174" s="47" t="s">
        <v>739</v>
      </c>
      <c r="L174" s="9" t="str">
        <f t="shared" si="57"/>
        <v>Yes</v>
      </c>
    </row>
    <row r="175" spans="1:12" ht="25.5" x14ac:dyDescent="0.2">
      <c r="A175" s="4" t="s">
        <v>1028</v>
      </c>
      <c r="B175" s="37" t="s">
        <v>213</v>
      </c>
      <c r="C175" s="38">
        <v>5231</v>
      </c>
      <c r="D175" s="46" t="str">
        <f>IF($B175="N/A","N/A",IF(C175&gt;10,"No",IF(C175&lt;-10,"No","Yes")))</f>
        <v>N/A</v>
      </c>
      <c r="E175" s="38">
        <v>5746</v>
      </c>
      <c r="F175" s="46" t="str">
        <f>IF($B175="N/A","N/A",IF(E175&gt;10,"No",IF(E175&lt;-10,"No","Yes")))</f>
        <v>N/A</v>
      </c>
      <c r="G175" s="38">
        <v>4787</v>
      </c>
      <c r="H175" s="46" t="str">
        <f>IF($B175="N/A","N/A",IF(G175&gt;10,"No",IF(G175&lt;-10,"No","Yes")))</f>
        <v>N/A</v>
      </c>
      <c r="I175" s="12">
        <v>9.8450000000000006</v>
      </c>
      <c r="J175" s="12">
        <v>-16.7</v>
      </c>
      <c r="K175" s="47" t="s">
        <v>739</v>
      </c>
      <c r="L175" s="9" t="str">
        <f t="shared" si="57"/>
        <v>Yes</v>
      </c>
    </row>
    <row r="176" spans="1:12" ht="25.5" x14ac:dyDescent="0.2">
      <c r="A176" s="4" t="s">
        <v>1029</v>
      </c>
      <c r="B176" s="37" t="s">
        <v>213</v>
      </c>
      <c r="C176" s="38">
        <v>11</v>
      </c>
      <c r="D176" s="46" t="str">
        <f>IF($B176="N/A","N/A",IF(C176&gt;10,"No",IF(C176&lt;-10,"No","Yes")))</f>
        <v>N/A</v>
      </c>
      <c r="E176" s="38">
        <v>11</v>
      </c>
      <c r="F176" s="46" t="str">
        <f>IF($B176="N/A","N/A",IF(E176&gt;10,"No",IF(E176&lt;-10,"No","Yes")))</f>
        <v>N/A</v>
      </c>
      <c r="G176" s="38">
        <v>11</v>
      </c>
      <c r="H176" s="46" t="str">
        <f>IF($B176="N/A","N/A",IF(G176&gt;10,"No",IF(G176&lt;-10,"No","Yes")))</f>
        <v>N/A</v>
      </c>
      <c r="I176" s="12">
        <v>11.11</v>
      </c>
      <c r="J176" s="12">
        <v>0</v>
      </c>
      <c r="K176" s="47" t="s">
        <v>739</v>
      </c>
      <c r="L176" s="9" t="str">
        <f t="shared" si="57"/>
        <v>Yes</v>
      </c>
    </row>
    <row r="177" spans="1:12" x14ac:dyDescent="0.2">
      <c r="A177" s="6" t="s">
        <v>1030</v>
      </c>
      <c r="B177" s="37" t="s">
        <v>213</v>
      </c>
      <c r="C177" s="38">
        <v>0</v>
      </c>
      <c r="D177" s="46" t="str">
        <f t="shared" si="54"/>
        <v>N/A</v>
      </c>
      <c r="E177" s="38">
        <v>0</v>
      </c>
      <c r="F177" s="46" t="str">
        <f t="shared" si="55"/>
        <v>N/A</v>
      </c>
      <c r="G177" s="38">
        <v>0</v>
      </c>
      <c r="H177" s="46" t="str">
        <f t="shared" si="56"/>
        <v>N/A</v>
      </c>
      <c r="I177" s="12" t="s">
        <v>1747</v>
      </c>
      <c r="J177" s="12" t="s">
        <v>1747</v>
      </c>
      <c r="K177" s="47" t="s">
        <v>739</v>
      </c>
      <c r="L177" s="9" t="str">
        <f t="shared" si="57"/>
        <v>N/A</v>
      </c>
    </row>
    <row r="178" spans="1:12" x14ac:dyDescent="0.2">
      <c r="A178" s="4" t="s">
        <v>1031</v>
      </c>
      <c r="B178" s="37" t="s">
        <v>213</v>
      </c>
      <c r="C178" s="38">
        <v>0</v>
      </c>
      <c r="D178" s="46" t="str">
        <f t="shared" si="54"/>
        <v>N/A</v>
      </c>
      <c r="E178" s="38">
        <v>0</v>
      </c>
      <c r="F178" s="46" t="str">
        <f t="shared" si="55"/>
        <v>N/A</v>
      </c>
      <c r="G178" s="38">
        <v>0</v>
      </c>
      <c r="H178" s="46" t="str">
        <f t="shared" si="56"/>
        <v>N/A</v>
      </c>
      <c r="I178" s="12" t="s">
        <v>1747</v>
      </c>
      <c r="J178" s="12" t="s">
        <v>1747</v>
      </c>
      <c r="K178" s="47" t="s">
        <v>739</v>
      </c>
      <c r="L178" s="9" t="str">
        <f t="shared" si="57"/>
        <v>N/A</v>
      </c>
    </row>
    <row r="179" spans="1:12" x14ac:dyDescent="0.2">
      <c r="A179" s="4" t="s">
        <v>1032</v>
      </c>
      <c r="B179" s="37" t="s">
        <v>213</v>
      </c>
      <c r="C179" s="38">
        <v>0</v>
      </c>
      <c r="D179" s="46" t="str">
        <f t="shared" si="54"/>
        <v>N/A</v>
      </c>
      <c r="E179" s="38">
        <v>0</v>
      </c>
      <c r="F179" s="46" t="str">
        <f t="shared" si="55"/>
        <v>N/A</v>
      </c>
      <c r="G179" s="38">
        <v>0</v>
      </c>
      <c r="H179" s="46" t="str">
        <f t="shared" si="56"/>
        <v>N/A</v>
      </c>
      <c r="I179" s="12" t="s">
        <v>1747</v>
      </c>
      <c r="J179" s="12" t="s">
        <v>1747</v>
      </c>
      <c r="K179" s="47" t="s">
        <v>739</v>
      </c>
      <c r="L179" s="9" t="str">
        <f t="shared" si="57"/>
        <v>N/A</v>
      </c>
    </row>
    <row r="180" spans="1:12" x14ac:dyDescent="0.2">
      <c r="A180" s="4" t="s">
        <v>1033</v>
      </c>
      <c r="B180" s="37" t="s">
        <v>213</v>
      </c>
      <c r="C180" s="38">
        <v>0</v>
      </c>
      <c r="D180" s="46" t="str">
        <f t="shared" si="54"/>
        <v>N/A</v>
      </c>
      <c r="E180" s="38">
        <v>0</v>
      </c>
      <c r="F180" s="46" t="str">
        <f t="shared" si="55"/>
        <v>N/A</v>
      </c>
      <c r="G180" s="38">
        <v>0</v>
      </c>
      <c r="H180" s="46" t="str">
        <f t="shared" si="56"/>
        <v>N/A</v>
      </c>
      <c r="I180" s="12" t="s">
        <v>1747</v>
      </c>
      <c r="J180" s="12" t="s">
        <v>1747</v>
      </c>
      <c r="K180" s="47" t="s">
        <v>739</v>
      </c>
      <c r="L180" s="9" t="str">
        <f t="shared" si="57"/>
        <v>N/A</v>
      </c>
    </row>
    <row r="181" spans="1:12" x14ac:dyDescent="0.2">
      <c r="A181" s="4" t="s">
        <v>1034</v>
      </c>
      <c r="B181" s="37" t="s">
        <v>213</v>
      </c>
      <c r="C181" s="38">
        <v>0</v>
      </c>
      <c r="D181" s="46" t="str">
        <f t="shared" si="54"/>
        <v>N/A</v>
      </c>
      <c r="E181" s="38">
        <v>0</v>
      </c>
      <c r="F181" s="46" t="str">
        <f t="shared" si="55"/>
        <v>N/A</v>
      </c>
      <c r="G181" s="38">
        <v>0</v>
      </c>
      <c r="H181" s="46" t="str">
        <f t="shared" si="56"/>
        <v>N/A</v>
      </c>
      <c r="I181" s="12" t="s">
        <v>1747</v>
      </c>
      <c r="J181" s="12" t="s">
        <v>1747</v>
      </c>
      <c r="K181" s="47" t="s">
        <v>739</v>
      </c>
      <c r="L181" s="9" t="str">
        <f t="shared" si="57"/>
        <v>N/A</v>
      </c>
    </row>
    <row r="182" spans="1:12" x14ac:dyDescent="0.2">
      <c r="A182" s="4" t="s">
        <v>1035</v>
      </c>
      <c r="B182" s="37" t="s">
        <v>213</v>
      </c>
      <c r="C182" s="38">
        <v>0</v>
      </c>
      <c r="D182" s="46" t="str">
        <f t="shared" si="54"/>
        <v>N/A</v>
      </c>
      <c r="E182" s="38">
        <v>0</v>
      </c>
      <c r="F182" s="46" t="str">
        <f t="shared" si="55"/>
        <v>N/A</v>
      </c>
      <c r="G182" s="38">
        <v>0</v>
      </c>
      <c r="H182" s="46" t="str">
        <f t="shared" si="56"/>
        <v>N/A</v>
      </c>
      <c r="I182" s="12" t="s">
        <v>1747</v>
      </c>
      <c r="J182" s="12" t="s">
        <v>1747</v>
      </c>
      <c r="K182" s="47" t="s">
        <v>739</v>
      </c>
      <c r="L182" s="9" t="str">
        <f t="shared" si="57"/>
        <v>N/A</v>
      </c>
    </row>
    <row r="183" spans="1:12" x14ac:dyDescent="0.2">
      <c r="A183" s="6" t="s">
        <v>1036</v>
      </c>
      <c r="B183" s="50" t="s">
        <v>213</v>
      </c>
      <c r="C183" s="1">
        <v>162</v>
      </c>
      <c r="D183" s="11" t="str">
        <f t="shared" si="54"/>
        <v>N/A</v>
      </c>
      <c r="E183" s="1">
        <v>157</v>
      </c>
      <c r="F183" s="11" t="str">
        <f t="shared" si="55"/>
        <v>N/A</v>
      </c>
      <c r="G183" s="1">
        <v>158</v>
      </c>
      <c r="H183" s="11" t="str">
        <f t="shared" si="56"/>
        <v>N/A</v>
      </c>
      <c r="I183" s="59">
        <v>-3.09</v>
      </c>
      <c r="J183" s="59">
        <v>0.63690000000000002</v>
      </c>
      <c r="K183" s="50" t="s">
        <v>739</v>
      </c>
      <c r="L183" s="11" t="str">
        <f t="shared" si="57"/>
        <v>Yes</v>
      </c>
    </row>
    <row r="184" spans="1:12" x14ac:dyDescent="0.2">
      <c r="A184" s="4" t="s">
        <v>1037</v>
      </c>
      <c r="B184" s="37" t="s">
        <v>213</v>
      </c>
      <c r="C184" s="38">
        <v>11</v>
      </c>
      <c r="D184" s="46" t="str">
        <f t="shared" si="54"/>
        <v>N/A</v>
      </c>
      <c r="E184" s="38">
        <v>11</v>
      </c>
      <c r="F184" s="46" t="str">
        <f t="shared" si="55"/>
        <v>N/A</v>
      </c>
      <c r="G184" s="38">
        <v>11</v>
      </c>
      <c r="H184" s="46" t="str">
        <f t="shared" si="56"/>
        <v>N/A</v>
      </c>
      <c r="I184" s="12">
        <v>-25</v>
      </c>
      <c r="J184" s="12">
        <v>0</v>
      </c>
      <c r="K184" s="47" t="s">
        <v>739</v>
      </c>
      <c r="L184" s="9" t="str">
        <f t="shared" si="57"/>
        <v>Yes</v>
      </c>
    </row>
    <row r="185" spans="1:12" x14ac:dyDescent="0.2">
      <c r="A185" s="4" t="s">
        <v>1038</v>
      </c>
      <c r="B185" s="37" t="s">
        <v>213</v>
      </c>
      <c r="C185" s="38">
        <v>0</v>
      </c>
      <c r="D185" s="46" t="str">
        <f t="shared" si="54"/>
        <v>N/A</v>
      </c>
      <c r="E185" s="38">
        <v>0</v>
      </c>
      <c r="F185" s="46" t="str">
        <f t="shared" si="55"/>
        <v>N/A</v>
      </c>
      <c r="G185" s="38">
        <v>0</v>
      </c>
      <c r="H185" s="46" t="str">
        <f t="shared" si="56"/>
        <v>N/A</v>
      </c>
      <c r="I185" s="12" t="s">
        <v>1747</v>
      </c>
      <c r="J185" s="12" t="s">
        <v>1747</v>
      </c>
      <c r="K185" s="47" t="s">
        <v>739</v>
      </c>
      <c r="L185" s="9" t="str">
        <f t="shared" si="57"/>
        <v>N/A</v>
      </c>
    </row>
    <row r="186" spans="1:12" ht="25.5" x14ac:dyDescent="0.2">
      <c r="A186" s="4" t="s">
        <v>1039</v>
      </c>
      <c r="B186" s="37" t="s">
        <v>213</v>
      </c>
      <c r="C186" s="38">
        <v>75</v>
      </c>
      <c r="D186" s="46" t="str">
        <f t="shared" si="54"/>
        <v>N/A</v>
      </c>
      <c r="E186" s="38">
        <v>78</v>
      </c>
      <c r="F186" s="46" t="str">
        <f t="shared" si="55"/>
        <v>N/A</v>
      </c>
      <c r="G186" s="38">
        <v>81</v>
      </c>
      <c r="H186" s="46" t="str">
        <f t="shared" si="56"/>
        <v>N/A</v>
      </c>
      <c r="I186" s="12">
        <v>4</v>
      </c>
      <c r="J186" s="12">
        <v>3.8460000000000001</v>
      </c>
      <c r="K186" s="47" t="s">
        <v>739</v>
      </c>
      <c r="L186" s="9" t="str">
        <f t="shared" si="57"/>
        <v>Yes</v>
      </c>
    </row>
    <row r="187" spans="1:12" ht="25.5" x14ac:dyDescent="0.2">
      <c r="A187" s="4" t="s">
        <v>1040</v>
      </c>
      <c r="B187" s="37" t="s">
        <v>213</v>
      </c>
      <c r="C187" s="38">
        <v>83</v>
      </c>
      <c r="D187" s="46" t="str">
        <f t="shared" si="54"/>
        <v>N/A</v>
      </c>
      <c r="E187" s="38">
        <v>76</v>
      </c>
      <c r="F187" s="46" t="str">
        <f t="shared" si="55"/>
        <v>N/A</v>
      </c>
      <c r="G187" s="38">
        <v>74</v>
      </c>
      <c r="H187" s="46" t="str">
        <f t="shared" si="56"/>
        <v>N/A</v>
      </c>
      <c r="I187" s="12">
        <v>-8.43</v>
      </c>
      <c r="J187" s="12">
        <v>-2.63</v>
      </c>
      <c r="K187" s="47" t="s">
        <v>739</v>
      </c>
      <c r="L187" s="9" t="str">
        <f t="shared" si="57"/>
        <v>Yes</v>
      </c>
    </row>
    <row r="188" spans="1:12" ht="25.5" x14ac:dyDescent="0.2">
      <c r="A188" s="4" t="s">
        <v>1041</v>
      </c>
      <c r="B188" s="37" t="s">
        <v>213</v>
      </c>
      <c r="C188" s="38">
        <v>0</v>
      </c>
      <c r="D188" s="46" t="str">
        <f t="shared" si="54"/>
        <v>N/A</v>
      </c>
      <c r="E188" s="38">
        <v>0</v>
      </c>
      <c r="F188" s="46" t="str">
        <f t="shared" si="55"/>
        <v>N/A</v>
      </c>
      <c r="G188" s="38">
        <v>0</v>
      </c>
      <c r="H188" s="46" t="str">
        <f t="shared" si="56"/>
        <v>N/A</v>
      </c>
      <c r="I188" s="12" t="s">
        <v>1747</v>
      </c>
      <c r="J188" s="12" t="s">
        <v>1747</v>
      </c>
      <c r="K188" s="47" t="s">
        <v>739</v>
      </c>
      <c r="L188" s="9" t="str">
        <f t="shared" si="57"/>
        <v>N/A</v>
      </c>
    </row>
    <row r="189" spans="1:12" x14ac:dyDescent="0.2">
      <c r="A189" s="6" t="s">
        <v>1042</v>
      </c>
      <c r="B189" s="50" t="s">
        <v>213</v>
      </c>
      <c r="C189" s="1">
        <v>0</v>
      </c>
      <c r="D189" s="11" t="str">
        <f t="shared" si="54"/>
        <v>N/A</v>
      </c>
      <c r="E189" s="1">
        <v>0</v>
      </c>
      <c r="F189" s="11" t="str">
        <f t="shared" si="55"/>
        <v>N/A</v>
      </c>
      <c r="G189" s="1">
        <v>0</v>
      </c>
      <c r="H189" s="11" t="str">
        <f t="shared" si="56"/>
        <v>N/A</v>
      </c>
      <c r="I189" s="59" t="s">
        <v>1747</v>
      </c>
      <c r="J189" s="59" t="s">
        <v>1747</v>
      </c>
      <c r="K189" s="50" t="s">
        <v>739</v>
      </c>
      <c r="L189" s="11" t="str">
        <f t="shared" si="57"/>
        <v>N/A</v>
      </c>
    </row>
    <row r="190" spans="1:12" ht="25.5" x14ac:dyDescent="0.2">
      <c r="A190" s="4" t="s">
        <v>1043</v>
      </c>
      <c r="B190" s="37" t="s">
        <v>213</v>
      </c>
      <c r="C190" s="38">
        <v>0</v>
      </c>
      <c r="D190" s="46" t="str">
        <f t="shared" si="54"/>
        <v>N/A</v>
      </c>
      <c r="E190" s="38">
        <v>0</v>
      </c>
      <c r="F190" s="46" t="str">
        <f t="shared" si="55"/>
        <v>N/A</v>
      </c>
      <c r="G190" s="38">
        <v>0</v>
      </c>
      <c r="H190" s="46" t="str">
        <f t="shared" si="56"/>
        <v>N/A</v>
      </c>
      <c r="I190" s="12" t="s">
        <v>1747</v>
      </c>
      <c r="J190" s="12" t="s">
        <v>1747</v>
      </c>
      <c r="K190" s="47" t="s">
        <v>739</v>
      </c>
      <c r="L190" s="9" t="str">
        <f t="shared" si="57"/>
        <v>N/A</v>
      </c>
    </row>
    <row r="191" spans="1:12" ht="25.5" x14ac:dyDescent="0.2">
      <c r="A191" s="4" t="s">
        <v>1044</v>
      </c>
      <c r="B191" s="37" t="s">
        <v>213</v>
      </c>
      <c r="C191" s="38">
        <v>0</v>
      </c>
      <c r="D191" s="46" t="str">
        <f t="shared" si="54"/>
        <v>N/A</v>
      </c>
      <c r="E191" s="38">
        <v>0</v>
      </c>
      <c r="F191" s="46" t="str">
        <f t="shared" si="55"/>
        <v>N/A</v>
      </c>
      <c r="G191" s="38">
        <v>0</v>
      </c>
      <c r="H191" s="46" t="str">
        <f t="shared" si="56"/>
        <v>N/A</v>
      </c>
      <c r="I191" s="12" t="s">
        <v>1747</v>
      </c>
      <c r="J191" s="12" t="s">
        <v>1747</v>
      </c>
      <c r="K191" s="47" t="s">
        <v>739</v>
      </c>
      <c r="L191" s="9" t="str">
        <f t="shared" si="57"/>
        <v>N/A</v>
      </c>
    </row>
    <row r="192" spans="1:12" ht="25.5" x14ac:dyDescent="0.2">
      <c r="A192" s="4" t="s">
        <v>1045</v>
      </c>
      <c r="B192" s="37" t="s">
        <v>213</v>
      </c>
      <c r="C192" s="38">
        <v>0</v>
      </c>
      <c r="D192" s="46" t="str">
        <f t="shared" si="54"/>
        <v>N/A</v>
      </c>
      <c r="E192" s="38">
        <v>0</v>
      </c>
      <c r="F192" s="46" t="str">
        <f t="shared" si="55"/>
        <v>N/A</v>
      </c>
      <c r="G192" s="38">
        <v>0</v>
      </c>
      <c r="H192" s="46" t="str">
        <f t="shared" si="56"/>
        <v>N/A</v>
      </c>
      <c r="I192" s="12" t="s">
        <v>1747</v>
      </c>
      <c r="J192" s="12" t="s">
        <v>1747</v>
      </c>
      <c r="K192" s="47" t="s">
        <v>739</v>
      </c>
      <c r="L192" s="9" t="str">
        <f t="shared" si="57"/>
        <v>N/A</v>
      </c>
    </row>
    <row r="193" spans="1:12" ht="25.5" x14ac:dyDescent="0.2">
      <c r="A193" s="4" t="s">
        <v>1046</v>
      </c>
      <c r="B193" s="37" t="s">
        <v>213</v>
      </c>
      <c r="C193" s="38">
        <v>0</v>
      </c>
      <c r="D193" s="46" t="str">
        <f t="shared" si="54"/>
        <v>N/A</v>
      </c>
      <c r="E193" s="38">
        <v>0</v>
      </c>
      <c r="F193" s="46" t="str">
        <f t="shared" si="55"/>
        <v>N/A</v>
      </c>
      <c r="G193" s="38">
        <v>0</v>
      </c>
      <c r="H193" s="46" t="str">
        <f t="shared" si="56"/>
        <v>N/A</v>
      </c>
      <c r="I193" s="12" t="s">
        <v>1747</v>
      </c>
      <c r="J193" s="12" t="s">
        <v>1747</v>
      </c>
      <c r="K193" s="47" t="s">
        <v>739</v>
      </c>
      <c r="L193" s="9" t="str">
        <f t="shared" si="57"/>
        <v>N/A</v>
      </c>
    </row>
    <row r="194" spans="1:12" ht="25.5" x14ac:dyDescent="0.2">
      <c r="A194" s="4" t="s">
        <v>1047</v>
      </c>
      <c r="B194" s="37" t="s">
        <v>213</v>
      </c>
      <c r="C194" s="38">
        <v>0</v>
      </c>
      <c r="D194" s="46" t="str">
        <f t="shared" si="54"/>
        <v>N/A</v>
      </c>
      <c r="E194" s="38">
        <v>0</v>
      </c>
      <c r="F194" s="46" t="str">
        <f t="shared" si="55"/>
        <v>N/A</v>
      </c>
      <c r="G194" s="38">
        <v>0</v>
      </c>
      <c r="H194" s="46" t="str">
        <f t="shared" si="56"/>
        <v>N/A</v>
      </c>
      <c r="I194" s="12" t="s">
        <v>1747</v>
      </c>
      <c r="J194" s="12" t="s">
        <v>1747</v>
      </c>
      <c r="K194" s="47" t="s">
        <v>739</v>
      </c>
      <c r="L194" s="9" t="str">
        <f t="shared" si="57"/>
        <v>N/A</v>
      </c>
    </row>
    <row r="195" spans="1:12" x14ac:dyDescent="0.2">
      <c r="A195" s="6" t="s">
        <v>1048</v>
      </c>
      <c r="B195" s="50" t="s">
        <v>213</v>
      </c>
      <c r="C195" s="1">
        <v>0</v>
      </c>
      <c r="D195" s="11" t="str">
        <f t="shared" si="54"/>
        <v>N/A</v>
      </c>
      <c r="E195" s="1">
        <v>0</v>
      </c>
      <c r="F195" s="11" t="str">
        <f t="shared" si="55"/>
        <v>N/A</v>
      </c>
      <c r="G195" s="1">
        <v>0</v>
      </c>
      <c r="H195" s="11" t="str">
        <f t="shared" si="56"/>
        <v>N/A</v>
      </c>
      <c r="I195" s="59" t="s">
        <v>1747</v>
      </c>
      <c r="J195" s="59" t="s">
        <v>1747</v>
      </c>
      <c r="K195" s="50" t="s">
        <v>739</v>
      </c>
      <c r="L195" s="11" t="str">
        <f t="shared" si="57"/>
        <v>N/A</v>
      </c>
    </row>
    <row r="196" spans="1:12" ht="25.5" x14ac:dyDescent="0.2">
      <c r="A196" s="4" t="s">
        <v>1049</v>
      </c>
      <c r="B196" s="37" t="s">
        <v>213</v>
      </c>
      <c r="C196" s="38">
        <v>0</v>
      </c>
      <c r="D196" s="46" t="str">
        <f t="shared" si="54"/>
        <v>N/A</v>
      </c>
      <c r="E196" s="38">
        <v>0</v>
      </c>
      <c r="F196" s="46" t="str">
        <f t="shared" si="55"/>
        <v>N/A</v>
      </c>
      <c r="G196" s="38">
        <v>0</v>
      </c>
      <c r="H196" s="46" t="str">
        <f t="shared" si="56"/>
        <v>N/A</v>
      </c>
      <c r="I196" s="12" t="s">
        <v>1747</v>
      </c>
      <c r="J196" s="12" t="s">
        <v>1747</v>
      </c>
      <c r="K196" s="47" t="s">
        <v>739</v>
      </c>
      <c r="L196" s="9" t="str">
        <f t="shared" si="57"/>
        <v>N/A</v>
      </c>
    </row>
    <row r="197" spans="1:12" ht="25.5" x14ac:dyDescent="0.2">
      <c r="A197" s="4" t="s">
        <v>1050</v>
      </c>
      <c r="B197" s="37" t="s">
        <v>213</v>
      </c>
      <c r="C197" s="38">
        <v>0</v>
      </c>
      <c r="D197" s="46" t="str">
        <f t="shared" si="54"/>
        <v>N/A</v>
      </c>
      <c r="E197" s="38">
        <v>0</v>
      </c>
      <c r="F197" s="46" t="str">
        <f t="shared" si="55"/>
        <v>N/A</v>
      </c>
      <c r="G197" s="38">
        <v>0</v>
      </c>
      <c r="H197" s="46" t="str">
        <f t="shared" si="56"/>
        <v>N/A</v>
      </c>
      <c r="I197" s="12" t="s">
        <v>1747</v>
      </c>
      <c r="J197" s="12" t="s">
        <v>1747</v>
      </c>
      <c r="K197" s="47" t="s">
        <v>739</v>
      </c>
      <c r="L197" s="9" t="str">
        <f t="shared" si="57"/>
        <v>N/A</v>
      </c>
    </row>
    <row r="198" spans="1:12" ht="25.5" x14ac:dyDescent="0.2">
      <c r="A198" s="4" t="s">
        <v>1051</v>
      </c>
      <c r="B198" s="37" t="s">
        <v>213</v>
      </c>
      <c r="C198" s="38">
        <v>0</v>
      </c>
      <c r="D198" s="46" t="str">
        <f t="shared" si="54"/>
        <v>N/A</v>
      </c>
      <c r="E198" s="38">
        <v>0</v>
      </c>
      <c r="F198" s="46" t="str">
        <f t="shared" si="55"/>
        <v>N/A</v>
      </c>
      <c r="G198" s="38">
        <v>0</v>
      </c>
      <c r="H198" s="46" t="str">
        <f t="shared" si="56"/>
        <v>N/A</v>
      </c>
      <c r="I198" s="12" t="s">
        <v>1747</v>
      </c>
      <c r="J198" s="12" t="s">
        <v>1747</v>
      </c>
      <c r="K198" s="47" t="s">
        <v>739</v>
      </c>
      <c r="L198" s="9" t="str">
        <f t="shared" si="57"/>
        <v>N/A</v>
      </c>
    </row>
    <row r="199" spans="1:12" ht="25.5" x14ac:dyDescent="0.2">
      <c r="A199" s="4" t="s">
        <v>1052</v>
      </c>
      <c r="B199" s="37" t="s">
        <v>213</v>
      </c>
      <c r="C199" s="38">
        <v>0</v>
      </c>
      <c r="D199" s="46" t="str">
        <f t="shared" si="54"/>
        <v>N/A</v>
      </c>
      <c r="E199" s="38">
        <v>0</v>
      </c>
      <c r="F199" s="46" t="str">
        <f t="shared" si="55"/>
        <v>N/A</v>
      </c>
      <c r="G199" s="38">
        <v>0</v>
      </c>
      <c r="H199" s="46" t="str">
        <f t="shared" si="56"/>
        <v>N/A</v>
      </c>
      <c r="I199" s="12" t="s">
        <v>1747</v>
      </c>
      <c r="J199" s="12" t="s">
        <v>1747</v>
      </c>
      <c r="K199" s="47" t="s">
        <v>739</v>
      </c>
      <c r="L199" s="9" t="str">
        <f t="shared" si="57"/>
        <v>N/A</v>
      </c>
    </row>
    <row r="200" spans="1:12" ht="25.5" x14ac:dyDescent="0.2">
      <c r="A200" s="4" t="s">
        <v>1053</v>
      </c>
      <c r="B200" s="37" t="s">
        <v>213</v>
      </c>
      <c r="C200" s="38">
        <v>0</v>
      </c>
      <c r="D200" s="46" t="str">
        <f t="shared" si="54"/>
        <v>N/A</v>
      </c>
      <c r="E200" s="38">
        <v>0</v>
      </c>
      <c r="F200" s="46" t="str">
        <f t="shared" si="55"/>
        <v>N/A</v>
      </c>
      <c r="G200" s="38">
        <v>0</v>
      </c>
      <c r="H200" s="46" t="str">
        <f t="shared" si="56"/>
        <v>N/A</v>
      </c>
      <c r="I200" s="12" t="s">
        <v>1747</v>
      </c>
      <c r="J200" s="12" t="s">
        <v>1747</v>
      </c>
      <c r="K200" s="47" t="s">
        <v>739</v>
      </c>
      <c r="L200" s="9" t="str">
        <f t="shared" si="57"/>
        <v>N/A</v>
      </c>
    </row>
    <row r="201" spans="1:12" x14ac:dyDescent="0.2">
      <c r="A201" s="6" t="s">
        <v>1054</v>
      </c>
      <c r="B201" s="50" t="s">
        <v>213</v>
      </c>
      <c r="C201" s="1">
        <v>22499</v>
      </c>
      <c r="D201" s="11" t="str">
        <f t="shared" si="54"/>
        <v>N/A</v>
      </c>
      <c r="E201" s="1">
        <v>25768</v>
      </c>
      <c r="F201" s="11" t="str">
        <f t="shared" si="55"/>
        <v>N/A</v>
      </c>
      <c r="G201" s="1">
        <v>26568</v>
      </c>
      <c r="H201" s="11" t="str">
        <f t="shared" si="56"/>
        <v>N/A</v>
      </c>
      <c r="I201" s="59">
        <v>14.53</v>
      </c>
      <c r="J201" s="59">
        <v>3.105</v>
      </c>
      <c r="K201" s="50" t="s">
        <v>739</v>
      </c>
      <c r="L201" s="11" t="str">
        <f t="shared" si="57"/>
        <v>Yes</v>
      </c>
    </row>
    <row r="202" spans="1:12" x14ac:dyDescent="0.2">
      <c r="A202" s="4" t="s">
        <v>1055</v>
      </c>
      <c r="B202" s="37" t="s">
        <v>213</v>
      </c>
      <c r="C202" s="38">
        <v>537</v>
      </c>
      <c r="D202" s="46" t="str">
        <f t="shared" si="54"/>
        <v>N/A</v>
      </c>
      <c r="E202" s="38">
        <v>666</v>
      </c>
      <c r="F202" s="46" t="str">
        <f t="shared" si="55"/>
        <v>N/A</v>
      </c>
      <c r="G202" s="38">
        <v>760</v>
      </c>
      <c r="H202" s="46" t="str">
        <f t="shared" si="56"/>
        <v>N/A</v>
      </c>
      <c r="I202" s="12">
        <v>24.02</v>
      </c>
      <c r="J202" s="12">
        <v>14.11</v>
      </c>
      <c r="K202" s="47" t="s">
        <v>739</v>
      </c>
      <c r="L202" s="9" t="str">
        <f t="shared" si="57"/>
        <v>Yes</v>
      </c>
    </row>
    <row r="203" spans="1:12" x14ac:dyDescent="0.2">
      <c r="A203" s="4" t="s">
        <v>1056</v>
      </c>
      <c r="B203" s="37" t="s">
        <v>213</v>
      </c>
      <c r="C203" s="38">
        <v>17</v>
      </c>
      <c r="D203" s="46" t="str">
        <f t="shared" si="54"/>
        <v>N/A</v>
      </c>
      <c r="E203" s="38">
        <v>13</v>
      </c>
      <c r="F203" s="46" t="str">
        <f t="shared" si="55"/>
        <v>N/A</v>
      </c>
      <c r="G203" s="38">
        <v>16</v>
      </c>
      <c r="H203" s="46" t="str">
        <f t="shared" si="56"/>
        <v>N/A</v>
      </c>
      <c r="I203" s="12">
        <v>-23.5</v>
      </c>
      <c r="J203" s="12">
        <v>23.08</v>
      </c>
      <c r="K203" s="47" t="s">
        <v>739</v>
      </c>
      <c r="L203" s="9" t="str">
        <f t="shared" si="57"/>
        <v>Yes</v>
      </c>
    </row>
    <row r="204" spans="1:12" ht="25.5" x14ac:dyDescent="0.2">
      <c r="A204" s="4" t="s">
        <v>1057</v>
      </c>
      <c r="B204" s="37" t="s">
        <v>213</v>
      </c>
      <c r="C204" s="38">
        <v>9051</v>
      </c>
      <c r="D204" s="46" t="str">
        <f t="shared" si="54"/>
        <v>N/A</v>
      </c>
      <c r="E204" s="38">
        <v>10430</v>
      </c>
      <c r="F204" s="46" t="str">
        <f t="shared" si="55"/>
        <v>N/A</v>
      </c>
      <c r="G204" s="38">
        <v>11072</v>
      </c>
      <c r="H204" s="46" t="str">
        <f t="shared" si="56"/>
        <v>N/A</v>
      </c>
      <c r="I204" s="12">
        <v>15.24</v>
      </c>
      <c r="J204" s="12">
        <v>6.1550000000000002</v>
      </c>
      <c r="K204" s="47" t="s">
        <v>739</v>
      </c>
      <c r="L204" s="9" t="str">
        <f t="shared" si="57"/>
        <v>Yes</v>
      </c>
    </row>
    <row r="205" spans="1:12" ht="25.5" x14ac:dyDescent="0.2">
      <c r="A205" s="4" t="s">
        <v>1058</v>
      </c>
      <c r="B205" s="37" t="s">
        <v>213</v>
      </c>
      <c r="C205" s="38">
        <v>12691</v>
      </c>
      <c r="D205" s="46" t="str">
        <f t="shared" si="54"/>
        <v>N/A</v>
      </c>
      <c r="E205" s="38">
        <v>14397</v>
      </c>
      <c r="F205" s="46" t="str">
        <f t="shared" si="55"/>
        <v>N/A</v>
      </c>
      <c r="G205" s="38">
        <v>14490</v>
      </c>
      <c r="H205" s="46" t="str">
        <f t="shared" si="56"/>
        <v>N/A</v>
      </c>
      <c r="I205" s="12">
        <v>13.44</v>
      </c>
      <c r="J205" s="12">
        <v>0.64600000000000002</v>
      </c>
      <c r="K205" s="47" t="s">
        <v>739</v>
      </c>
      <c r="L205" s="9" t="str">
        <f t="shared" si="57"/>
        <v>Yes</v>
      </c>
    </row>
    <row r="206" spans="1:12" ht="25.5" x14ac:dyDescent="0.2">
      <c r="A206" s="4" t="s">
        <v>1059</v>
      </c>
      <c r="B206" s="37" t="s">
        <v>213</v>
      </c>
      <c r="C206" s="38">
        <v>203</v>
      </c>
      <c r="D206" s="46" t="str">
        <f t="shared" si="54"/>
        <v>N/A</v>
      </c>
      <c r="E206" s="38">
        <v>262</v>
      </c>
      <c r="F206" s="46" t="str">
        <f t="shared" si="55"/>
        <v>N/A</v>
      </c>
      <c r="G206" s="38">
        <v>230</v>
      </c>
      <c r="H206" s="46" t="str">
        <f t="shared" si="56"/>
        <v>N/A</v>
      </c>
      <c r="I206" s="12">
        <v>29.06</v>
      </c>
      <c r="J206" s="12">
        <v>-12.2</v>
      </c>
      <c r="K206" s="47" t="s">
        <v>739</v>
      </c>
      <c r="L206" s="9" t="str">
        <f t="shared" si="57"/>
        <v>Yes</v>
      </c>
    </row>
    <row r="207" spans="1:12" x14ac:dyDescent="0.2">
      <c r="A207" s="6" t="s">
        <v>1060</v>
      </c>
      <c r="B207" s="37" t="s">
        <v>213</v>
      </c>
      <c r="C207" s="38">
        <v>0</v>
      </c>
      <c r="D207" s="46" t="str">
        <f t="shared" si="54"/>
        <v>N/A</v>
      </c>
      <c r="E207" s="38">
        <v>24</v>
      </c>
      <c r="F207" s="46" t="str">
        <f t="shared" si="55"/>
        <v>N/A</v>
      </c>
      <c r="G207" s="38">
        <v>80</v>
      </c>
      <c r="H207" s="46" t="str">
        <f t="shared" si="56"/>
        <v>N/A</v>
      </c>
      <c r="I207" s="12" t="s">
        <v>1747</v>
      </c>
      <c r="J207" s="12">
        <v>233.3</v>
      </c>
      <c r="K207" s="47" t="s">
        <v>739</v>
      </c>
      <c r="L207" s="9" t="str">
        <f t="shared" si="57"/>
        <v>No</v>
      </c>
    </row>
    <row r="208" spans="1:12" ht="25.5" x14ac:dyDescent="0.2">
      <c r="A208" s="4" t="s">
        <v>1061</v>
      </c>
      <c r="B208" s="37" t="s">
        <v>213</v>
      </c>
      <c r="C208" s="38">
        <v>0</v>
      </c>
      <c r="D208" s="46" t="str">
        <f t="shared" si="54"/>
        <v>N/A</v>
      </c>
      <c r="E208" s="38">
        <v>0</v>
      </c>
      <c r="F208" s="46" t="str">
        <f t="shared" si="55"/>
        <v>N/A</v>
      </c>
      <c r="G208" s="38">
        <v>0</v>
      </c>
      <c r="H208" s="46" t="str">
        <f t="shared" si="56"/>
        <v>N/A</v>
      </c>
      <c r="I208" s="12" t="s">
        <v>1747</v>
      </c>
      <c r="J208" s="12" t="s">
        <v>1747</v>
      </c>
      <c r="K208" s="47" t="s">
        <v>739</v>
      </c>
      <c r="L208" s="9" t="str">
        <f t="shared" si="57"/>
        <v>N/A</v>
      </c>
    </row>
    <row r="209" spans="1:12" x14ac:dyDescent="0.2">
      <c r="A209" s="4" t="s">
        <v>1062</v>
      </c>
      <c r="B209" s="37" t="s">
        <v>213</v>
      </c>
      <c r="C209" s="38">
        <v>0</v>
      </c>
      <c r="D209" s="46" t="str">
        <f t="shared" si="54"/>
        <v>N/A</v>
      </c>
      <c r="E209" s="38">
        <v>0</v>
      </c>
      <c r="F209" s="46" t="str">
        <f t="shared" si="55"/>
        <v>N/A</v>
      </c>
      <c r="G209" s="38">
        <v>0</v>
      </c>
      <c r="H209" s="46" t="str">
        <f t="shared" si="56"/>
        <v>N/A</v>
      </c>
      <c r="I209" s="12" t="s">
        <v>1747</v>
      </c>
      <c r="J209" s="12" t="s">
        <v>1747</v>
      </c>
      <c r="K209" s="47" t="s">
        <v>739</v>
      </c>
      <c r="L209" s="9" t="str">
        <f t="shared" si="57"/>
        <v>N/A</v>
      </c>
    </row>
    <row r="210" spans="1:12" ht="25.5" x14ac:dyDescent="0.2">
      <c r="A210" s="4" t="s">
        <v>1063</v>
      </c>
      <c r="B210" s="37" t="s">
        <v>213</v>
      </c>
      <c r="C210" s="38">
        <v>0</v>
      </c>
      <c r="D210" s="46" t="str">
        <f t="shared" si="54"/>
        <v>N/A</v>
      </c>
      <c r="E210" s="38">
        <v>0</v>
      </c>
      <c r="F210" s="46" t="str">
        <f t="shared" si="55"/>
        <v>N/A</v>
      </c>
      <c r="G210" s="38">
        <v>0</v>
      </c>
      <c r="H210" s="46" t="str">
        <f t="shared" si="56"/>
        <v>N/A</v>
      </c>
      <c r="I210" s="12" t="s">
        <v>1747</v>
      </c>
      <c r="J210" s="12" t="s">
        <v>1747</v>
      </c>
      <c r="K210" s="47" t="s">
        <v>739</v>
      </c>
      <c r="L210" s="9" t="str">
        <f t="shared" si="57"/>
        <v>N/A</v>
      </c>
    </row>
    <row r="211" spans="1:12" ht="25.5" x14ac:dyDescent="0.2">
      <c r="A211" s="4" t="s">
        <v>1064</v>
      </c>
      <c r="B211" s="37" t="s">
        <v>213</v>
      </c>
      <c r="C211" s="38">
        <v>0</v>
      </c>
      <c r="D211" s="46" t="str">
        <f t="shared" si="54"/>
        <v>N/A</v>
      </c>
      <c r="E211" s="38">
        <v>20</v>
      </c>
      <c r="F211" s="46" t="str">
        <f t="shared" si="55"/>
        <v>N/A</v>
      </c>
      <c r="G211" s="38">
        <v>56</v>
      </c>
      <c r="H211" s="46" t="str">
        <f t="shared" si="56"/>
        <v>N/A</v>
      </c>
      <c r="I211" s="12" t="s">
        <v>1747</v>
      </c>
      <c r="J211" s="12">
        <v>180</v>
      </c>
      <c r="K211" s="47" t="s">
        <v>739</v>
      </c>
      <c r="L211" s="9" t="str">
        <f t="shared" si="57"/>
        <v>No</v>
      </c>
    </row>
    <row r="212" spans="1:12" ht="25.5" x14ac:dyDescent="0.2">
      <c r="A212" s="4" t="s">
        <v>1065</v>
      </c>
      <c r="B212" s="37" t="s">
        <v>213</v>
      </c>
      <c r="C212" s="38">
        <v>0</v>
      </c>
      <c r="D212" s="46" t="str">
        <f t="shared" si="54"/>
        <v>N/A</v>
      </c>
      <c r="E212" s="38">
        <v>11</v>
      </c>
      <c r="F212" s="46" t="str">
        <f t="shared" si="55"/>
        <v>N/A</v>
      </c>
      <c r="G212" s="38">
        <v>24</v>
      </c>
      <c r="H212" s="46" t="str">
        <f t="shared" si="56"/>
        <v>N/A</v>
      </c>
      <c r="I212" s="12" t="s">
        <v>1747</v>
      </c>
      <c r="J212" s="12">
        <v>500</v>
      </c>
      <c r="K212" s="47" t="s">
        <v>739</v>
      </c>
      <c r="L212" s="9" t="str">
        <f t="shared" si="57"/>
        <v>No</v>
      </c>
    </row>
    <row r="213" spans="1:12" x14ac:dyDescent="0.2">
      <c r="A213" s="6" t="s">
        <v>1066</v>
      </c>
      <c r="B213" s="37" t="s">
        <v>213</v>
      </c>
      <c r="C213" s="38">
        <v>5227</v>
      </c>
      <c r="D213" s="46" t="str">
        <f t="shared" si="54"/>
        <v>N/A</v>
      </c>
      <c r="E213" s="38">
        <v>5894</v>
      </c>
      <c r="F213" s="46" t="str">
        <f t="shared" si="55"/>
        <v>N/A</v>
      </c>
      <c r="G213" s="38">
        <v>6082</v>
      </c>
      <c r="H213" s="46" t="str">
        <f t="shared" si="56"/>
        <v>N/A</v>
      </c>
      <c r="I213" s="12">
        <v>12.76</v>
      </c>
      <c r="J213" s="12">
        <v>3.19</v>
      </c>
      <c r="K213" s="47" t="s">
        <v>739</v>
      </c>
      <c r="L213" s="9" t="str">
        <f t="shared" si="57"/>
        <v>Yes</v>
      </c>
    </row>
    <row r="214" spans="1:12" ht="25.5" x14ac:dyDescent="0.2">
      <c r="A214" s="4" t="s">
        <v>1067</v>
      </c>
      <c r="B214" s="37" t="s">
        <v>213</v>
      </c>
      <c r="C214" s="38">
        <v>0</v>
      </c>
      <c r="D214" s="46" t="str">
        <f t="shared" si="54"/>
        <v>N/A</v>
      </c>
      <c r="E214" s="38">
        <v>0</v>
      </c>
      <c r="F214" s="46" t="str">
        <f t="shared" si="55"/>
        <v>N/A</v>
      </c>
      <c r="G214" s="38">
        <v>0</v>
      </c>
      <c r="H214" s="46" t="str">
        <f t="shared" si="56"/>
        <v>N/A</v>
      </c>
      <c r="I214" s="12" t="s">
        <v>1747</v>
      </c>
      <c r="J214" s="12" t="s">
        <v>1747</v>
      </c>
      <c r="K214" s="47" t="s">
        <v>739</v>
      </c>
      <c r="L214" s="9" t="str">
        <f t="shared" si="57"/>
        <v>N/A</v>
      </c>
    </row>
    <row r="215" spans="1:12" ht="25.5" x14ac:dyDescent="0.2">
      <c r="A215" s="4" t="s">
        <v>1068</v>
      </c>
      <c r="B215" s="37" t="s">
        <v>213</v>
      </c>
      <c r="C215" s="38">
        <v>0</v>
      </c>
      <c r="D215" s="46" t="str">
        <f t="shared" si="54"/>
        <v>N/A</v>
      </c>
      <c r="E215" s="38">
        <v>0</v>
      </c>
      <c r="F215" s="46" t="str">
        <f t="shared" si="55"/>
        <v>N/A</v>
      </c>
      <c r="G215" s="38">
        <v>0</v>
      </c>
      <c r="H215" s="46" t="str">
        <f t="shared" si="56"/>
        <v>N/A</v>
      </c>
      <c r="I215" s="12" t="s">
        <v>1747</v>
      </c>
      <c r="J215" s="12" t="s">
        <v>1747</v>
      </c>
      <c r="K215" s="47" t="s">
        <v>739</v>
      </c>
      <c r="L215" s="9" t="str">
        <f t="shared" si="57"/>
        <v>N/A</v>
      </c>
    </row>
    <row r="216" spans="1:12" ht="25.5" x14ac:dyDescent="0.2">
      <c r="A216" s="4" t="s">
        <v>1069</v>
      </c>
      <c r="B216" s="37" t="s">
        <v>213</v>
      </c>
      <c r="C216" s="38">
        <v>50</v>
      </c>
      <c r="D216" s="46" t="str">
        <f t="shared" si="54"/>
        <v>N/A</v>
      </c>
      <c r="E216" s="38">
        <v>61</v>
      </c>
      <c r="F216" s="46" t="str">
        <f t="shared" si="55"/>
        <v>N/A</v>
      </c>
      <c r="G216" s="38">
        <v>71</v>
      </c>
      <c r="H216" s="46" t="str">
        <f t="shared" si="56"/>
        <v>N/A</v>
      </c>
      <c r="I216" s="12">
        <v>22</v>
      </c>
      <c r="J216" s="12">
        <v>16.39</v>
      </c>
      <c r="K216" s="47" t="s">
        <v>739</v>
      </c>
      <c r="L216" s="9" t="str">
        <f t="shared" si="57"/>
        <v>Yes</v>
      </c>
    </row>
    <row r="217" spans="1:12" ht="25.5" x14ac:dyDescent="0.2">
      <c r="A217" s="4" t="s">
        <v>1070</v>
      </c>
      <c r="B217" s="37" t="s">
        <v>213</v>
      </c>
      <c r="C217" s="38">
        <v>4859</v>
      </c>
      <c r="D217" s="46" t="str">
        <f t="shared" si="54"/>
        <v>N/A</v>
      </c>
      <c r="E217" s="38">
        <v>5488</v>
      </c>
      <c r="F217" s="46" t="str">
        <f t="shared" si="55"/>
        <v>N/A</v>
      </c>
      <c r="G217" s="38">
        <v>5699</v>
      </c>
      <c r="H217" s="46" t="str">
        <f t="shared" si="56"/>
        <v>N/A</v>
      </c>
      <c r="I217" s="12">
        <v>12.95</v>
      </c>
      <c r="J217" s="12">
        <v>3.8450000000000002</v>
      </c>
      <c r="K217" s="47" t="s">
        <v>739</v>
      </c>
      <c r="L217" s="9" t="str">
        <f t="shared" si="57"/>
        <v>Yes</v>
      </c>
    </row>
    <row r="218" spans="1:12" ht="25.5" x14ac:dyDescent="0.2">
      <c r="A218" s="4" t="s">
        <v>1071</v>
      </c>
      <c r="B218" s="37" t="s">
        <v>213</v>
      </c>
      <c r="C218" s="38">
        <v>318</v>
      </c>
      <c r="D218" s="46" t="str">
        <f t="shared" si="54"/>
        <v>N/A</v>
      </c>
      <c r="E218" s="38">
        <v>345</v>
      </c>
      <c r="F218" s="46" t="str">
        <f t="shared" si="55"/>
        <v>N/A</v>
      </c>
      <c r="G218" s="38">
        <v>312</v>
      </c>
      <c r="H218" s="46" t="str">
        <f t="shared" si="56"/>
        <v>N/A</v>
      </c>
      <c r="I218" s="12">
        <v>8.4909999999999997</v>
      </c>
      <c r="J218" s="12">
        <v>-9.57</v>
      </c>
      <c r="K218" s="47" t="s">
        <v>739</v>
      </c>
      <c r="L218" s="9" t="str">
        <f t="shared" si="57"/>
        <v>Yes</v>
      </c>
    </row>
    <row r="219" spans="1:12" x14ac:dyDescent="0.2">
      <c r="A219" s="6" t="s">
        <v>1072</v>
      </c>
      <c r="B219" s="37" t="s">
        <v>213</v>
      </c>
      <c r="C219" s="38">
        <v>0</v>
      </c>
      <c r="D219" s="46" t="str">
        <f t="shared" si="54"/>
        <v>N/A</v>
      </c>
      <c r="E219" s="38">
        <v>0</v>
      </c>
      <c r="F219" s="46" t="str">
        <f t="shared" si="55"/>
        <v>N/A</v>
      </c>
      <c r="G219" s="38">
        <v>0</v>
      </c>
      <c r="H219" s="46" t="str">
        <f t="shared" si="56"/>
        <v>N/A</v>
      </c>
      <c r="I219" s="12" t="s">
        <v>1747</v>
      </c>
      <c r="J219" s="12" t="s">
        <v>1747</v>
      </c>
      <c r="K219" s="47" t="s">
        <v>739</v>
      </c>
      <c r="L219" s="9" t="str">
        <f t="shared" si="57"/>
        <v>N/A</v>
      </c>
    </row>
    <row r="220" spans="1:12" ht="25.5" x14ac:dyDescent="0.2">
      <c r="A220" s="18" t="s">
        <v>1073</v>
      </c>
      <c r="B220" s="37" t="s">
        <v>213</v>
      </c>
      <c r="C220" s="38">
        <v>0</v>
      </c>
      <c r="D220" s="46" t="str">
        <f t="shared" si="54"/>
        <v>N/A</v>
      </c>
      <c r="E220" s="38">
        <v>0</v>
      </c>
      <c r="F220" s="46" t="str">
        <f t="shared" si="55"/>
        <v>N/A</v>
      </c>
      <c r="G220" s="38">
        <v>0</v>
      </c>
      <c r="H220" s="46" t="str">
        <f t="shared" si="56"/>
        <v>N/A</v>
      </c>
      <c r="I220" s="12" t="s">
        <v>1747</v>
      </c>
      <c r="J220" s="12" t="s">
        <v>1747</v>
      </c>
      <c r="K220" s="47" t="s">
        <v>739</v>
      </c>
      <c r="L220" s="9" t="str">
        <f t="shared" si="57"/>
        <v>N/A</v>
      </c>
    </row>
    <row r="221" spans="1:12" ht="25.5" x14ac:dyDescent="0.2">
      <c r="A221" s="18" t="s">
        <v>1074</v>
      </c>
      <c r="B221" s="37" t="s">
        <v>213</v>
      </c>
      <c r="C221" s="38">
        <v>0</v>
      </c>
      <c r="D221" s="46" t="str">
        <f t="shared" si="54"/>
        <v>N/A</v>
      </c>
      <c r="E221" s="38">
        <v>0</v>
      </c>
      <c r="F221" s="46" t="str">
        <f t="shared" si="55"/>
        <v>N/A</v>
      </c>
      <c r="G221" s="38">
        <v>0</v>
      </c>
      <c r="H221" s="46" t="str">
        <f t="shared" si="56"/>
        <v>N/A</v>
      </c>
      <c r="I221" s="12" t="s">
        <v>1747</v>
      </c>
      <c r="J221" s="12" t="s">
        <v>1747</v>
      </c>
      <c r="K221" s="47" t="s">
        <v>739</v>
      </c>
      <c r="L221" s="9" t="str">
        <f t="shared" si="57"/>
        <v>N/A</v>
      </c>
    </row>
    <row r="222" spans="1:12" ht="25.5" x14ac:dyDescent="0.2">
      <c r="A222" s="18" t="s">
        <v>1075</v>
      </c>
      <c r="B222" s="37" t="s">
        <v>213</v>
      </c>
      <c r="C222" s="38">
        <v>0</v>
      </c>
      <c r="D222" s="46" t="str">
        <f t="shared" si="54"/>
        <v>N/A</v>
      </c>
      <c r="E222" s="38">
        <v>0</v>
      </c>
      <c r="F222" s="46" t="str">
        <f t="shared" si="55"/>
        <v>N/A</v>
      </c>
      <c r="G222" s="38">
        <v>0</v>
      </c>
      <c r="H222" s="46" t="str">
        <f t="shared" si="56"/>
        <v>N/A</v>
      </c>
      <c r="I222" s="12" t="s">
        <v>1747</v>
      </c>
      <c r="J222" s="12" t="s">
        <v>1747</v>
      </c>
      <c r="K222" s="47" t="s">
        <v>739</v>
      </c>
      <c r="L222" s="9" t="str">
        <f t="shared" si="57"/>
        <v>N/A</v>
      </c>
    </row>
    <row r="223" spans="1:12" ht="25.5" x14ac:dyDescent="0.2">
      <c r="A223" s="18" t="s">
        <v>1076</v>
      </c>
      <c r="B223" s="37" t="s">
        <v>213</v>
      </c>
      <c r="C223" s="38">
        <v>0</v>
      </c>
      <c r="D223" s="46" t="str">
        <f t="shared" si="54"/>
        <v>N/A</v>
      </c>
      <c r="E223" s="38">
        <v>0</v>
      </c>
      <c r="F223" s="46" t="str">
        <f t="shared" si="55"/>
        <v>N/A</v>
      </c>
      <c r="G223" s="38">
        <v>0</v>
      </c>
      <c r="H223" s="46" t="str">
        <f t="shared" si="56"/>
        <v>N/A</v>
      </c>
      <c r="I223" s="12" t="s">
        <v>1747</v>
      </c>
      <c r="J223" s="12" t="s">
        <v>1747</v>
      </c>
      <c r="K223" s="47" t="s">
        <v>739</v>
      </c>
      <c r="L223" s="9" t="str">
        <f t="shared" si="57"/>
        <v>N/A</v>
      </c>
    </row>
    <row r="224" spans="1:12" ht="25.5" x14ac:dyDescent="0.2">
      <c r="A224" s="18" t="s">
        <v>1077</v>
      </c>
      <c r="B224" s="37" t="s">
        <v>213</v>
      </c>
      <c r="C224" s="38">
        <v>0</v>
      </c>
      <c r="D224" s="46" t="str">
        <f t="shared" si="54"/>
        <v>N/A</v>
      </c>
      <c r="E224" s="38">
        <v>0</v>
      </c>
      <c r="F224" s="46" t="str">
        <f t="shared" si="55"/>
        <v>N/A</v>
      </c>
      <c r="G224" s="38">
        <v>0</v>
      </c>
      <c r="H224" s="46" t="str">
        <f t="shared" ref="H224:H230" si="58">IF($B224="N/A","N/A",IF(G224&gt;10,"No",IF(G224&lt;-10,"No","Yes")))</f>
        <v>N/A</v>
      </c>
      <c r="I224" s="12" t="s">
        <v>1747</v>
      </c>
      <c r="J224" s="12" t="s">
        <v>1747</v>
      </c>
      <c r="K224" s="47" t="s">
        <v>739</v>
      </c>
      <c r="L224" s="9" t="str">
        <f t="shared" ref="L224:L235" si="59">IF(J224="Div by 0", "N/A", IF(K224="N/A","N/A", IF(J224&gt;VALUE(MID(K224,1,2)), "No", IF(J224&lt;-1*VALUE(MID(K224,1,2)), "No", "Yes"))))</f>
        <v>N/A</v>
      </c>
    </row>
    <row r="225" spans="1:12" x14ac:dyDescent="0.2">
      <c r="A225" s="6" t="s">
        <v>1078</v>
      </c>
      <c r="B225" s="37" t="s">
        <v>213</v>
      </c>
      <c r="C225" s="38">
        <v>0</v>
      </c>
      <c r="D225" s="46" t="str">
        <f t="shared" si="54"/>
        <v>N/A</v>
      </c>
      <c r="E225" s="38">
        <v>0</v>
      </c>
      <c r="F225" s="46" t="str">
        <f t="shared" si="55"/>
        <v>N/A</v>
      </c>
      <c r="G225" s="38">
        <v>0</v>
      </c>
      <c r="H225" s="46" t="str">
        <f t="shared" si="58"/>
        <v>N/A</v>
      </c>
      <c r="I225" s="12" t="s">
        <v>1747</v>
      </c>
      <c r="J225" s="12" t="s">
        <v>1747</v>
      </c>
      <c r="K225" s="47" t="s">
        <v>739</v>
      </c>
      <c r="L225" s="9" t="str">
        <f t="shared" si="59"/>
        <v>N/A</v>
      </c>
    </row>
    <row r="226" spans="1:12" ht="25.5" x14ac:dyDescent="0.2">
      <c r="A226" s="18" t="s">
        <v>1079</v>
      </c>
      <c r="B226" s="37" t="s">
        <v>213</v>
      </c>
      <c r="C226" s="38">
        <v>0</v>
      </c>
      <c r="D226" s="46" t="str">
        <f t="shared" si="54"/>
        <v>N/A</v>
      </c>
      <c r="E226" s="38">
        <v>0</v>
      </c>
      <c r="F226" s="46" t="str">
        <f t="shared" si="55"/>
        <v>N/A</v>
      </c>
      <c r="G226" s="38">
        <v>0</v>
      </c>
      <c r="H226" s="46" t="str">
        <f t="shared" si="58"/>
        <v>N/A</v>
      </c>
      <c r="I226" s="12" t="s">
        <v>1747</v>
      </c>
      <c r="J226" s="12" t="s">
        <v>1747</v>
      </c>
      <c r="K226" s="47" t="s">
        <v>739</v>
      </c>
      <c r="L226" s="9" t="str">
        <f t="shared" si="59"/>
        <v>N/A</v>
      </c>
    </row>
    <row r="227" spans="1:12" ht="25.5" x14ac:dyDescent="0.2">
      <c r="A227" s="18" t="s">
        <v>1080</v>
      </c>
      <c r="B227" s="37" t="s">
        <v>213</v>
      </c>
      <c r="C227" s="38">
        <v>0</v>
      </c>
      <c r="D227" s="46" t="str">
        <f t="shared" si="54"/>
        <v>N/A</v>
      </c>
      <c r="E227" s="38">
        <v>0</v>
      </c>
      <c r="F227" s="46" t="str">
        <f t="shared" si="55"/>
        <v>N/A</v>
      </c>
      <c r="G227" s="38">
        <v>0</v>
      </c>
      <c r="H227" s="46" t="str">
        <f t="shared" si="58"/>
        <v>N/A</v>
      </c>
      <c r="I227" s="12" t="s">
        <v>1747</v>
      </c>
      <c r="J227" s="12" t="s">
        <v>1747</v>
      </c>
      <c r="K227" s="47" t="s">
        <v>739</v>
      </c>
      <c r="L227" s="9" t="str">
        <f t="shared" si="59"/>
        <v>N/A</v>
      </c>
    </row>
    <row r="228" spans="1:12" ht="25.5" x14ac:dyDescent="0.2">
      <c r="A228" s="18" t="s">
        <v>1081</v>
      </c>
      <c r="B228" s="37" t="s">
        <v>213</v>
      </c>
      <c r="C228" s="38">
        <v>0</v>
      </c>
      <c r="D228" s="46" t="str">
        <f t="shared" si="54"/>
        <v>N/A</v>
      </c>
      <c r="E228" s="38">
        <v>0</v>
      </c>
      <c r="F228" s="46" t="str">
        <f t="shared" si="55"/>
        <v>N/A</v>
      </c>
      <c r="G228" s="38">
        <v>0</v>
      </c>
      <c r="H228" s="46" t="str">
        <f t="shared" si="58"/>
        <v>N/A</v>
      </c>
      <c r="I228" s="12" t="s">
        <v>1747</v>
      </c>
      <c r="J228" s="12" t="s">
        <v>1747</v>
      </c>
      <c r="K228" s="47" t="s">
        <v>739</v>
      </c>
      <c r="L228" s="9" t="str">
        <f t="shared" si="59"/>
        <v>N/A</v>
      </c>
    </row>
    <row r="229" spans="1:12" ht="25.5" x14ac:dyDescent="0.2">
      <c r="A229" s="18" t="s">
        <v>1082</v>
      </c>
      <c r="B229" s="37" t="s">
        <v>213</v>
      </c>
      <c r="C229" s="38">
        <v>0</v>
      </c>
      <c r="D229" s="46" t="str">
        <f t="shared" si="54"/>
        <v>N/A</v>
      </c>
      <c r="E229" s="38">
        <v>0</v>
      </c>
      <c r="F229" s="46" t="str">
        <f t="shared" si="55"/>
        <v>N/A</v>
      </c>
      <c r="G229" s="38">
        <v>0</v>
      </c>
      <c r="H229" s="46" t="str">
        <f t="shared" si="58"/>
        <v>N/A</v>
      </c>
      <c r="I229" s="12" t="s">
        <v>1747</v>
      </c>
      <c r="J229" s="12" t="s">
        <v>1747</v>
      </c>
      <c r="K229" s="47" t="s">
        <v>739</v>
      </c>
      <c r="L229" s="9" t="str">
        <f t="shared" si="59"/>
        <v>N/A</v>
      </c>
    </row>
    <row r="230" spans="1:12" ht="25.5" x14ac:dyDescent="0.2">
      <c r="A230" s="18" t="s">
        <v>1083</v>
      </c>
      <c r="B230" s="37" t="s">
        <v>213</v>
      </c>
      <c r="C230" s="38">
        <v>0</v>
      </c>
      <c r="D230" s="46" t="str">
        <f t="shared" si="54"/>
        <v>N/A</v>
      </c>
      <c r="E230" s="38">
        <v>0</v>
      </c>
      <c r="F230" s="46" t="str">
        <f t="shared" si="55"/>
        <v>N/A</v>
      </c>
      <c r="G230" s="38">
        <v>0</v>
      </c>
      <c r="H230" s="46" t="str">
        <f t="shared" si="58"/>
        <v>N/A</v>
      </c>
      <c r="I230" s="12" t="s">
        <v>1747</v>
      </c>
      <c r="J230" s="12" t="s">
        <v>1747</v>
      </c>
      <c r="K230" s="47" t="s">
        <v>739</v>
      </c>
      <c r="L230" s="9" t="str">
        <f t="shared" si="59"/>
        <v>N/A</v>
      </c>
    </row>
    <row r="231" spans="1:12" x14ac:dyDescent="0.2">
      <c r="A231" s="18" t="s">
        <v>1084</v>
      </c>
      <c r="B231" s="37" t="s">
        <v>289</v>
      </c>
      <c r="C231" s="8">
        <v>5.1593323217</v>
      </c>
      <c r="D231" s="46" t="str">
        <f>IF($B231="N/A","N/A",IF(C231&lt;15,"Yes","No"))</f>
        <v>Yes</v>
      </c>
      <c r="E231" s="8">
        <v>5.7081510289999997</v>
      </c>
      <c r="F231" s="46" t="str">
        <f>IF($B231="N/A","N/A",IF(E231&lt;15,"Yes","No"))</f>
        <v>Yes</v>
      </c>
      <c r="G231" s="8">
        <v>5.8412181929999996</v>
      </c>
      <c r="H231" s="46" t="str">
        <f>IF($B231="N/A","N/A",IF(G231&lt;15,"Yes","No"))</f>
        <v>Yes</v>
      </c>
      <c r="I231" s="12">
        <v>10.64</v>
      </c>
      <c r="J231" s="12">
        <v>2.331</v>
      </c>
      <c r="K231" s="47" t="s">
        <v>739</v>
      </c>
      <c r="L231" s="9" t="str">
        <f t="shared" si="59"/>
        <v>Yes</v>
      </c>
    </row>
    <row r="232" spans="1:12" x14ac:dyDescent="0.2">
      <c r="A232" s="18" t="s">
        <v>1085</v>
      </c>
      <c r="B232" s="37" t="s">
        <v>213</v>
      </c>
      <c r="C232" s="38" t="s">
        <v>213</v>
      </c>
      <c r="D232" s="46" t="str">
        <f t="shared" ref="D232" si="60">IF($B232="N/A","N/A",IF(C232&gt;10,"No",IF(C232&lt;-10,"No","Yes")))</f>
        <v>N/A</v>
      </c>
      <c r="E232" s="38">
        <v>56145</v>
      </c>
      <c r="F232" s="46" t="str">
        <f t="shared" ref="F232" si="61">IF($B232="N/A","N/A",IF(E232&gt;10,"No",IF(E232&lt;-10,"No","Yes")))</f>
        <v>N/A</v>
      </c>
      <c r="G232" s="38">
        <v>65369</v>
      </c>
      <c r="H232" s="46" t="str">
        <f t="shared" ref="H232" si="62">IF($B232="N/A","N/A",IF(G232&gt;10,"No",IF(G232&lt;-10,"No","Yes")))</f>
        <v>N/A</v>
      </c>
      <c r="I232" s="12" t="s">
        <v>213</v>
      </c>
      <c r="J232" s="12">
        <v>16.43</v>
      </c>
      <c r="K232" s="47" t="s">
        <v>739</v>
      </c>
      <c r="L232" s="9" t="str">
        <f t="shared" si="59"/>
        <v>Yes</v>
      </c>
    </row>
    <row r="233" spans="1:12" ht="25.5" x14ac:dyDescent="0.2">
      <c r="A233" s="18" t="s">
        <v>1086</v>
      </c>
      <c r="B233" s="37" t="s">
        <v>279</v>
      </c>
      <c r="C233" s="8">
        <v>45.017887514000002</v>
      </c>
      <c r="D233" s="46" t="str">
        <f>IF($B233="N/A","N/A",IF(C233&lt;10,"Yes","No"))</f>
        <v>No</v>
      </c>
      <c r="E233" s="8">
        <v>44.570135747000002</v>
      </c>
      <c r="F233" s="46" t="str">
        <f>IF($B233="N/A","N/A",IF(E233&lt;10,"Yes","No"))</f>
        <v>No</v>
      </c>
      <c r="G233" s="8">
        <v>49.768171332000001</v>
      </c>
      <c r="H233" s="46" t="str">
        <f>IF($B233="N/A","N/A",IF(G233&lt;10,"Yes","No"))</f>
        <v>No</v>
      </c>
      <c r="I233" s="12">
        <v>-0.995</v>
      </c>
      <c r="J233" s="12">
        <v>11.66</v>
      </c>
      <c r="K233" s="47" t="s">
        <v>739</v>
      </c>
      <c r="L233" s="9" t="str">
        <f t="shared" si="59"/>
        <v>Yes</v>
      </c>
    </row>
    <row r="234" spans="1:12" x14ac:dyDescent="0.2">
      <c r="A234" s="2" t="s">
        <v>72</v>
      </c>
      <c r="B234" s="37" t="s">
        <v>213</v>
      </c>
      <c r="C234" s="8">
        <v>11.4820435</v>
      </c>
      <c r="D234" s="46" t="str">
        <f t="shared" si="54"/>
        <v>N/A</v>
      </c>
      <c r="E234" s="8">
        <v>3.7041538377999998</v>
      </c>
      <c r="F234" s="46" t="str">
        <f t="shared" si="55"/>
        <v>N/A</v>
      </c>
      <c r="G234" s="8">
        <v>14.339741119999999</v>
      </c>
      <c r="H234" s="46" t="str">
        <f>IF($B234="N/A","N/A",IF(G234&gt;10,"No",IF(G234&lt;-10,"No","Yes")))</f>
        <v>N/A</v>
      </c>
      <c r="I234" s="12">
        <v>-67.7</v>
      </c>
      <c r="J234" s="12">
        <v>287.10000000000002</v>
      </c>
      <c r="K234" s="47" t="s">
        <v>739</v>
      </c>
      <c r="L234" s="9" t="str">
        <f t="shared" si="59"/>
        <v>No</v>
      </c>
    </row>
    <row r="235" spans="1:12" ht="25.5" x14ac:dyDescent="0.2">
      <c r="A235" s="18" t="s">
        <v>1087</v>
      </c>
      <c r="B235" s="37" t="s">
        <v>289</v>
      </c>
      <c r="C235" s="9">
        <v>4.1520341065000004</v>
      </c>
      <c r="D235" s="46" t="str">
        <f>IF($B235="N/A","N/A",IF(C235&lt;15,"Yes","No"))</f>
        <v>Yes</v>
      </c>
      <c r="E235" s="9">
        <v>5.3138335224000004</v>
      </c>
      <c r="F235" s="46" t="str">
        <f>IF($B235="N/A","N/A",IF(E235&lt;15,"Yes","No"))</f>
        <v>Yes</v>
      </c>
      <c r="G235" s="9">
        <v>4.5097115783000001</v>
      </c>
      <c r="H235" s="46" t="str">
        <f>IF($B235="N/A","N/A",IF(G235&lt;15,"Yes","No"))</f>
        <v>Yes</v>
      </c>
      <c r="I235" s="12">
        <v>27.98</v>
      </c>
      <c r="J235" s="12">
        <v>-15.1</v>
      </c>
      <c r="K235" s="47" t="s">
        <v>739</v>
      </c>
      <c r="L235" s="9" t="str">
        <f t="shared" si="59"/>
        <v>Yes</v>
      </c>
    </row>
    <row r="236" spans="1:12" ht="25.5" x14ac:dyDescent="0.2">
      <c r="A236" s="18" t="s">
        <v>152</v>
      </c>
      <c r="B236" s="37" t="s">
        <v>213</v>
      </c>
      <c r="C236" s="38">
        <v>879</v>
      </c>
      <c r="D236" s="46" t="str">
        <f>IF($B236="N/A","N/A",IF(C236&gt;10,"No",IF(C236&lt;-10,"No","Yes")))</f>
        <v>N/A</v>
      </c>
      <c r="E236" s="38">
        <v>1413</v>
      </c>
      <c r="F236" s="46" t="str">
        <f>IF($B236="N/A","N/A",IF(E236&gt;10,"No",IF(E236&lt;-10,"No","Yes")))</f>
        <v>N/A</v>
      </c>
      <c r="G236" s="38">
        <v>680</v>
      </c>
      <c r="H236" s="46" t="str">
        <f>IF($B236="N/A","N/A",IF(G236&gt;10,"No",IF(G236&lt;-10,"No","Yes")))</f>
        <v>N/A</v>
      </c>
      <c r="I236" s="12">
        <v>60.75</v>
      </c>
      <c r="J236" s="12">
        <v>-51.9</v>
      </c>
      <c r="K236" s="47" t="s">
        <v>739</v>
      </c>
      <c r="L236" s="9" t="str">
        <f>IF(J236="Div by 0", "N/A", IF(K236="N/A","N/A", IF(J236&gt;VALUE(MID(K236,1,2)), "No", IF(J236&lt;-1*VALUE(MID(K236,1,2)), "No", "Yes"))))</f>
        <v>No</v>
      </c>
    </row>
    <row r="237" spans="1:12" x14ac:dyDescent="0.2">
      <c r="A237" s="18" t="s">
        <v>1088</v>
      </c>
      <c r="B237" s="37" t="s">
        <v>213</v>
      </c>
      <c r="C237" s="38">
        <v>119357</v>
      </c>
      <c r="D237" s="46" t="str">
        <f t="shared" ref="D237:D242" si="63">IF($B237="N/A","N/A",IF(C237&gt;10,"No",IF(C237&lt;-10,"No","Yes")))</f>
        <v>N/A</v>
      </c>
      <c r="E237" s="38">
        <v>125970</v>
      </c>
      <c r="F237" s="46" t="str">
        <f t="shared" ref="F237:F242" si="64">IF($B237="N/A","N/A",IF(E237&gt;10,"No",IF(E237&lt;-10,"No","Yes")))</f>
        <v>N/A</v>
      </c>
      <c r="G237" s="38">
        <v>131347</v>
      </c>
      <c r="H237" s="46" t="str">
        <f>IF($B237="N/A","N/A",IF(G237&gt;10,"No",IF(G237&lt;-10,"No","Yes")))</f>
        <v>N/A</v>
      </c>
      <c r="I237" s="12">
        <v>5.5410000000000004</v>
      </c>
      <c r="J237" s="12">
        <v>4.2679999999999998</v>
      </c>
      <c r="K237" s="47" t="s">
        <v>739</v>
      </c>
      <c r="L237" s="9" t="str">
        <f>IF(J237="Div by 0", "N/A", IF(OR(J237="N/A",K237="N/A"),"N/A", IF(J237&gt;VALUE(MID(K237,1,2)), "No", IF(J237&lt;-1*VALUE(MID(K237,1,2)), "No", "Yes"))))</f>
        <v>Yes</v>
      </c>
    </row>
    <row r="238" spans="1:12" ht="25.5" x14ac:dyDescent="0.2">
      <c r="A238" s="18" t="s">
        <v>1089</v>
      </c>
      <c r="B238" s="37" t="s">
        <v>213</v>
      </c>
      <c r="C238" s="8" t="s">
        <v>213</v>
      </c>
      <c r="D238" s="46" t="str">
        <f t="shared" si="63"/>
        <v>N/A</v>
      </c>
      <c r="E238" s="8" t="s">
        <v>213</v>
      </c>
      <c r="F238" s="46" t="str">
        <f t="shared" si="64"/>
        <v>N/A</v>
      </c>
      <c r="G238" s="8">
        <v>100</v>
      </c>
      <c r="H238" s="46" t="str">
        <f t="shared" ref="H238:H242" si="65">IF($B238="N/A","N/A",IF(G238&gt;10,"No",IF(G238&lt;-10,"No","Yes")))</f>
        <v>N/A</v>
      </c>
      <c r="I238" s="12" t="s">
        <v>213</v>
      </c>
      <c r="J238" s="12" t="s">
        <v>213</v>
      </c>
      <c r="K238" s="47" t="s">
        <v>213</v>
      </c>
      <c r="L238" s="9" t="str">
        <f t="shared" ref="L238:L242" si="66">IF(J238="Div by 0", "N/A", IF(OR(J238="N/A",K238="N/A"),"N/A", IF(J238&gt;VALUE(MID(K238,1,2)), "No", IF(J238&lt;-1*VALUE(MID(K238,1,2)), "No", "Yes"))))</f>
        <v>N/A</v>
      </c>
    </row>
    <row r="239" spans="1:12" ht="25.5" x14ac:dyDescent="0.2">
      <c r="A239" s="19" t="s">
        <v>1090</v>
      </c>
      <c r="B239" s="37" t="s">
        <v>213</v>
      </c>
      <c r="C239" s="38" t="s">
        <v>213</v>
      </c>
      <c r="D239" s="46" t="str">
        <f t="shared" si="63"/>
        <v>N/A</v>
      </c>
      <c r="E239" s="38" t="s">
        <v>213</v>
      </c>
      <c r="F239" s="46" t="str">
        <f t="shared" si="64"/>
        <v>N/A</v>
      </c>
      <c r="G239" s="38">
        <v>0</v>
      </c>
      <c r="H239" s="46" t="str">
        <f t="shared" si="65"/>
        <v>N/A</v>
      </c>
      <c r="I239" s="12" t="s">
        <v>213</v>
      </c>
      <c r="J239" s="12" t="s">
        <v>213</v>
      </c>
      <c r="K239" s="47" t="s">
        <v>213</v>
      </c>
      <c r="L239" s="9" t="str">
        <f t="shared" si="66"/>
        <v>N/A</v>
      </c>
    </row>
    <row r="240" spans="1:12" ht="25.5" x14ac:dyDescent="0.2">
      <c r="A240" s="18" t="s">
        <v>1091</v>
      </c>
      <c r="B240" s="37" t="s">
        <v>213</v>
      </c>
      <c r="C240" s="8" t="s">
        <v>213</v>
      </c>
      <c r="D240" s="46" t="str">
        <f t="shared" si="63"/>
        <v>N/A</v>
      </c>
      <c r="E240" s="8" t="s">
        <v>213</v>
      </c>
      <c r="F240" s="46" t="str">
        <f t="shared" si="64"/>
        <v>N/A</v>
      </c>
      <c r="G240" s="8" t="s">
        <v>1747</v>
      </c>
      <c r="H240" s="46" t="str">
        <f t="shared" si="65"/>
        <v>N/A</v>
      </c>
      <c r="I240" s="12" t="s">
        <v>213</v>
      </c>
      <c r="J240" s="12" t="s">
        <v>213</v>
      </c>
      <c r="K240" s="47" t="s">
        <v>213</v>
      </c>
      <c r="L240" s="9" t="str">
        <f t="shared" si="66"/>
        <v>N/A</v>
      </c>
    </row>
    <row r="241" spans="1:12" x14ac:dyDescent="0.2">
      <c r="A241" s="18" t="s">
        <v>1092</v>
      </c>
      <c r="B241" s="37" t="s">
        <v>213</v>
      </c>
      <c r="C241" s="38" t="s">
        <v>213</v>
      </c>
      <c r="D241" s="46" t="str">
        <f t="shared" si="63"/>
        <v>N/A</v>
      </c>
      <c r="E241" s="38" t="s">
        <v>213</v>
      </c>
      <c r="F241" s="46" t="str">
        <f t="shared" si="64"/>
        <v>N/A</v>
      </c>
      <c r="G241" s="38">
        <v>0</v>
      </c>
      <c r="H241" s="46" t="str">
        <f t="shared" si="65"/>
        <v>N/A</v>
      </c>
      <c r="I241" s="12" t="s">
        <v>213</v>
      </c>
      <c r="J241" s="12" t="s">
        <v>213</v>
      </c>
      <c r="K241" s="47" t="s">
        <v>213</v>
      </c>
      <c r="L241" s="9" t="str">
        <f t="shared" si="66"/>
        <v>N/A</v>
      </c>
    </row>
    <row r="242" spans="1:12" ht="25.5" x14ac:dyDescent="0.2">
      <c r="A242" s="18" t="s">
        <v>1093</v>
      </c>
      <c r="B242" s="37" t="s">
        <v>213</v>
      </c>
      <c r="C242" s="8" t="s">
        <v>213</v>
      </c>
      <c r="D242" s="46" t="str">
        <f t="shared" si="63"/>
        <v>N/A</v>
      </c>
      <c r="E242" s="8" t="s">
        <v>213</v>
      </c>
      <c r="F242" s="46" t="str">
        <f t="shared" si="64"/>
        <v>N/A</v>
      </c>
      <c r="G242" s="8">
        <v>5.8412181929999996</v>
      </c>
      <c r="H242" s="46" t="str">
        <f t="shared" si="65"/>
        <v>N/A</v>
      </c>
      <c r="I242" s="12" t="s">
        <v>213</v>
      </c>
      <c r="J242" s="12" t="s">
        <v>213</v>
      </c>
      <c r="K242" s="47" t="s">
        <v>213</v>
      </c>
      <c r="L242" s="9" t="str">
        <f t="shared" si="66"/>
        <v>N/A</v>
      </c>
    </row>
    <row r="243" spans="1:12" x14ac:dyDescent="0.2">
      <c r="A243" s="6" t="s">
        <v>1094</v>
      </c>
      <c r="B243" s="37" t="s">
        <v>213</v>
      </c>
      <c r="C243" s="38">
        <v>156698</v>
      </c>
      <c r="D243" s="46" t="str">
        <f>IF($B243="N/A","N/A",IF(C243&gt;10,"No",IF(C243&lt;-10,"No","Yes")))</f>
        <v>N/A</v>
      </c>
      <c r="E243" s="38">
        <v>192505</v>
      </c>
      <c r="F243" s="46" t="str">
        <f>IF($B243="N/A","N/A",IF(E243&gt;10,"No",IF(E243&lt;-10,"No","Yes")))</f>
        <v>N/A</v>
      </c>
      <c r="G243" s="38">
        <v>209881</v>
      </c>
      <c r="H243" s="46" t="str">
        <f>IF($B243="N/A","N/A",IF(G243&gt;10,"No",IF(G243&lt;-10,"No","Yes")))</f>
        <v>N/A</v>
      </c>
      <c r="I243" s="12">
        <v>22.85</v>
      </c>
      <c r="J243" s="12">
        <v>9.0259999999999998</v>
      </c>
      <c r="K243" s="47" t="s">
        <v>739</v>
      </c>
      <c r="L243" s="9" t="str">
        <f t="shared" ref="L243:L276" si="67">IF(J243="Div by 0", "N/A", IF(K243="N/A","N/A", IF(J243&gt;VALUE(MID(K243,1,2)), "No", IF(J243&lt;-1*VALUE(MID(K243,1,2)), "No", "Yes"))))</f>
        <v>Yes</v>
      </c>
    </row>
    <row r="244" spans="1:12" x14ac:dyDescent="0.2">
      <c r="A244" s="2" t="s">
        <v>1095</v>
      </c>
      <c r="B244" s="37" t="s">
        <v>213</v>
      </c>
      <c r="C244" s="8">
        <v>0</v>
      </c>
      <c r="D244" s="46" t="str">
        <f>IF($B244="N/A","N/A",IF(C244&gt;10,"No",IF(C244&lt;-10,"No","Yes")))</f>
        <v>N/A</v>
      </c>
      <c r="E244" s="8">
        <v>0</v>
      </c>
      <c r="F244" s="46" t="str">
        <f>IF($B244="N/A","N/A",IF(E244&gt;10,"No",IF(E244&lt;-10,"No","Yes")))</f>
        <v>N/A</v>
      </c>
      <c r="G244" s="8">
        <v>0</v>
      </c>
      <c r="H244" s="46" t="str">
        <f>IF($B244="N/A","N/A",IF(G244&gt;10,"No",IF(G244&lt;-10,"No","Yes")))</f>
        <v>N/A</v>
      </c>
      <c r="I244" s="12" t="s">
        <v>1747</v>
      </c>
      <c r="J244" s="12" t="s">
        <v>1747</v>
      </c>
      <c r="K244" s="47" t="s">
        <v>739</v>
      </c>
      <c r="L244" s="9" t="str">
        <f t="shared" si="67"/>
        <v>N/A</v>
      </c>
    </row>
    <row r="245" spans="1:12" x14ac:dyDescent="0.2">
      <c r="A245" s="2" t="s">
        <v>1096</v>
      </c>
      <c r="B245" s="37" t="s">
        <v>213</v>
      </c>
      <c r="C245" s="8">
        <v>7.2605056799999998E-2</v>
      </c>
      <c r="D245" s="46" t="str">
        <f>IF($B245="N/A","N/A",IF(C245&gt;10,"No",IF(C245&lt;-10,"No","Yes")))</f>
        <v>N/A</v>
      </c>
      <c r="E245" s="8">
        <v>8.4412762099999997E-2</v>
      </c>
      <c r="F245" s="46" t="str">
        <f>IF($B245="N/A","N/A",IF(E245&gt;10,"No",IF(E245&lt;-10,"No","Yes")))</f>
        <v>N/A</v>
      </c>
      <c r="G245" s="8">
        <v>7.5582292100000004E-2</v>
      </c>
      <c r="H245" s="46" t="str">
        <f>IF($B245="N/A","N/A",IF(G245&gt;10,"No",IF(G245&lt;-10,"No","Yes")))</f>
        <v>N/A</v>
      </c>
      <c r="I245" s="12">
        <v>16.260000000000002</v>
      </c>
      <c r="J245" s="12">
        <v>-10.5</v>
      </c>
      <c r="K245" s="47" t="s">
        <v>739</v>
      </c>
      <c r="L245" s="9" t="str">
        <f t="shared" si="67"/>
        <v>Yes</v>
      </c>
    </row>
    <row r="246" spans="1:12" x14ac:dyDescent="0.2">
      <c r="A246" s="2" t="s">
        <v>1097</v>
      </c>
      <c r="B246" s="37" t="s">
        <v>213</v>
      </c>
      <c r="C246" s="8">
        <v>8.2379471999999999E-3</v>
      </c>
      <c r="D246" s="46" t="str">
        <f t="shared" ref="D246:D274" si="68">IF($B246="N/A","N/A",IF(C246&gt;10,"No",IF(C246&lt;-10,"No","Yes")))</f>
        <v>N/A</v>
      </c>
      <c r="E246" s="8">
        <v>1.03952994E-2</v>
      </c>
      <c r="F246" s="46" t="str">
        <f t="shared" ref="F246:F274" si="69">IF($B246="N/A","N/A",IF(E246&gt;10,"No",IF(E246&lt;-10,"No","Yes")))</f>
        <v>N/A</v>
      </c>
      <c r="G246" s="8">
        <v>9.0993029E-3</v>
      </c>
      <c r="H246" s="46" t="str">
        <f t="shared" ref="H246:H274" si="70">IF($B246="N/A","N/A",IF(G246&gt;10,"No",IF(G246&lt;-10,"No","Yes")))</f>
        <v>N/A</v>
      </c>
      <c r="I246" s="12">
        <v>26.19</v>
      </c>
      <c r="J246" s="12">
        <v>-12.5</v>
      </c>
      <c r="K246" s="47" t="s">
        <v>739</v>
      </c>
      <c r="L246" s="9" t="str">
        <f t="shared" si="67"/>
        <v>Yes</v>
      </c>
    </row>
    <row r="247" spans="1:12" x14ac:dyDescent="0.2">
      <c r="A247" s="2" t="s">
        <v>1098</v>
      </c>
      <c r="B247" s="37" t="s">
        <v>213</v>
      </c>
      <c r="C247" s="8">
        <v>24.705502253999999</v>
      </c>
      <c r="D247" s="46" t="str">
        <f t="shared" si="68"/>
        <v>N/A</v>
      </c>
      <c r="E247" s="8">
        <v>28.166353552</v>
      </c>
      <c r="F247" s="46" t="str">
        <f t="shared" si="69"/>
        <v>N/A</v>
      </c>
      <c r="G247" s="8">
        <v>28.985119410999999</v>
      </c>
      <c r="H247" s="46" t="str">
        <f t="shared" si="70"/>
        <v>N/A</v>
      </c>
      <c r="I247" s="12">
        <v>14.01</v>
      </c>
      <c r="J247" s="12">
        <v>2.907</v>
      </c>
      <c r="K247" s="47" t="s">
        <v>739</v>
      </c>
      <c r="L247" s="9" t="str">
        <f t="shared" si="67"/>
        <v>Yes</v>
      </c>
    </row>
    <row r="248" spans="1:12" x14ac:dyDescent="0.2">
      <c r="A248" s="2" t="s">
        <v>1099</v>
      </c>
      <c r="B248" s="37" t="s">
        <v>213</v>
      </c>
      <c r="C248" s="8">
        <v>9.0811624909000006</v>
      </c>
      <c r="D248" s="46" t="str">
        <f t="shared" si="68"/>
        <v>N/A</v>
      </c>
      <c r="E248" s="8">
        <v>9.4880652450999996</v>
      </c>
      <c r="F248" s="46" t="str">
        <f t="shared" si="69"/>
        <v>N/A</v>
      </c>
      <c r="G248" s="8">
        <v>10.29011678</v>
      </c>
      <c r="H248" s="46" t="str">
        <f t="shared" si="70"/>
        <v>N/A</v>
      </c>
      <c r="I248" s="12">
        <v>4.4809999999999999</v>
      </c>
      <c r="J248" s="12">
        <v>8.4529999999999994</v>
      </c>
      <c r="K248" s="47" t="s">
        <v>739</v>
      </c>
      <c r="L248" s="9" t="str">
        <f t="shared" si="67"/>
        <v>Yes</v>
      </c>
    </row>
    <row r="249" spans="1:12" x14ac:dyDescent="0.2">
      <c r="A249" s="6" t="s">
        <v>1100</v>
      </c>
      <c r="B249" s="37" t="s">
        <v>213</v>
      </c>
      <c r="C249" s="38">
        <v>2248549</v>
      </c>
      <c r="D249" s="46" t="str">
        <f t="shared" si="68"/>
        <v>N/A</v>
      </c>
      <c r="E249" s="38">
        <v>2459642</v>
      </c>
      <c r="F249" s="46" t="str">
        <f t="shared" si="69"/>
        <v>N/A</v>
      </c>
      <c r="G249" s="38">
        <v>2713222</v>
      </c>
      <c r="H249" s="46" t="str">
        <f t="shared" si="70"/>
        <v>N/A</v>
      </c>
      <c r="I249" s="12">
        <v>9.3879999999999999</v>
      </c>
      <c r="J249" s="12">
        <v>10.31</v>
      </c>
      <c r="K249" s="47" t="s">
        <v>739</v>
      </c>
      <c r="L249" s="9" t="str">
        <f t="shared" si="67"/>
        <v>Yes</v>
      </c>
    </row>
    <row r="250" spans="1:12" x14ac:dyDescent="0.2">
      <c r="A250" s="2" t="s">
        <v>1101</v>
      </c>
      <c r="B250" s="37" t="s">
        <v>213</v>
      </c>
      <c r="C250" s="8">
        <v>17.006505344000001</v>
      </c>
      <c r="D250" s="46" t="str">
        <f t="shared" si="68"/>
        <v>N/A</v>
      </c>
      <c r="E250" s="8">
        <v>16.911123270000001</v>
      </c>
      <c r="F250" s="46" t="str">
        <f t="shared" si="69"/>
        <v>N/A</v>
      </c>
      <c r="G250" s="8">
        <v>16.909699308</v>
      </c>
      <c r="H250" s="46" t="str">
        <f t="shared" si="70"/>
        <v>N/A</v>
      </c>
      <c r="I250" s="12">
        <v>-0.56100000000000005</v>
      </c>
      <c r="J250" s="12">
        <v>-8.0000000000000002E-3</v>
      </c>
      <c r="K250" s="47" t="s">
        <v>739</v>
      </c>
      <c r="L250" s="9" t="str">
        <f t="shared" si="67"/>
        <v>Yes</v>
      </c>
    </row>
    <row r="251" spans="1:12" x14ac:dyDescent="0.2">
      <c r="A251" s="2" t="s">
        <v>1102</v>
      </c>
      <c r="B251" s="37" t="s">
        <v>213</v>
      </c>
      <c r="C251" s="8">
        <v>29.647589859</v>
      </c>
      <c r="D251" s="46" t="str">
        <f t="shared" si="68"/>
        <v>N/A</v>
      </c>
      <c r="E251" s="8">
        <v>29.289897966000002</v>
      </c>
      <c r="F251" s="46" t="str">
        <f t="shared" si="69"/>
        <v>N/A</v>
      </c>
      <c r="G251" s="8">
        <v>29.899317095000001</v>
      </c>
      <c r="H251" s="46" t="str">
        <f t="shared" si="70"/>
        <v>N/A</v>
      </c>
      <c r="I251" s="12">
        <v>-1.21</v>
      </c>
      <c r="J251" s="12">
        <v>2.081</v>
      </c>
      <c r="K251" s="47" t="s">
        <v>739</v>
      </c>
      <c r="L251" s="9" t="str">
        <f t="shared" si="67"/>
        <v>Yes</v>
      </c>
    </row>
    <row r="252" spans="1:12" x14ac:dyDescent="0.2">
      <c r="A252" s="2" t="s">
        <v>1103</v>
      </c>
      <c r="B252" s="37" t="s">
        <v>213</v>
      </c>
      <c r="C252" s="8">
        <v>59.989070312000003</v>
      </c>
      <c r="D252" s="46" t="str">
        <f t="shared" si="68"/>
        <v>N/A</v>
      </c>
      <c r="E252" s="8">
        <v>61.827733774000002</v>
      </c>
      <c r="F252" s="46" t="str">
        <f t="shared" si="69"/>
        <v>N/A</v>
      </c>
      <c r="G252" s="8">
        <v>65.490604589</v>
      </c>
      <c r="H252" s="46" t="str">
        <f t="shared" si="70"/>
        <v>N/A</v>
      </c>
      <c r="I252" s="12">
        <v>3.0649999999999999</v>
      </c>
      <c r="J252" s="12">
        <v>5.9240000000000004</v>
      </c>
      <c r="K252" s="47" t="s">
        <v>739</v>
      </c>
      <c r="L252" s="9" t="str">
        <f t="shared" si="67"/>
        <v>Yes</v>
      </c>
    </row>
    <row r="253" spans="1:12" x14ac:dyDescent="0.2">
      <c r="A253" s="2" t="s">
        <v>1104</v>
      </c>
      <c r="B253" s="37" t="s">
        <v>213</v>
      </c>
      <c r="C253" s="8">
        <v>34.097280073</v>
      </c>
      <c r="D253" s="46" t="str">
        <f t="shared" si="68"/>
        <v>N/A</v>
      </c>
      <c r="E253" s="8">
        <v>33.482981557000002</v>
      </c>
      <c r="F253" s="46" t="str">
        <f t="shared" si="69"/>
        <v>N/A</v>
      </c>
      <c r="G253" s="8">
        <v>37.167779613999997</v>
      </c>
      <c r="H253" s="46" t="str">
        <f t="shared" si="70"/>
        <v>N/A</v>
      </c>
      <c r="I253" s="12">
        <v>-1.8</v>
      </c>
      <c r="J253" s="12">
        <v>11</v>
      </c>
      <c r="K253" s="47" t="s">
        <v>739</v>
      </c>
      <c r="L253" s="9" t="str">
        <f t="shared" si="67"/>
        <v>Yes</v>
      </c>
    </row>
    <row r="254" spans="1:12" x14ac:dyDescent="0.2">
      <c r="A254" s="2" t="s">
        <v>1105</v>
      </c>
      <c r="B254" s="37" t="s">
        <v>213</v>
      </c>
      <c r="C254" s="8">
        <v>97.236884763999996</v>
      </c>
      <c r="D254" s="46" t="str">
        <f t="shared" si="68"/>
        <v>N/A</v>
      </c>
      <c r="E254" s="8">
        <v>96.330035021</v>
      </c>
      <c r="F254" s="46" t="str">
        <f t="shared" si="69"/>
        <v>N/A</v>
      </c>
      <c r="G254" s="8">
        <v>98.100155461</v>
      </c>
      <c r="H254" s="46" t="str">
        <f t="shared" si="70"/>
        <v>N/A</v>
      </c>
      <c r="I254" s="12">
        <v>-0.93300000000000005</v>
      </c>
      <c r="J254" s="12">
        <v>1.8380000000000001</v>
      </c>
      <c r="K254" s="47" t="s">
        <v>739</v>
      </c>
      <c r="L254" s="9" t="str">
        <f t="shared" si="67"/>
        <v>Yes</v>
      </c>
    </row>
    <row r="255" spans="1:12" x14ac:dyDescent="0.2">
      <c r="A255" s="2" t="s">
        <v>1106</v>
      </c>
      <c r="B255" s="37" t="s">
        <v>213</v>
      </c>
      <c r="C255" s="8">
        <v>99.999955526999997</v>
      </c>
      <c r="D255" s="46" t="str">
        <f t="shared" si="68"/>
        <v>N/A</v>
      </c>
      <c r="E255" s="8">
        <v>99.999430810999996</v>
      </c>
      <c r="F255" s="46" t="str">
        <f t="shared" si="69"/>
        <v>N/A</v>
      </c>
      <c r="G255" s="8">
        <v>99.999226011999994</v>
      </c>
      <c r="H255" s="46" t="str">
        <f t="shared" si="70"/>
        <v>N/A</v>
      </c>
      <c r="I255" s="12">
        <v>-1E-3</v>
      </c>
      <c r="J255" s="12">
        <v>0</v>
      </c>
      <c r="K255" s="47" t="s">
        <v>739</v>
      </c>
      <c r="L255" s="9" t="str">
        <f>IF(J255="Div by 0", "N/A", IF(OR(J255="N/A",K255="N/A"),"N/A", IF(J255&gt;VALUE(MID(K255,1,2)), "No", IF(J255&lt;-1*VALUE(MID(K255,1,2)), "No", "Yes"))))</f>
        <v>Yes</v>
      </c>
    </row>
    <row r="256" spans="1:12" x14ac:dyDescent="0.2">
      <c r="A256" s="6" t="s">
        <v>1107</v>
      </c>
      <c r="B256" s="37" t="s">
        <v>213</v>
      </c>
      <c r="C256" s="38">
        <v>0</v>
      </c>
      <c r="D256" s="46" t="str">
        <f t="shared" si="68"/>
        <v>N/A</v>
      </c>
      <c r="E256" s="38">
        <v>0</v>
      </c>
      <c r="F256" s="46" t="str">
        <f t="shared" si="69"/>
        <v>N/A</v>
      </c>
      <c r="G256" s="38">
        <v>0</v>
      </c>
      <c r="H256" s="46" t="str">
        <f t="shared" si="70"/>
        <v>N/A</v>
      </c>
      <c r="I256" s="12" t="s">
        <v>1747</v>
      </c>
      <c r="J256" s="12" t="s">
        <v>1747</v>
      </c>
      <c r="K256" s="47" t="s">
        <v>739</v>
      </c>
      <c r="L256" s="9" t="str">
        <f t="shared" si="67"/>
        <v>N/A</v>
      </c>
    </row>
    <row r="257" spans="1:12" x14ac:dyDescent="0.2">
      <c r="A257" s="2" t="s">
        <v>1108</v>
      </c>
      <c r="B257" s="37" t="s">
        <v>213</v>
      </c>
      <c r="C257" s="8">
        <v>0</v>
      </c>
      <c r="D257" s="46" t="str">
        <f t="shared" si="68"/>
        <v>N/A</v>
      </c>
      <c r="E257" s="8">
        <v>0</v>
      </c>
      <c r="F257" s="46" t="str">
        <f t="shared" si="69"/>
        <v>N/A</v>
      </c>
      <c r="G257" s="8">
        <v>0</v>
      </c>
      <c r="H257" s="46" t="str">
        <f t="shared" si="70"/>
        <v>N/A</v>
      </c>
      <c r="I257" s="12" t="s">
        <v>1747</v>
      </c>
      <c r="J257" s="12" t="s">
        <v>1747</v>
      </c>
      <c r="K257" s="47" t="s">
        <v>739</v>
      </c>
      <c r="L257" s="9" t="str">
        <f t="shared" si="67"/>
        <v>N/A</v>
      </c>
    </row>
    <row r="258" spans="1:12" x14ac:dyDescent="0.2">
      <c r="A258" s="2" t="s">
        <v>1109</v>
      </c>
      <c r="B258" s="37" t="s">
        <v>213</v>
      </c>
      <c r="C258" s="8">
        <v>0</v>
      </c>
      <c r="D258" s="46" t="str">
        <f t="shared" si="68"/>
        <v>N/A</v>
      </c>
      <c r="E258" s="8">
        <v>0</v>
      </c>
      <c r="F258" s="46" t="str">
        <f t="shared" si="69"/>
        <v>N/A</v>
      </c>
      <c r="G258" s="8">
        <v>0</v>
      </c>
      <c r="H258" s="46" t="str">
        <f t="shared" si="70"/>
        <v>N/A</v>
      </c>
      <c r="I258" s="12" t="s">
        <v>1747</v>
      </c>
      <c r="J258" s="12" t="s">
        <v>1747</v>
      </c>
      <c r="K258" s="47" t="s">
        <v>739</v>
      </c>
      <c r="L258" s="9" t="str">
        <f t="shared" si="67"/>
        <v>N/A</v>
      </c>
    </row>
    <row r="259" spans="1:12" x14ac:dyDescent="0.2">
      <c r="A259" s="2" t="s">
        <v>1110</v>
      </c>
      <c r="B259" s="37" t="s">
        <v>213</v>
      </c>
      <c r="C259" s="8">
        <v>0</v>
      </c>
      <c r="D259" s="46" t="str">
        <f t="shared" si="68"/>
        <v>N/A</v>
      </c>
      <c r="E259" s="8">
        <v>0</v>
      </c>
      <c r="F259" s="46" t="str">
        <f t="shared" si="69"/>
        <v>N/A</v>
      </c>
      <c r="G259" s="8">
        <v>0</v>
      </c>
      <c r="H259" s="46" t="str">
        <f t="shared" si="70"/>
        <v>N/A</v>
      </c>
      <c r="I259" s="12" t="s">
        <v>1747</v>
      </c>
      <c r="J259" s="12" t="s">
        <v>1747</v>
      </c>
      <c r="K259" s="47" t="s">
        <v>739</v>
      </c>
      <c r="L259" s="9" t="str">
        <f t="shared" si="67"/>
        <v>N/A</v>
      </c>
    </row>
    <row r="260" spans="1:12" x14ac:dyDescent="0.2">
      <c r="A260" s="2" t="s">
        <v>1111</v>
      </c>
      <c r="B260" s="37" t="s">
        <v>213</v>
      </c>
      <c r="C260" s="8">
        <v>0</v>
      </c>
      <c r="D260" s="46" t="str">
        <f t="shared" si="68"/>
        <v>N/A</v>
      </c>
      <c r="E260" s="8">
        <v>0</v>
      </c>
      <c r="F260" s="46" t="str">
        <f t="shared" si="69"/>
        <v>N/A</v>
      </c>
      <c r="G260" s="8">
        <v>0</v>
      </c>
      <c r="H260" s="46" t="str">
        <f t="shared" si="70"/>
        <v>N/A</v>
      </c>
      <c r="I260" s="12" t="s">
        <v>1747</v>
      </c>
      <c r="J260" s="12" t="s">
        <v>1747</v>
      </c>
      <c r="K260" s="47" t="s">
        <v>739</v>
      </c>
      <c r="L260" s="9" t="str">
        <f t="shared" si="67"/>
        <v>N/A</v>
      </c>
    </row>
    <row r="261" spans="1:12" x14ac:dyDescent="0.2">
      <c r="A261" s="2" t="s">
        <v>1112</v>
      </c>
      <c r="B261" s="37" t="s">
        <v>213</v>
      </c>
      <c r="C261" s="8" t="s">
        <v>1747</v>
      </c>
      <c r="D261" s="46" t="str">
        <f t="shared" si="68"/>
        <v>N/A</v>
      </c>
      <c r="E261" s="8" t="s">
        <v>1747</v>
      </c>
      <c r="F261" s="46" t="str">
        <f t="shared" si="69"/>
        <v>N/A</v>
      </c>
      <c r="G261" s="8" t="s">
        <v>1747</v>
      </c>
      <c r="H261" s="46" t="str">
        <f t="shared" si="70"/>
        <v>N/A</v>
      </c>
      <c r="I261" s="12" t="s">
        <v>1747</v>
      </c>
      <c r="J261" s="12" t="s">
        <v>1747</v>
      </c>
      <c r="K261" s="47" t="s">
        <v>739</v>
      </c>
      <c r="L261" s="9" t="str">
        <f t="shared" si="67"/>
        <v>N/A</v>
      </c>
    </row>
    <row r="262" spans="1:12" x14ac:dyDescent="0.2">
      <c r="A262" s="2" t="s">
        <v>1113</v>
      </c>
      <c r="B262" s="37" t="s">
        <v>213</v>
      </c>
      <c r="C262" s="8" t="s">
        <v>1747</v>
      </c>
      <c r="D262" s="46" t="str">
        <f t="shared" si="68"/>
        <v>N/A</v>
      </c>
      <c r="E262" s="8" t="s">
        <v>1747</v>
      </c>
      <c r="F262" s="46" t="str">
        <f t="shared" si="69"/>
        <v>N/A</v>
      </c>
      <c r="G262" s="8" t="s">
        <v>1747</v>
      </c>
      <c r="H262" s="46" t="str">
        <f t="shared" si="70"/>
        <v>N/A</v>
      </c>
      <c r="I262" s="12" t="s">
        <v>1747</v>
      </c>
      <c r="J262" s="12" t="s">
        <v>1747</v>
      </c>
      <c r="K262" s="47" t="s">
        <v>739</v>
      </c>
      <c r="L262" s="9" t="str">
        <f>IF(J262="Div by 0", "N/A", IF(OR(J262="N/A",K262="N/A"),"N/A", IF(J262&gt;VALUE(MID(K262,1,2)), "No", IF(J262&lt;-1*VALUE(MID(K262,1,2)), "No", "Yes"))))</f>
        <v>N/A</v>
      </c>
    </row>
    <row r="263" spans="1:12" x14ac:dyDescent="0.2">
      <c r="A263" s="2" t="s">
        <v>1114</v>
      </c>
      <c r="B263" s="37" t="s">
        <v>213</v>
      </c>
      <c r="C263" s="38">
        <v>0</v>
      </c>
      <c r="D263" s="46" t="str">
        <f t="shared" si="68"/>
        <v>N/A</v>
      </c>
      <c r="E263" s="38">
        <v>0</v>
      </c>
      <c r="F263" s="46" t="str">
        <f t="shared" si="69"/>
        <v>N/A</v>
      </c>
      <c r="G263" s="38">
        <v>0</v>
      </c>
      <c r="H263" s="46" t="str">
        <f t="shared" si="70"/>
        <v>N/A</v>
      </c>
      <c r="I263" s="12" t="s">
        <v>1747</v>
      </c>
      <c r="J263" s="12" t="s">
        <v>1747</v>
      </c>
      <c r="K263" s="47" t="s">
        <v>739</v>
      </c>
      <c r="L263" s="9" t="str">
        <f t="shared" si="67"/>
        <v>N/A</v>
      </c>
    </row>
    <row r="264" spans="1:12" x14ac:dyDescent="0.2">
      <c r="A264" s="6" t="s">
        <v>1115</v>
      </c>
      <c r="B264" s="37" t="s">
        <v>213</v>
      </c>
      <c r="C264" s="38">
        <v>0</v>
      </c>
      <c r="D264" s="46" t="str">
        <f t="shared" si="68"/>
        <v>N/A</v>
      </c>
      <c r="E264" s="38">
        <v>0</v>
      </c>
      <c r="F264" s="46" t="str">
        <f t="shared" si="69"/>
        <v>N/A</v>
      </c>
      <c r="G264" s="38">
        <v>0</v>
      </c>
      <c r="H264" s="46" t="str">
        <f t="shared" si="70"/>
        <v>N/A</v>
      </c>
      <c r="I264" s="12" t="s">
        <v>1747</v>
      </c>
      <c r="J264" s="12" t="s">
        <v>1747</v>
      </c>
      <c r="K264" s="47" t="s">
        <v>739</v>
      </c>
      <c r="L264" s="9" t="str">
        <f t="shared" si="67"/>
        <v>N/A</v>
      </c>
    </row>
    <row r="265" spans="1:12" x14ac:dyDescent="0.2">
      <c r="A265" s="2" t="s">
        <v>1116</v>
      </c>
      <c r="B265" s="37" t="s">
        <v>213</v>
      </c>
      <c r="C265" s="8">
        <v>0</v>
      </c>
      <c r="D265" s="46" t="str">
        <f t="shared" si="68"/>
        <v>N/A</v>
      </c>
      <c r="E265" s="8">
        <v>0</v>
      </c>
      <c r="F265" s="46" t="str">
        <f t="shared" si="69"/>
        <v>N/A</v>
      </c>
      <c r="G265" s="8">
        <v>0</v>
      </c>
      <c r="H265" s="46" t="str">
        <f t="shared" si="70"/>
        <v>N/A</v>
      </c>
      <c r="I265" s="12" t="s">
        <v>1747</v>
      </c>
      <c r="J265" s="12" t="s">
        <v>1747</v>
      </c>
      <c r="K265" s="47" t="s">
        <v>739</v>
      </c>
      <c r="L265" s="9" t="str">
        <f t="shared" si="67"/>
        <v>N/A</v>
      </c>
    </row>
    <row r="266" spans="1:12" x14ac:dyDescent="0.2">
      <c r="A266" s="2" t="s">
        <v>1117</v>
      </c>
      <c r="B266" s="37" t="s">
        <v>213</v>
      </c>
      <c r="C266" s="8">
        <v>0</v>
      </c>
      <c r="D266" s="46" t="str">
        <f t="shared" si="68"/>
        <v>N/A</v>
      </c>
      <c r="E266" s="8">
        <v>0</v>
      </c>
      <c r="F266" s="46" t="str">
        <f t="shared" si="69"/>
        <v>N/A</v>
      </c>
      <c r="G266" s="8">
        <v>0</v>
      </c>
      <c r="H266" s="46" t="str">
        <f t="shared" si="70"/>
        <v>N/A</v>
      </c>
      <c r="I266" s="12" t="s">
        <v>1747</v>
      </c>
      <c r="J266" s="12" t="s">
        <v>1747</v>
      </c>
      <c r="K266" s="47" t="s">
        <v>739</v>
      </c>
      <c r="L266" s="9" t="str">
        <f t="shared" si="67"/>
        <v>N/A</v>
      </c>
    </row>
    <row r="267" spans="1:12" x14ac:dyDescent="0.2">
      <c r="A267" s="2" t="s">
        <v>1118</v>
      </c>
      <c r="B267" s="37" t="s">
        <v>213</v>
      </c>
      <c r="C267" s="8">
        <v>0</v>
      </c>
      <c r="D267" s="46" t="str">
        <f t="shared" si="68"/>
        <v>N/A</v>
      </c>
      <c r="E267" s="8">
        <v>0</v>
      </c>
      <c r="F267" s="46" t="str">
        <f t="shared" si="69"/>
        <v>N/A</v>
      </c>
      <c r="G267" s="8">
        <v>0</v>
      </c>
      <c r="H267" s="46" t="str">
        <f t="shared" si="70"/>
        <v>N/A</v>
      </c>
      <c r="I267" s="12" t="s">
        <v>1747</v>
      </c>
      <c r="J267" s="12" t="s">
        <v>1747</v>
      </c>
      <c r="K267" s="47" t="s">
        <v>739</v>
      </c>
      <c r="L267" s="9" t="str">
        <f t="shared" si="67"/>
        <v>N/A</v>
      </c>
    </row>
    <row r="268" spans="1:12" x14ac:dyDescent="0.2">
      <c r="A268" s="2" t="s">
        <v>1119</v>
      </c>
      <c r="B268" s="37" t="s">
        <v>213</v>
      </c>
      <c r="C268" s="8">
        <v>0</v>
      </c>
      <c r="D268" s="46" t="str">
        <f t="shared" si="68"/>
        <v>N/A</v>
      </c>
      <c r="E268" s="8">
        <v>0</v>
      </c>
      <c r="F268" s="46" t="str">
        <f t="shared" si="69"/>
        <v>N/A</v>
      </c>
      <c r="G268" s="8">
        <v>0</v>
      </c>
      <c r="H268" s="46" t="str">
        <f t="shared" si="70"/>
        <v>N/A</v>
      </c>
      <c r="I268" s="12" t="s">
        <v>1747</v>
      </c>
      <c r="J268" s="12" t="s">
        <v>1747</v>
      </c>
      <c r="K268" s="47" t="s">
        <v>739</v>
      </c>
      <c r="L268" s="9" t="str">
        <f t="shared" si="67"/>
        <v>N/A</v>
      </c>
    </row>
    <row r="269" spans="1:12" x14ac:dyDescent="0.2">
      <c r="A269" s="2" t="s">
        <v>1120</v>
      </c>
      <c r="B269" s="37" t="s">
        <v>213</v>
      </c>
      <c r="C269" s="8" t="s">
        <v>1747</v>
      </c>
      <c r="D269" s="46" t="str">
        <f t="shared" si="68"/>
        <v>N/A</v>
      </c>
      <c r="E269" s="8" t="s">
        <v>1747</v>
      </c>
      <c r="F269" s="46" t="str">
        <f t="shared" si="69"/>
        <v>N/A</v>
      </c>
      <c r="G269" s="8" t="s">
        <v>1747</v>
      </c>
      <c r="H269" s="46" t="str">
        <f t="shared" si="70"/>
        <v>N/A</v>
      </c>
      <c r="I269" s="12" t="s">
        <v>1747</v>
      </c>
      <c r="J269" s="12" t="s">
        <v>1747</v>
      </c>
      <c r="K269" s="47" t="s">
        <v>739</v>
      </c>
      <c r="L269" s="9" t="str">
        <f t="shared" si="67"/>
        <v>N/A</v>
      </c>
    </row>
    <row r="270" spans="1:12" x14ac:dyDescent="0.2">
      <c r="A270" s="2" t="s">
        <v>1121</v>
      </c>
      <c r="B270" s="37" t="s">
        <v>213</v>
      </c>
      <c r="C270" s="38">
        <v>0</v>
      </c>
      <c r="D270" s="46" t="str">
        <f t="shared" si="68"/>
        <v>N/A</v>
      </c>
      <c r="E270" s="38">
        <v>0</v>
      </c>
      <c r="F270" s="46" t="str">
        <f t="shared" si="69"/>
        <v>N/A</v>
      </c>
      <c r="G270" s="38">
        <v>0</v>
      </c>
      <c r="H270" s="46" t="str">
        <f t="shared" si="70"/>
        <v>N/A</v>
      </c>
      <c r="I270" s="12" t="s">
        <v>1747</v>
      </c>
      <c r="J270" s="12" t="s">
        <v>1747</v>
      </c>
      <c r="K270" s="47" t="s">
        <v>739</v>
      </c>
      <c r="L270" s="9" t="str">
        <f t="shared" si="67"/>
        <v>N/A</v>
      </c>
    </row>
    <row r="271" spans="1:12" x14ac:dyDescent="0.2">
      <c r="A271" s="2" t="s">
        <v>1122</v>
      </c>
      <c r="B271" s="37" t="s">
        <v>213</v>
      </c>
      <c r="C271" s="38">
        <v>0</v>
      </c>
      <c r="D271" s="46" t="str">
        <f t="shared" si="68"/>
        <v>N/A</v>
      </c>
      <c r="E271" s="38">
        <v>0</v>
      </c>
      <c r="F271" s="46" t="str">
        <f t="shared" si="69"/>
        <v>N/A</v>
      </c>
      <c r="G271" s="38">
        <v>0</v>
      </c>
      <c r="H271" s="46" t="str">
        <f t="shared" si="70"/>
        <v>N/A</v>
      </c>
      <c r="I271" s="12" t="s">
        <v>1747</v>
      </c>
      <c r="J271" s="12" t="s">
        <v>1747</v>
      </c>
      <c r="K271" s="47" t="s">
        <v>739</v>
      </c>
      <c r="L271" s="9" t="str">
        <f t="shared" si="67"/>
        <v>N/A</v>
      </c>
    </row>
    <row r="272" spans="1:12" x14ac:dyDescent="0.2">
      <c r="A272" s="2" t="s">
        <v>1123</v>
      </c>
      <c r="B272" s="37" t="s">
        <v>213</v>
      </c>
      <c r="C272" s="38">
        <v>0</v>
      </c>
      <c r="D272" s="46" t="str">
        <f t="shared" si="68"/>
        <v>N/A</v>
      </c>
      <c r="E272" s="38">
        <v>0</v>
      </c>
      <c r="F272" s="46" t="str">
        <f t="shared" si="69"/>
        <v>N/A</v>
      </c>
      <c r="G272" s="38">
        <v>0</v>
      </c>
      <c r="H272" s="46" t="str">
        <f t="shared" si="70"/>
        <v>N/A</v>
      </c>
      <c r="I272" s="12" t="s">
        <v>1747</v>
      </c>
      <c r="J272" s="12" t="s">
        <v>1747</v>
      </c>
      <c r="K272" s="47" t="s">
        <v>739</v>
      </c>
      <c r="L272" s="9" t="str">
        <f t="shared" si="67"/>
        <v>N/A</v>
      </c>
    </row>
    <row r="273" spans="1:12" x14ac:dyDescent="0.2">
      <c r="A273" s="2" t="s">
        <v>1124</v>
      </c>
      <c r="B273" s="37" t="s">
        <v>213</v>
      </c>
      <c r="C273" s="38">
        <v>156698</v>
      </c>
      <c r="D273" s="46" t="str">
        <f t="shared" si="68"/>
        <v>N/A</v>
      </c>
      <c r="E273" s="38">
        <v>192505</v>
      </c>
      <c r="F273" s="46" t="str">
        <f t="shared" si="69"/>
        <v>N/A</v>
      </c>
      <c r="G273" s="38">
        <v>209881</v>
      </c>
      <c r="H273" s="46" t="str">
        <f t="shared" si="70"/>
        <v>N/A</v>
      </c>
      <c r="I273" s="12">
        <v>22.85</v>
      </c>
      <c r="J273" s="12">
        <v>9.0259999999999998</v>
      </c>
      <c r="K273" s="47" t="s">
        <v>739</v>
      </c>
      <c r="L273" s="9" t="str">
        <f t="shared" si="67"/>
        <v>Yes</v>
      </c>
    </row>
    <row r="274" spans="1:12" x14ac:dyDescent="0.2">
      <c r="A274" s="81" t="s">
        <v>153</v>
      </c>
      <c r="B274" s="37" t="s">
        <v>213</v>
      </c>
      <c r="C274" s="38">
        <v>0</v>
      </c>
      <c r="D274" s="46" t="str">
        <f t="shared" si="68"/>
        <v>N/A</v>
      </c>
      <c r="E274" s="38">
        <v>0</v>
      </c>
      <c r="F274" s="46" t="str">
        <f t="shared" si="69"/>
        <v>N/A</v>
      </c>
      <c r="G274" s="38">
        <v>0</v>
      </c>
      <c r="H274" s="46" t="str">
        <f t="shared" si="70"/>
        <v>N/A</v>
      </c>
      <c r="I274" s="12" t="s">
        <v>1747</v>
      </c>
      <c r="J274" s="12" t="s">
        <v>1747</v>
      </c>
      <c r="K274" s="47" t="s">
        <v>739</v>
      </c>
      <c r="L274" s="9" t="str">
        <f t="shared" si="67"/>
        <v>N/A</v>
      </c>
    </row>
    <row r="275" spans="1:12" x14ac:dyDescent="0.2">
      <c r="A275" s="2" t="s">
        <v>154</v>
      </c>
      <c r="B275" s="50" t="s">
        <v>217</v>
      </c>
      <c r="C275" s="1">
        <v>0</v>
      </c>
      <c r="D275" s="46" t="str">
        <f t="shared" ref="D275:D276" si="71">IF($B275="N/A","N/A",IF(C275&gt;0,"No",IF(C275&lt;0,"No","Yes")))</f>
        <v>Yes</v>
      </c>
      <c r="E275" s="1">
        <v>0</v>
      </c>
      <c r="F275" s="46" t="str">
        <f t="shared" ref="F275:F276" si="72">IF($B275="N/A","N/A",IF(E275&gt;0,"No",IF(E275&lt;0,"No","Yes")))</f>
        <v>Yes</v>
      </c>
      <c r="G275" s="1">
        <v>0</v>
      </c>
      <c r="H275" s="46" t="str">
        <f t="shared" ref="H275:H276" si="73">IF($B275="N/A","N/A",IF(G275&gt;0,"No",IF(G275&lt;0,"No","Yes")))</f>
        <v>Yes</v>
      </c>
      <c r="I275" s="12" t="s">
        <v>1747</v>
      </c>
      <c r="J275" s="12" t="s">
        <v>1747</v>
      </c>
      <c r="K275" s="47" t="s">
        <v>739</v>
      </c>
      <c r="L275" s="9" t="str">
        <f t="shared" si="67"/>
        <v>N/A</v>
      </c>
    </row>
    <row r="276" spans="1:12" x14ac:dyDescent="0.2">
      <c r="A276" s="2" t="s">
        <v>155</v>
      </c>
      <c r="B276" s="50" t="s">
        <v>217</v>
      </c>
      <c r="C276" s="1">
        <v>0</v>
      </c>
      <c r="D276" s="46" t="str">
        <f t="shared" si="71"/>
        <v>Yes</v>
      </c>
      <c r="E276" s="1">
        <v>1</v>
      </c>
      <c r="F276" s="46" t="str">
        <f t="shared" si="72"/>
        <v>No</v>
      </c>
      <c r="G276" s="1">
        <v>0</v>
      </c>
      <c r="H276" s="46" t="str">
        <f t="shared" si="73"/>
        <v>Yes</v>
      </c>
      <c r="I276" s="12" t="s">
        <v>1747</v>
      </c>
      <c r="J276" s="12">
        <v>-100</v>
      </c>
      <c r="K276" s="47" t="s">
        <v>739</v>
      </c>
      <c r="L276" s="9" t="str">
        <f t="shared" si="67"/>
        <v>No</v>
      </c>
    </row>
    <row r="277" spans="1:12" x14ac:dyDescent="0.2">
      <c r="A277" s="18" t="s">
        <v>693</v>
      </c>
      <c r="B277" s="1" t="s">
        <v>213</v>
      </c>
      <c r="C277" s="1">
        <v>4180365</v>
      </c>
      <c r="D277" s="11" t="str">
        <f t="shared" ref="D277:D284" si="74">IF($B277="N/A","N/A",IF(C277&gt;10,"No",IF(C277&lt;-10,"No","Yes")))</f>
        <v>N/A</v>
      </c>
      <c r="E277" s="1">
        <v>4450732</v>
      </c>
      <c r="F277" s="11" t="str">
        <f t="shared" ref="F277:F278" si="75">IF($B277="N/A","N/A",IF(E277&gt;10,"No",IF(E277&lt;-10,"No","Yes")))</f>
        <v>N/A</v>
      </c>
      <c r="G277" s="1">
        <v>4630353</v>
      </c>
      <c r="H277" s="11" t="str">
        <f t="shared" ref="H277:H278" si="76">IF($B277="N/A","N/A",IF(G277&gt;10,"No",IF(G277&lt;-10,"No","Yes")))</f>
        <v>N/A</v>
      </c>
      <c r="I277" s="12">
        <v>6.468</v>
      </c>
      <c r="J277" s="12">
        <v>4.0359999999999996</v>
      </c>
      <c r="K277" s="1" t="s">
        <v>213</v>
      </c>
      <c r="L277" s="9" t="str">
        <f t="shared" ref="L277:L278" si="77">IF(J277="Div by 0", "N/A", IF(K277="N/A","N/A", IF(J277&gt;VALUE(MID(K277,1,2)), "No", IF(J277&lt;-1*VALUE(MID(K277,1,2)), "No", "Yes"))))</f>
        <v>N/A</v>
      </c>
    </row>
    <row r="278" spans="1:12" x14ac:dyDescent="0.2">
      <c r="A278" s="18" t="s">
        <v>694</v>
      </c>
      <c r="B278" s="1" t="s">
        <v>213</v>
      </c>
      <c r="C278" s="1">
        <v>3140590.5</v>
      </c>
      <c r="D278" s="11" t="str">
        <f t="shared" si="74"/>
        <v>N/A</v>
      </c>
      <c r="E278" s="1">
        <v>3409715.5</v>
      </c>
      <c r="F278" s="11" t="str">
        <f t="shared" si="75"/>
        <v>N/A</v>
      </c>
      <c r="G278" s="1">
        <v>3615125.5833000001</v>
      </c>
      <c r="H278" s="11" t="str">
        <f t="shared" si="76"/>
        <v>N/A</v>
      </c>
      <c r="I278" s="12">
        <v>8.5690000000000008</v>
      </c>
      <c r="J278" s="12">
        <v>6.024</v>
      </c>
      <c r="K278" s="1" t="s">
        <v>213</v>
      </c>
      <c r="L278" s="9" t="str">
        <f t="shared" si="77"/>
        <v>N/A</v>
      </c>
    </row>
    <row r="279" spans="1:12" x14ac:dyDescent="0.2">
      <c r="A279" s="18" t="s">
        <v>695</v>
      </c>
      <c r="B279" s="1" t="s">
        <v>213</v>
      </c>
      <c r="C279" s="1">
        <v>95186</v>
      </c>
      <c r="D279" s="11" t="str">
        <f t="shared" si="74"/>
        <v>N/A</v>
      </c>
      <c r="E279" s="1">
        <v>92404</v>
      </c>
      <c r="F279" s="11" t="str">
        <f t="shared" ref="F279:F284" si="78">IF($B279="N/A","N/A",IF(E279&gt;10,"No",IF(E279&lt;-10,"No","Yes")))</f>
        <v>N/A</v>
      </c>
      <c r="G279" s="1">
        <v>88641</v>
      </c>
      <c r="H279" s="11" t="str">
        <f t="shared" ref="H279:H284" si="79">IF($B279="N/A","N/A",IF(G279&gt;10,"No",IF(G279&lt;-10,"No","Yes")))</f>
        <v>N/A</v>
      </c>
      <c r="I279" s="12">
        <v>-2.92</v>
      </c>
      <c r="J279" s="12">
        <v>-4.07</v>
      </c>
      <c r="K279" s="1" t="s">
        <v>213</v>
      </c>
      <c r="L279" s="9" t="str">
        <f t="shared" ref="L279:L285" si="80">IF(J279="Div by 0", "N/A", IF(K279="N/A","N/A", IF(J279&gt;VALUE(MID(K279,1,2)), "No", IF(J279&lt;-1*VALUE(MID(K279,1,2)), "No", "Yes"))))</f>
        <v>N/A</v>
      </c>
    </row>
    <row r="280" spans="1:12" x14ac:dyDescent="0.2">
      <c r="A280" s="18" t="s">
        <v>696</v>
      </c>
      <c r="B280" s="1" t="s">
        <v>213</v>
      </c>
      <c r="C280" s="1">
        <v>96147</v>
      </c>
      <c r="D280" s="11" t="str">
        <f t="shared" si="74"/>
        <v>N/A</v>
      </c>
      <c r="E280" s="1">
        <v>93410</v>
      </c>
      <c r="F280" s="11" t="str">
        <f t="shared" si="78"/>
        <v>N/A</v>
      </c>
      <c r="G280" s="1">
        <v>89539</v>
      </c>
      <c r="H280" s="11" t="str">
        <f t="shared" si="79"/>
        <v>N/A</v>
      </c>
      <c r="I280" s="12">
        <v>-2.85</v>
      </c>
      <c r="J280" s="12">
        <v>-4.1399999999999997</v>
      </c>
      <c r="K280" s="1" t="s">
        <v>213</v>
      </c>
      <c r="L280" s="9" t="str">
        <f t="shared" si="80"/>
        <v>N/A</v>
      </c>
    </row>
    <row r="281" spans="1:12" x14ac:dyDescent="0.2">
      <c r="A281" s="18" t="s">
        <v>697</v>
      </c>
      <c r="B281" s="1" t="s">
        <v>213</v>
      </c>
      <c r="C281" s="1">
        <v>10064.25</v>
      </c>
      <c r="D281" s="11" t="str">
        <f t="shared" si="74"/>
        <v>N/A</v>
      </c>
      <c r="E281" s="1">
        <v>9945.5</v>
      </c>
      <c r="F281" s="11" t="str">
        <f t="shared" si="78"/>
        <v>N/A</v>
      </c>
      <c r="G281" s="1">
        <v>9736.6666667000009</v>
      </c>
      <c r="H281" s="11" t="str">
        <f t="shared" si="79"/>
        <v>N/A</v>
      </c>
      <c r="I281" s="12">
        <v>-1.18</v>
      </c>
      <c r="J281" s="12">
        <v>-2.1</v>
      </c>
      <c r="K281" s="1" t="s">
        <v>213</v>
      </c>
      <c r="L281" s="9" t="str">
        <f t="shared" si="80"/>
        <v>N/A</v>
      </c>
    </row>
    <row r="282" spans="1:12" x14ac:dyDescent="0.2">
      <c r="A282" s="18" t="s">
        <v>698</v>
      </c>
      <c r="B282" s="1" t="s">
        <v>213</v>
      </c>
      <c r="C282" s="1">
        <v>195485</v>
      </c>
      <c r="D282" s="11" t="str">
        <f t="shared" si="74"/>
        <v>N/A</v>
      </c>
      <c r="E282" s="1">
        <v>213242</v>
      </c>
      <c r="F282" s="11" t="str">
        <f t="shared" si="78"/>
        <v>N/A</v>
      </c>
      <c r="G282" s="1">
        <v>236503</v>
      </c>
      <c r="H282" s="11" t="str">
        <f t="shared" si="79"/>
        <v>N/A</v>
      </c>
      <c r="I282" s="12">
        <v>9.0839999999999996</v>
      </c>
      <c r="J282" s="12">
        <v>10.91</v>
      </c>
      <c r="K282" s="1" t="s">
        <v>213</v>
      </c>
      <c r="L282" s="9" t="str">
        <f t="shared" si="80"/>
        <v>N/A</v>
      </c>
    </row>
    <row r="283" spans="1:12" x14ac:dyDescent="0.2">
      <c r="A283" s="18" t="s">
        <v>699</v>
      </c>
      <c r="B283" s="1" t="s">
        <v>213</v>
      </c>
      <c r="C283" s="1">
        <v>216057</v>
      </c>
      <c r="D283" s="11" t="str">
        <f t="shared" si="74"/>
        <v>N/A</v>
      </c>
      <c r="E283" s="1">
        <v>236304</v>
      </c>
      <c r="F283" s="11" t="str">
        <f t="shared" si="78"/>
        <v>N/A</v>
      </c>
      <c r="G283" s="1">
        <v>262261</v>
      </c>
      <c r="H283" s="11" t="str">
        <f t="shared" si="79"/>
        <v>N/A</v>
      </c>
      <c r="I283" s="12">
        <v>9.3710000000000004</v>
      </c>
      <c r="J283" s="12">
        <v>10.98</v>
      </c>
      <c r="K283" s="1" t="s">
        <v>213</v>
      </c>
      <c r="L283" s="9" t="str">
        <f t="shared" si="80"/>
        <v>N/A</v>
      </c>
    </row>
    <row r="284" spans="1:12" ht="25.5" x14ac:dyDescent="0.2">
      <c r="A284" s="18" t="s">
        <v>700</v>
      </c>
      <c r="B284" s="1" t="s">
        <v>213</v>
      </c>
      <c r="C284" s="1">
        <v>180276.16667000001</v>
      </c>
      <c r="D284" s="11" t="str">
        <f t="shared" si="74"/>
        <v>N/A</v>
      </c>
      <c r="E284" s="1">
        <v>194277.83332999999</v>
      </c>
      <c r="F284" s="11" t="str">
        <f t="shared" si="78"/>
        <v>N/A</v>
      </c>
      <c r="G284" s="1">
        <v>215640.41667000001</v>
      </c>
      <c r="H284" s="11" t="str">
        <f t="shared" si="79"/>
        <v>N/A</v>
      </c>
      <c r="I284" s="12">
        <v>7.7670000000000003</v>
      </c>
      <c r="J284" s="12">
        <v>11</v>
      </c>
      <c r="K284" s="1" t="s">
        <v>213</v>
      </c>
      <c r="L284" s="9" t="str">
        <f t="shared" si="80"/>
        <v>N/A</v>
      </c>
    </row>
    <row r="285" spans="1:12" x14ac:dyDescent="0.2">
      <c r="A285" s="18" t="s">
        <v>404</v>
      </c>
      <c r="B285" s="37" t="s">
        <v>290</v>
      </c>
      <c r="C285" s="8">
        <v>30.012927275999999</v>
      </c>
      <c r="D285" s="46" t="str">
        <f>IF($B285="N/A","N/A",IF(C285&lt;=40,"Yes","No"))</f>
        <v>Yes</v>
      </c>
      <c r="E285" s="8">
        <v>31.347454549999998</v>
      </c>
      <c r="F285" s="46" t="str">
        <f>IF($B285="N/A","N/A",IF(E285&lt;=40,"Yes","No"))</f>
        <v>Yes</v>
      </c>
      <c r="G285" s="8">
        <v>33.017587749999997</v>
      </c>
      <c r="H285" s="46" t="str">
        <f>IF($B285="N/A","N/A",IF(G285&lt;=40,"Yes","No"))</f>
        <v>Yes</v>
      </c>
      <c r="I285" s="12">
        <v>4.4470000000000001</v>
      </c>
      <c r="J285" s="12">
        <v>5.3280000000000003</v>
      </c>
      <c r="K285" s="47" t="s">
        <v>741</v>
      </c>
      <c r="L285" s="9" t="str">
        <f t="shared" si="80"/>
        <v>Yes</v>
      </c>
    </row>
    <row r="286" spans="1:12" x14ac:dyDescent="0.2">
      <c r="A286" s="18" t="s">
        <v>701</v>
      </c>
      <c r="B286" s="1" t="s">
        <v>213</v>
      </c>
      <c r="C286" s="1">
        <v>1027</v>
      </c>
      <c r="D286" s="11" t="str">
        <f t="shared" ref="D286:D304" si="81">IF($B286="N/A","N/A",IF(C286&gt;10,"No",IF(C286&lt;-10,"No","Yes")))</f>
        <v>N/A</v>
      </c>
      <c r="E286" s="1">
        <v>750</v>
      </c>
      <c r="F286" s="11" t="str">
        <f t="shared" ref="F286:F287" si="82">IF($B286="N/A","N/A",IF(E286&gt;10,"No",IF(E286&lt;-10,"No","Yes")))</f>
        <v>N/A</v>
      </c>
      <c r="G286" s="1">
        <v>291</v>
      </c>
      <c r="H286" s="11" t="str">
        <f t="shared" ref="H286:H287" si="83">IF($B286="N/A","N/A",IF(G286&gt;10,"No",IF(G286&lt;-10,"No","Yes")))</f>
        <v>N/A</v>
      </c>
      <c r="I286" s="12">
        <v>-27</v>
      </c>
      <c r="J286" s="12">
        <v>-61.2</v>
      </c>
      <c r="K286" s="1" t="s">
        <v>213</v>
      </c>
      <c r="L286" s="9" t="str">
        <f t="shared" ref="L286:L287" si="84">IF(J286="Div by 0", "N/A", IF(K286="N/A","N/A", IF(J286&gt;VALUE(MID(K286,1,2)), "No", IF(J286&lt;-1*VALUE(MID(K286,1,2)), "No", "Yes"))))</f>
        <v>N/A</v>
      </c>
    </row>
    <row r="287" spans="1:12" x14ac:dyDescent="0.2">
      <c r="A287" s="18" t="s">
        <v>702</v>
      </c>
      <c r="B287" s="1" t="s">
        <v>213</v>
      </c>
      <c r="C287" s="1">
        <v>191.33333332999999</v>
      </c>
      <c r="D287" s="11" t="str">
        <f t="shared" si="81"/>
        <v>N/A</v>
      </c>
      <c r="E287" s="1">
        <v>125.91666667</v>
      </c>
      <c r="F287" s="11" t="str">
        <f t="shared" si="82"/>
        <v>N/A</v>
      </c>
      <c r="G287" s="1">
        <v>43.75</v>
      </c>
      <c r="H287" s="11" t="str">
        <f t="shared" si="83"/>
        <v>N/A</v>
      </c>
      <c r="I287" s="12">
        <v>-34.200000000000003</v>
      </c>
      <c r="J287" s="12">
        <v>-65.3</v>
      </c>
      <c r="K287" s="1" t="s">
        <v>213</v>
      </c>
      <c r="L287" s="9" t="str">
        <f t="shared" si="84"/>
        <v>N/A</v>
      </c>
    </row>
    <row r="288" spans="1:12" x14ac:dyDescent="0.2">
      <c r="A288" s="18" t="s">
        <v>703</v>
      </c>
      <c r="B288" s="1" t="s">
        <v>213</v>
      </c>
      <c r="C288" s="1">
        <v>67421</v>
      </c>
      <c r="D288" s="11" t="str">
        <f t="shared" si="81"/>
        <v>N/A</v>
      </c>
      <c r="E288" s="1">
        <v>69596</v>
      </c>
      <c r="F288" s="11" t="str">
        <f t="shared" ref="F288:F289" si="85">IF($B288="N/A","N/A",IF(E288&gt;10,"No",IF(E288&lt;-10,"No","Yes")))</f>
        <v>N/A</v>
      </c>
      <c r="G288" s="1">
        <v>70919</v>
      </c>
      <c r="H288" s="11" t="str">
        <f t="shared" ref="H288:H289" si="86">IF($B288="N/A","N/A",IF(G288&gt;10,"No",IF(G288&lt;-10,"No","Yes")))</f>
        <v>N/A</v>
      </c>
      <c r="I288" s="12">
        <v>3.226</v>
      </c>
      <c r="J288" s="12">
        <v>1.901</v>
      </c>
      <c r="K288" s="1" t="s">
        <v>213</v>
      </c>
      <c r="L288" s="9" t="str">
        <f t="shared" ref="L288:L289" si="87">IF(J288="Div by 0", "N/A", IF(K288="N/A","N/A", IF(J288&gt;VALUE(MID(K288,1,2)), "No", IF(J288&lt;-1*VALUE(MID(K288,1,2)), "No", "Yes"))))</f>
        <v>N/A</v>
      </c>
    </row>
    <row r="289" spans="1:12" x14ac:dyDescent="0.2">
      <c r="A289" s="18" t="s">
        <v>715</v>
      </c>
      <c r="B289" s="1" t="s">
        <v>213</v>
      </c>
      <c r="C289" s="1">
        <v>50815.333333000002</v>
      </c>
      <c r="D289" s="11" t="str">
        <f t="shared" si="81"/>
        <v>N/A</v>
      </c>
      <c r="E289" s="1">
        <v>53286.25</v>
      </c>
      <c r="F289" s="11" t="str">
        <f t="shared" si="85"/>
        <v>N/A</v>
      </c>
      <c r="G289" s="1">
        <v>55532.166666999998</v>
      </c>
      <c r="H289" s="11" t="str">
        <f t="shared" si="86"/>
        <v>N/A</v>
      </c>
      <c r="I289" s="12">
        <v>4.8630000000000004</v>
      </c>
      <c r="J289" s="12">
        <v>4.2149999999999999</v>
      </c>
      <c r="K289" s="1" t="s">
        <v>213</v>
      </c>
      <c r="L289" s="9" t="str">
        <f t="shared" si="87"/>
        <v>N/A</v>
      </c>
    </row>
    <row r="290" spans="1:12" x14ac:dyDescent="0.2">
      <c r="A290" s="18" t="s">
        <v>704</v>
      </c>
      <c r="B290" s="1" t="s">
        <v>213</v>
      </c>
      <c r="C290" s="1">
        <v>126298</v>
      </c>
      <c r="D290" s="11" t="str">
        <f t="shared" si="81"/>
        <v>N/A</v>
      </c>
      <c r="E290" s="1">
        <v>154927</v>
      </c>
      <c r="F290" s="11" t="str">
        <f t="shared" ref="F290:F304" si="88">IF($B290="N/A","N/A",IF(E290&gt;10,"No",IF(E290&lt;-10,"No","Yes")))</f>
        <v>N/A</v>
      </c>
      <c r="G290" s="1">
        <v>170830</v>
      </c>
      <c r="H290" s="11" t="str">
        <f t="shared" ref="H290:H304" si="89">IF($B290="N/A","N/A",IF(G290&gt;10,"No",IF(G290&lt;-10,"No","Yes")))</f>
        <v>N/A</v>
      </c>
      <c r="I290" s="12">
        <v>22.67</v>
      </c>
      <c r="J290" s="12">
        <v>10.26</v>
      </c>
      <c r="K290" s="1" t="s">
        <v>213</v>
      </c>
      <c r="L290" s="9" t="str">
        <f t="shared" ref="L290:L301" si="90">IF(J290="Div by 0", "N/A", IF(K290="N/A","N/A", IF(J290&gt;VALUE(MID(K290,1,2)), "No", IF(J290&lt;-1*VALUE(MID(K290,1,2)), "No", "Yes"))))</f>
        <v>N/A</v>
      </c>
    </row>
    <row r="291" spans="1:12" x14ac:dyDescent="0.2">
      <c r="A291" s="18" t="s">
        <v>705</v>
      </c>
      <c r="B291" s="1" t="s">
        <v>213</v>
      </c>
      <c r="C291" s="1">
        <v>156698</v>
      </c>
      <c r="D291" s="11" t="str">
        <f t="shared" si="81"/>
        <v>N/A</v>
      </c>
      <c r="E291" s="1">
        <v>192505</v>
      </c>
      <c r="F291" s="11" t="str">
        <f t="shared" si="88"/>
        <v>N/A</v>
      </c>
      <c r="G291" s="1">
        <v>209881</v>
      </c>
      <c r="H291" s="11" t="str">
        <f t="shared" si="89"/>
        <v>N/A</v>
      </c>
      <c r="I291" s="12">
        <v>22.85</v>
      </c>
      <c r="J291" s="12">
        <v>9.0259999999999998</v>
      </c>
      <c r="K291" s="1" t="s">
        <v>213</v>
      </c>
      <c r="L291" s="9" t="str">
        <f t="shared" si="90"/>
        <v>N/A</v>
      </c>
    </row>
    <row r="292" spans="1:12" x14ac:dyDescent="0.2">
      <c r="A292" s="18" t="s">
        <v>723</v>
      </c>
      <c r="B292" s="37" t="s">
        <v>213</v>
      </c>
      <c r="C292" s="13">
        <v>1.7230596399999999E-2</v>
      </c>
      <c r="D292" s="11" t="str">
        <f t="shared" si="81"/>
        <v>N/A</v>
      </c>
      <c r="E292" s="13">
        <v>2.0778681100000002E-2</v>
      </c>
      <c r="F292" s="11" t="str">
        <f t="shared" si="88"/>
        <v>N/A</v>
      </c>
      <c r="G292" s="13">
        <v>1.2864432699999999E-2</v>
      </c>
      <c r="H292" s="11" t="str">
        <f t="shared" si="89"/>
        <v>N/A</v>
      </c>
      <c r="I292" s="12">
        <v>20.59</v>
      </c>
      <c r="J292" s="12">
        <v>-38.1</v>
      </c>
      <c r="K292" s="37" t="s">
        <v>213</v>
      </c>
      <c r="L292" s="9" t="str">
        <f t="shared" si="90"/>
        <v>N/A</v>
      </c>
    </row>
    <row r="293" spans="1:12" x14ac:dyDescent="0.2">
      <c r="A293" s="18" t="s">
        <v>716</v>
      </c>
      <c r="B293" s="1" t="s">
        <v>213</v>
      </c>
      <c r="C293" s="1">
        <v>92478.083333000002</v>
      </c>
      <c r="D293" s="11" t="str">
        <f t="shared" si="81"/>
        <v>N/A</v>
      </c>
      <c r="E293" s="1">
        <v>116027.25</v>
      </c>
      <c r="F293" s="11" t="str">
        <f t="shared" si="88"/>
        <v>N/A</v>
      </c>
      <c r="G293" s="1">
        <v>128721.16667000001</v>
      </c>
      <c r="H293" s="11" t="str">
        <f t="shared" si="89"/>
        <v>N/A</v>
      </c>
      <c r="I293" s="12">
        <v>25.46</v>
      </c>
      <c r="J293" s="12">
        <v>10.94</v>
      </c>
      <c r="K293" s="1" t="s">
        <v>213</v>
      </c>
      <c r="L293" s="9" t="str">
        <f t="shared" si="90"/>
        <v>N/A</v>
      </c>
    </row>
    <row r="294" spans="1:12" x14ac:dyDescent="0.2">
      <c r="A294" s="18" t="s">
        <v>706</v>
      </c>
      <c r="B294" s="1" t="s">
        <v>213</v>
      </c>
      <c r="C294" s="1">
        <v>0</v>
      </c>
      <c r="D294" s="11" t="str">
        <f t="shared" si="81"/>
        <v>N/A</v>
      </c>
      <c r="E294" s="1">
        <v>0</v>
      </c>
      <c r="F294" s="11" t="str">
        <f t="shared" si="88"/>
        <v>N/A</v>
      </c>
      <c r="G294" s="1">
        <v>0</v>
      </c>
      <c r="H294" s="11" t="str">
        <f t="shared" si="89"/>
        <v>N/A</v>
      </c>
      <c r="I294" s="12" t="s">
        <v>1747</v>
      </c>
      <c r="J294" s="12" t="s">
        <v>1747</v>
      </c>
      <c r="K294" s="1" t="s">
        <v>213</v>
      </c>
      <c r="L294" s="9" t="str">
        <f t="shared" si="90"/>
        <v>N/A</v>
      </c>
    </row>
    <row r="295" spans="1:12" x14ac:dyDescent="0.2">
      <c r="A295" s="18" t="s">
        <v>717</v>
      </c>
      <c r="B295" s="1" t="s">
        <v>213</v>
      </c>
      <c r="C295" s="1">
        <v>0</v>
      </c>
      <c r="D295" s="11" t="str">
        <f t="shared" si="81"/>
        <v>N/A</v>
      </c>
      <c r="E295" s="1">
        <v>0</v>
      </c>
      <c r="F295" s="11" t="str">
        <f t="shared" si="88"/>
        <v>N/A</v>
      </c>
      <c r="G295" s="1">
        <v>0</v>
      </c>
      <c r="H295" s="11" t="str">
        <f t="shared" si="89"/>
        <v>N/A</v>
      </c>
      <c r="I295" s="12" t="s">
        <v>1747</v>
      </c>
      <c r="J295" s="12" t="s">
        <v>1747</v>
      </c>
      <c r="K295" s="1" t="s">
        <v>213</v>
      </c>
      <c r="L295" s="9" t="str">
        <f t="shared" si="90"/>
        <v>N/A</v>
      </c>
    </row>
    <row r="296" spans="1:12" x14ac:dyDescent="0.2">
      <c r="A296" s="18" t="s">
        <v>707</v>
      </c>
      <c r="B296" s="1" t="s">
        <v>213</v>
      </c>
      <c r="C296" s="1">
        <v>1966</v>
      </c>
      <c r="D296" s="11" t="str">
        <f t="shared" si="81"/>
        <v>N/A</v>
      </c>
      <c r="E296" s="1">
        <v>2988</v>
      </c>
      <c r="F296" s="11" t="str">
        <f t="shared" si="88"/>
        <v>N/A</v>
      </c>
      <c r="G296" s="1">
        <v>3398</v>
      </c>
      <c r="H296" s="11" t="str">
        <f t="shared" si="89"/>
        <v>N/A</v>
      </c>
      <c r="I296" s="12">
        <v>51.98</v>
      </c>
      <c r="J296" s="12">
        <v>13.72</v>
      </c>
      <c r="K296" s="1" t="s">
        <v>213</v>
      </c>
      <c r="L296" s="9" t="str">
        <f t="shared" si="90"/>
        <v>N/A</v>
      </c>
    </row>
    <row r="297" spans="1:12" x14ac:dyDescent="0.2">
      <c r="A297" s="18" t="s">
        <v>718</v>
      </c>
      <c r="B297" s="1" t="s">
        <v>213</v>
      </c>
      <c r="C297" s="1">
        <v>1046.75</v>
      </c>
      <c r="D297" s="11" t="str">
        <f t="shared" si="81"/>
        <v>N/A</v>
      </c>
      <c r="E297" s="1">
        <v>1588.6666667</v>
      </c>
      <c r="F297" s="11" t="str">
        <f t="shared" si="88"/>
        <v>N/A</v>
      </c>
      <c r="G297" s="1">
        <v>1781.1666667</v>
      </c>
      <c r="H297" s="11" t="str">
        <f t="shared" si="89"/>
        <v>N/A</v>
      </c>
      <c r="I297" s="12">
        <v>51.77</v>
      </c>
      <c r="J297" s="12">
        <v>12.12</v>
      </c>
      <c r="K297" s="1" t="s">
        <v>213</v>
      </c>
      <c r="L297" s="9" t="str">
        <f t="shared" si="90"/>
        <v>N/A</v>
      </c>
    </row>
    <row r="298" spans="1:12" x14ac:dyDescent="0.2">
      <c r="A298" s="18" t="s">
        <v>708</v>
      </c>
      <c r="B298" s="1" t="s">
        <v>213</v>
      </c>
      <c r="C298" s="1">
        <v>0</v>
      </c>
      <c r="D298" s="11" t="str">
        <f t="shared" si="81"/>
        <v>N/A</v>
      </c>
      <c r="E298" s="1">
        <v>0</v>
      </c>
      <c r="F298" s="11" t="str">
        <f t="shared" si="88"/>
        <v>N/A</v>
      </c>
      <c r="G298" s="1">
        <v>0</v>
      </c>
      <c r="H298" s="11" t="str">
        <f t="shared" si="89"/>
        <v>N/A</v>
      </c>
      <c r="I298" s="12" t="s">
        <v>1747</v>
      </c>
      <c r="J298" s="12" t="s">
        <v>1747</v>
      </c>
      <c r="K298" s="1" t="s">
        <v>213</v>
      </c>
      <c r="L298" s="9" t="str">
        <f t="shared" si="90"/>
        <v>N/A</v>
      </c>
    </row>
    <row r="299" spans="1:12" x14ac:dyDescent="0.2">
      <c r="A299" s="18" t="s">
        <v>719</v>
      </c>
      <c r="B299" s="1" t="s">
        <v>213</v>
      </c>
      <c r="C299" s="1">
        <v>0</v>
      </c>
      <c r="D299" s="11" t="str">
        <f t="shared" si="81"/>
        <v>N/A</v>
      </c>
      <c r="E299" s="1">
        <v>0</v>
      </c>
      <c r="F299" s="11" t="str">
        <f t="shared" si="88"/>
        <v>N/A</v>
      </c>
      <c r="G299" s="1">
        <v>0</v>
      </c>
      <c r="H299" s="11" t="str">
        <f t="shared" si="89"/>
        <v>N/A</v>
      </c>
      <c r="I299" s="12" t="s">
        <v>1747</v>
      </c>
      <c r="J299" s="12" t="s">
        <v>1747</v>
      </c>
      <c r="K299" s="1" t="s">
        <v>213</v>
      </c>
      <c r="L299" s="9" t="str">
        <f t="shared" si="90"/>
        <v>N/A</v>
      </c>
    </row>
    <row r="300" spans="1:12" x14ac:dyDescent="0.2">
      <c r="A300" s="18" t="s">
        <v>405</v>
      </c>
      <c r="B300" s="1" t="s">
        <v>213</v>
      </c>
      <c r="C300" s="1">
        <v>0</v>
      </c>
      <c r="D300" s="11" t="str">
        <f t="shared" si="81"/>
        <v>N/A</v>
      </c>
      <c r="E300" s="1">
        <v>0</v>
      </c>
      <c r="F300" s="11" t="str">
        <f t="shared" si="88"/>
        <v>N/A</v>
      </c>
      <c r="G300" s="1">
        <v>0</v>
      </c>
      <c r="H300" s="11" t="str">
        <f t="shared" si="89"/>
        <v>N/A</v>
      </c>
      <c r="I300" s="12" t="s">
        <v>1747</v>
      </c>
      <c r="J300" s="12" t="s">
        <v>1747</v>
      </c>
      <c r="K300" s="1" t="s">
        <v>213</v>
      </c>
      <c r="L300" s="9" t="str">
        <f t="shared" si="90"/>
        <v>N/A</v>
      </c>
    </row>
    <row r="301" spans="1:12" x14ac:dyDescent="0.2">
      <c r="A301" s="18" t="s">
        <v>720</v>
      </c>
      <c r="B301" s="1" t="s">
        <v>213</v>
      </c>
      <c r="C301" s="1">
        <v>0</v>
      </c>
      <c r="D301" s="11" t="str">
        <f t="shared" si="81"/>
        <v>N/A</v>
      </c>
      <c r="E301" s="1">
        <v>0</v>
      </c>
      <c r="F301" s="11" t="str">
        <f t="shared" si="88"/>
        <v>N/A</v>
      </c>
      <c r="G301" s="1">
        <v>0</v>
      </c>
      <c r="H301" s="11" t="str">
        <f t="shared" si="89"/>
        <v>N/A</v>
      </c>
      <c r="I301" s="12" t="s">
        <v>1747</v>
      </c>
      <c r="J301" s="12" t="s">
        <v>1747</v>
      </c>
      <c r="K301" s="1" t="s">
        <v>213</v>
      </c>
      <c r="L301" s="9" t="str">
        <f t="shared" si="90"/>
        <v>N/A</v>
      </c>
    </row>
    <row r="302" spans="1:12" x14ac:dyDescent="0.2">
      <c r="A302" s="18" t="s">
        <v>709</v>
      </c>
      <c r="B302" s="1" t="s">
        <v>213</v>
      </c>
      <c r="C302" s="1">
        <v>0</v>
      </c>
      <c r="D302" s="11" t="str">
        <f t="shared" si="81"/>
        <v>N/A</v>
      </c>
      <c r="E302" s="1">
        <v>0</v>
      </c>
      <c r="F302" s="11" t="str">
        <f t="shared" si="88"/>
        <v>N/A</v>
      </c>
      <c r="G302" s="1">
        <v>0</v>
      </c>
      <c r="H302" s="11" t="str">
        <f t="shared" si="89"/>
        <v>N/A</v>
      </c>
      <c r="I302" s="12" t="s">
        <v>1747</v>
      </c>
      <c r="J302" s="12" t="s">
        <v>1747</v>
      </c>
      <c r="K302" s="1" t="s">
        <v>213</v>
      </c>
      <c r="L302" s="9" t="str">
        <f t="shared" ref="L302:L304" si="91">IF(J302="Div by 0", "N/A", IF(K302="N/A","N/A", IF(J302&gt;VALUE(MID(K302,1,2)), "No", IF(J302&lt;-1*VALUE(MID(K302,1,2)), "No", "Yes"))))</f>
        <v>N/A</v>
      </c>
    </row>
    <row r="303" spans="1:12" x14ac:dyDescent="0.2">
      <c r="A303" s="18" t="s">
        <v>710</v>
      </c>
      <c r="B303" s="1" t="s">
        <v>213</v>
      </c>
      <c r="C303" s="1">
        <v>0</v>
      </c>
      <c r="D303" s="11" t="str">
        <f t="shared" si="81"/>
        <v>N/A</v>
      </c>
      <c r="E303" s="1">
        <v>0</v>
      </c>
      <c r="F303" s="11" t="str">
        <f t="shared" si="88"/>
        <v>N/A</v>
      </c>
      <c r="G303" s="1">
        <v>0</v>
      </c>
      <c r="H303" s="11" t="str">
        <f t="shared" si="89"/>
        <v>N/A</v>
      </c>
      <c r="I303" s="12" t="s">
        <v>1747</v>
      </c>
      <c r="J303" s="12" t="s">
        <v>1747</v>
      </c>
      <c r="K303" s="1" t="s">
        <v>213</v>
      </c>
      <c r="L303" s="9" t="str">
        <f t="shared" si="91"/>
        <v>N/A</v>
      </c>
    </row>
    <row r="304" spans="1:12" x14ac:dyDescent="0.2">
      <c r="A304" s="18" t="s">
        <v>721</v>
      </c>
      <c r="B304" s="1" t="s">
        <v>213</v>
      </c>
      <c r="C304" s="1">
        <v>0</v>
      </c>
      <c r="D304" s="11" t="str">
        <f t="shared" si="81"/>
        <v>N/A</v>
      </c>
      <c r="E304" s="1">
        <v>0</v>
      </c>
      <c r="F304" s="11" t="str">
        <f t="shared" si="88"/>
        <v>N/A</v>
      </c>
      <c r="G304" s="1">
        <v>0</v>
      </c>
      <c r="H304" s="11" t="str">
        <f t="shared" si="89"/>
        <v>N/A</v>
      </c>
      <c r="I304" s="12" t="s">
        <v>1747</v>
      </c>
      <c r="J304" s="12" t="s">
        <v>1747</v>
      </c>
      <c r="K304" s="1" t="s">
        <v>213</v>
      </c>
      <c r="L304" s="9" t="str">
        <f t="shared" si="91"/>
        <v>N/A</v>
      </c>
    </row>
    <row r="305" spans="1:12" ht="25.5" x14ac:dyDescent="0.2">
      <c r="A305" s="60" t="s">
        <v>711</v>
      </c>
      <c r="B305" s="1" t="s">
        <v>213</v>
      </c>
      <c r="C305" s="1">
        <v>0</v>
      </c>
      <c r="D305" s="1" t="s">
        <v>213</v>
      </c>
      <c r="E305" s="1">
        <v>0</v>
      </c>
      <c r="F305" s="1" t="s">
        <v>213</v>
      </c>
      <c r="G305" s="1">
        <v>0</v>
      </c>
      <c r="H305" s="1" t="s">
        <v>213</v>
      </c>
      <c r="I305" s="12" t="s">
        <v>1747</v>
      </c>
      <c r="J305" s="12" t="s">
        <v>1747</v>
      </c>
      <c r="K305" s="1" t="s">
        <v>213</v>
      </c>
      <c r="L305" s="9" t="str">
        <f>IF(J305="Div by 0", "N/A", IF(K305="N/A","N/A", IF(J305&gt;VALUE(MID(K305,1,2)), "No", IF(J305&lt;-1*VALUE(MID(K305,1,2)), "No", "Yes"))))</f>
        <v>N/A</v>
      </c>
    </row>
    <row r="306" spans="1:12" x14ac:dyDescent="0.2">
      <c r="A306" s="60" t="s">
        <v>712</v>
      </c>
      <c r="B306" s="1" t="s">
        <v>213</v>
      </c>
      <c r="C306" s="1">
        <v>0</v>
      </c>
      <c r="D306" s="1" t="s">
        <v>213</v>
      </c>
      <c r="E306" s="1">
        <v>0</v>
      </c>
      <c r="F306" s="1" t="s">
        <v>213</v>
      </c>
      <c r="G306" s="1">
        <v>0</v>
      </c>
      <c r="H306" s="1" t="s">
        <v>213</v>
      </c>
      <c r="I306" s="12" t="s">
        <v>1747</v>
      </c>
      <c r="J306" s="12" t="s">
        <v>1747</v>
      </c>
      <c r="K306" s="1" t="s">
        <v>213</v>
      </c>
      <c r="L306" s="9" t="str">
        <f>IF(J306="Div by 0", "N/A", IF(K306="N/A","N/A", IF(J306&gt;VALUE(MID(K306,1,2)), "No", IF(J306&lt;-1*VALUE(MID(K306,1,2)), "No", "Yes"))))</f>
        <v>N/A</v>
      </c>
    </row>
    <row r="307" spans="1:12" x14ac:dyDescent="0.2">
      <c r="A307" s="60" t="s">
        <v>722</v>
      </c>
      <c r="B307" s="1" t="s">
        <v>213</v>
      </c>
      <c r="C307" s="1">
        <v>0</v>
      </c>
      <c r="D307" s="1" t="s">
        <v>213</v>
      </c>
      <c r="E307" s="1">
        <v>0</v>
      </c>
      <c r="F307" s="1" t="s">
        <v>213</v>
      </c>
      <c r="G307" s="1">
        <v>0</v>
      </c>
      <c r="H307" s="1" t="s">
        <v>213</v>
      </c>
      <c r="I307" s="12" t="s">
        <v>1747</v>
      </c>
      <c r="J307" s="12" t="s">
        <v>1747</v>
      </c>
      <c r="K307" s="1" t="s">
        <v>213</v>
      </c>
      <c r="L307" s="9" t="str">
        <f>IF(J307="Div by 0", "N/A", IF(K307="N/A","N/A", IF(J307&gt;VALUE(MID(K307,1,2)), "No", IF(J307&lt;-1*VALUE(MID(K307,1,2)), "No", "Yes"))))</f>
        <v>N/A</v>
      </c>
    </row>
    <row r="308" spans="1:12" ht="25.5" x14ac:dyDescent="0.2">
      <c r="A308" s="60" t="s">
        <v>713</v>
      </c>
      <c r="B308" s="1" t="s">
        <v>213</v>
      </c>
      <c r="C308" s="1">
        <v>0</v>
      </c>
      <c r="D308" s="1" t="s">
        <v>213</v>
      </c>
      <c r="E308" s="1">
        <v>0</v>
      </c>
      <c r="F308" s="1" t="s">
        <v>213</v>
      </c>
      <c r="G308" s="1">
        <v>0</v>
      </c>
      <c r="H308" s="1" t="s">
        <v>213</v>
      </c>
      <c r="I308" s="12" t="s">
        <v>1747</v>
      </c>
      <c r="J308" s="12" t="s">
        <v>1747</v>
      </c>
      <c r="K308" s="1" t="s">
        <v>213</v>
      </c>
      <c r="L308" s="9" t="str">
        <f>IF(J308="Div by 0", "N/A", IF(K308="N/A","N/A", IF(J308&gt;VALUE(MID(K308,1,2)), "No", IF(J308&lt;-1*VALUE(MID(K308,1,2)), "No", "Yes"))))</f>
        <v>N/A</v>
      </c>
    </row>
    <row r="309" spans="1:12" x14ac:dyDescent="0.2">
      <c r="A309" s="60" t="s">
        <v>714</v>
      </c>
      <c r="B309" s="1" t="s">
        <v>213</v>
      </c>
      <c r="C309" s="1">
        <v>419345</v>
      </c>
      <c r="D309" s="1" t="s">
        <v>213</v>
      </c>
      <c r="E309" s="1">
        <v>462841</v>
      </c>
      <c r="F309" s="1" t="s">
        <v>213</v>
      </c>
      <c r="G309" s="1">
        <v>498262</v>
      </c>
      <c r="H309" s="1" t="s">
        <v>213</v>
      </c>
      <c r="I309" s="12">
        <v>10.37</v>
      </c>
      <c r="J309" s="12">
        <v>7.6529999999999996</v>
      </c>
      <c r="K309" s="1" t="s">
        <v>213</v>
      </c>
      <c r="L309" s="9" t="str">
        <f>IF(J309="Div by 0", "N/A", IF(K309="N/A","N/A", IF(J309&gt;VALUE(MID(K309,1,2)), "No", IF(J309&lt;-1*VALUE(MID(K309,1,2)), "No", "Yes"))))</f>
        <v>N/A</v>
      </c>
    </row>
    <row r="310" spans="1:12" x14ac:dyDescent="0.2">
      <c r="A310" s="82" t="s">
        <v>73</v>
      </c>
      <c r="B310" s="37" t="s">
        <v>213</v>
      </c>
      <c r="C310" s="38">
        <v>3465881</v>
      </c>
      <c r="D310" s="46" t="str">
        <f>IF($B310="N/A","N/A",IF(C310&gt;10,"No",IF(C310&lt;-10,"No","Yes")))</f>
        <v>N/A</v>
      </c>
      <c r="E310" s="38">
        <v>3758802</v>
      </c>
      <c r="F310" s="46" t="str">
        <f>IF($B310="N/A","N/A",IF(E310&gt;10,"No",IF(E310&lt;-10,"No","Yes")))</f>
        <v>N/A</v>
      </c>
      <c r="G310" s="38">
        <v>4024338</v>
      </c>
      <c r="H310" s="46" t="str">
        <f>IF($B310="N/A","N/A",IF(G310&gt;10,"No",IF(G310&lt;-10,"No","Yes")))</f>
        <v>N/A</v>
      </c>
      <c r="I310" s="12">
        <v>8.452</v>
      </c>
      <c r="J310" s="12">
        <v>7.0640000000000001</v>
      </c>
      <c r="K310" s="47" t="s">
        <v>741</v>
      </c>
      <c r="L310" s="9" t="str">
        <f t="shared" ref="L310:L339" si="92">IF(J310="Div by 0", "N/A", IF(K310="N/A","N/A", IF(J310&gt;VALUE(MID(K310,1,2)), "No", IF(J310&lt;-1*VALUE(MID(K310,1,2)), "No", "Yes"))))</f>
        <v>Yes</v>
      </c>
    </row>
    <row r="311" spans="1:12" x14ac:dyDescent="0.2">
      <c r="A311" s="60" t="s">
        <v>182</v>
      </c>
      <c r="B311" s="37" t="s">
        <v>213</v>
      </c>
      <c r="C311" s="38">
        <v>390259</v>
      </c>
      <c r="D311" s="11" t="str">
        <f t="shared" ref="D311:D314" si="93">IF($B311="N/A","N/A",IF(C311&gt;10,"No",IF(C311&lt;-10,"No","Yes")))</f>
        <v>N/A</v>
      </c>
      <c r="E311" s="38">
        <v>396890</v>
      </c>
      <c r="F311" s="11" t="str">
        <f t="shared" ref="F311:F314" si="94">IF($B311="N/A","N/A",IF(E311&gt;10,"No",IF(E311&lt;-10,"No","Yes")))</f>
        <v>N/A</v>
      </c>
      <c r="G311" s="38">
        <v>411015</v>
      </c>
      <c r="H311" s="11" t="str">
        <f t="shared" ref="H311:H314" si="95">IF($B311="N/A","N/A",IF(G311&gt;10,"No",IF(G311&lt;-10,"No","Yes")))</f>
        <v>N/A</v>
      </c>
      <c r="I311" s="12">
        <v>1.6990000000000001</v>
      </c>
      <c r="J311" s="12">
        <v>3.5590000000000002</v>
      </c>
      <c r="K311" s="47" t="s">
        <v>741</v>
      </c>
      <c r="L311" s="9" t="str">
        <f>IF(J311="Div by 0", "N/A", IF(OR(J311="N/A",K311="N/A"),"N/A", IF(J311&gt;VALUE(MID(K311,1,2)), "No", IF(J311&lt;-1*VALUE(MID(K311,1,2)), "No", "Yes"))))</f>
        <v>Yes</v>
      </c>
    </row>
    <row r="312" spans="1:12" x14ac:dyDescent="0.2">
      <c r="A312" s="60" t="s">
        <v>183</v>
      </c>
      <c r="B312" s="37" t="s">
        <v>213</v>
      </c>
      <c r="C312" s="38">
        <v>560904</v>
      </c>
      <c r="D312" s="11" t="str">
        <f t="shared" si="93"/>
        <v>N/A</v>
      </c>
      <c r="E312" s="38">
        <v>596247</v>
      </c>
      <c r="F312" s="11" t="str">
        <f t="shared" si="94"/>
        <v>N/A</v>
      </c>
      <c r="G312" s="38">
        <v>639553</v>
      </c>
      <c r="H312" s="11" t="str">
        <f t="shared" si="95"/>
        <v>N/A</v>
      </c>
      <c r="I312" s="12">
        <v>6.3010000000000002</v>
      </c>
      <c r="J312" s="12">
        <v>7.2629999999999999</v>
      </c>
      <c r="K312" s="47" t="s">
        <v>741</v>
      </c>
      <c r="L312" s="9" t="str">
        <f t="shared" ref="L312:L314" si="96">IF(J312="Div by 0", "N/A", IF(OR(J312="N/A",K312="N/A"),"N/A", IF(J312&gt;VALUE(MID(K312,1,2)), "No", IF(J312&lt;-1*VALUE(MID(K312,1,2)), "No", "Yes"))))</f>
        <v>Yes</v>
      </c>
    </row>
    <row r="313" spans="1:12" x14ac:dyDescent="0.2">
      <c r="A313" s="60" t="s">
        <v>184</v>
      </c>
      <c r="B313" s="37" t="s">
        <v>213</v>
      </c>
      <c r="C313" s="38">
        <v>2199054</v>
      </c>
      <c r="D313" s="11" t="str">
        <f t="shared" si="93"/>
        <v>N/A</v>
      </c>
      <c r="E313" s="38">
        <v>2417421</v>
      </c>
      <c r="F313" s="11" t="str">
        <f t="shared" si="94"/>
        <v>N/A</v>
      </c>
      <c r="G313" s="38">
        <v>2595905</v>
      </c>
      <c r="H313" s="11" t="str">
        <f t="shared" si="95"/>
        <v>N/A</v>
      </c>
      <c r="I313" s="12">
        <v>9.93</v>
      </c>
      <c r="J313" s="12">
        <v>7.383</v>
      </c>
      <c r="K313" s="47" t="s">
        <v>741</v>
      </c>
      <c r="L313" s="9" t="str">
        <f t="shared" si="96"/>
        <v>Yes</v>
      </c>
    </row>
    <row r="314" spans="1:12" x14ac:dyDescent="0.2">
      <c r="A314" s="7" t="s">
        <v>185</v>
      </c>
      <c r="B314" s="37" t="s">
        <v>213</v>
      </c>
      <c r="C314" s="38">
        <v>315664</v>
      </c>
      <c r="D314" s="11" t="str">
        <f t="shared" si="93"/>
        <v>N/A</v>
      </c>
      <c r="E314" s="38">
        <v>348244</v>
      </c>
      <c r="F314" s="11" t="str">
        <f t="shared" si="94"/>
        <v>N/A</v>
      </c>
      <c r="G314" s="38">
        <v>377865</v>
      </c>
      <c r="H314" s="11" t="str">
        <f t="shared" si="95"/>
        <v>N/A</v>
      </c>
      <c r="I314" s="12">
        <v>10.32</v>
      </c>
      <c r="J314" s="12">
        <v>8.5060000000000002</v>
      </c>
      <c r="K314" s="47" t="s">
        <v>741</v>
      </c>
      <c r="L314" s="9" t="str">
        <f t="shared" si="96"/>
        <v>Yes</v>
      </c>
    </row>
    <row r="315" spans="1:12" x14ac:dyDescent="0.2">
      <c r="A315" s="60" t="s">
        <v>1125</v>
      </c>
      <c r="B315" s="13" t="s">
        <v>213</v>
      </c>
      <c r="C315" s="38">
        <v>2296186</v>
      </c>
      <c r="D315" s="9" t="str">
        <f t="shared" ref="D315:F318" si="97">IF($B315="N/A","N/A",IF(C315&lt;0,"No","Yes"))</f>
        <v>N/A</v>
      </c>
      <c r="E315" s="38">
        <v>2520495</v>
      </c>
      <c r="F315" s="9" t="str">
        <f t="shared" si="97"/>
        <v>N/A</v>
      </c>
      <c r="G315" s="38">
        <v>2704096</v>
      </c>
      <c r="H315" s="9" t="str">
        <f t="shared" ref="H315:H318" si="98">IF($B315="N/A","N/A",IF(G315&lt;0,"No","Yes"))</f>
        <v>N/A</v>
      </c>
      <c r="I315" s="12">
        <v>9.7690000000000001</v>
      </c>
      <c r="J315" s="12">
        <v>7.2839999999999998</v>
      </c>
      <c r="K315" s="1" t="s">
        <v>740</v>
      </c>
      <c r="L315" s="9" t="str">
        <f>IF(J315="Div by 0", "N/A", IF(OR(J315="N/A",K315="N/A"),"N/A", IF(J315&gt;VALUE(MID(K315,1,2)), "No", IF(J315&lt;-1*VALUE(MID(K315,1,2)), "No", "Yes"))))</f>
        <v>Yes</v>
      </c>
    </row>
    <row r="316" spans="1:12" x14ac:dyDescent="0.2">
      <c r="A316" s="60" t="s">
        <v>433</v>
      </c>
      <c r="B316" s="13" t="s">
        <v>213</v>
      </c>
      <c r="C316" s="38">
        <v>77050</v>
      </c>
      <c r="D316" s="9" t="str">
        <f t="shared" si="97"/>
        <v>N/A</v>
      </c>
      <c r="E316" s="38">
        <v>87451</v>
      </c>
      <c r="F316" s="9" t="str">
        <f t="shared" si="97"/>
        <v>N/A</v>
      </c>
      <c r="G316" s="38">
        <v>91479</v>
      </c>
      <c r="H316" s="9" t="str">
        <f t="shared" si="98"/>
        <v>N/A</v>
      </c>
      <c r="I316" s="12">
        <v>13.5</v>
      </c>
      <c r="J316" s="12">
        <v>4.6059999999999999</v>
      </c>
      <c r="K316" s="1" t="s">
        <v>740</v>
      </c>
      <c r="L316" s="9" t="str">
        <f t="shared" ref="L316:L318" si="99">IF(J316="Div by 0", "N/A", IF(OR(J316="N/A",K316="N/A"),"N/A", IF(J316&gt;VALUE(MID(K316,1,2)), "No", IF(J316&lt;-1*VALUE(MID(K316,1,2)), "No", "Yes"))))</f>
        <v>Yes</v>
      </c>
    </row>
    <row r="317" spans="1:12" x14ac:dyDescent="0.2">
      <c r="A317" s="60" t="s">
        <v>434</v>
      </c>
      <c r="B317" s="13" t="s">
        <v>213</v>
      </c>
      <c r="C317" s="38">
        <v>651689</v>
      </c>
      <c r="D317" s="9" t="str">
        <f t="shared" si="97"/>
        <v>N/A</v>
      </c>
      <c r="E317" s="38">
        <v>706276</v>
      </c>
      <c r="F317" s="9" t="str">
        <f t="shared" si="97"/>
        <v>N/A</v>
      </c>
      <c r="G317" s="38">
        <v>767394</v>
      </c>
      <c r="H317" s="9" t="str">
        <f t="shared" si="98"/>
        <v>N/A</v>
      </c>
      <c r="I317" s="12">
        <v>8.3759999999999994</v>
      </c>
      <c r="J317" s="12">
        <v>8.6539999999999999</v>
      </c>
      <c r="K317" s="1" t="s">
        <v>740</v>
      </c>
      <c r="L317" s="9" t="str">
        <f t="shared" si="99"/>
        <v>Yes</v>
      </c>
    </row>
    <row r="318" spans="1:12" x14ac:dyDescent="0.2">
      <c r="A318" s="60" t="s">
        <v>1126</v>
      </c>
      <c r="B318" s="13" t="s">
        <v>213</v>
      </c>
      <c r="C318" s="38">
        <v>335411</v>
      </c>
      <c r="D318" s="9" t="str">
        <f t="shared" si="97"/>
        <v>N/A</v>
      </c>
      <c r="E318" s="38">
        <v>342431</v>
      </c>
      <c r="F318" s="9" t="str">
        <f t="shared" si="97"/>
        <v>N/A</v>
      </c>
      <c r="G318" s="38">
        <v>358259</v>
      </c>
      <c r="H318" s="9" t="str">
        <f t="shared" si="98"/>
        <v>N/A</v>
      </c>
      <c r="I318" s="12">
        <v>2.093</v>
      </c>
      <c r="J318" s="12">
        <v>4.6219999999999999</v>
      </c>
      <c r="K318" s="1" t="s">
        <v>740</v>
      </c>
      <c r="L318" s="9" t="str">
        <f t="shared" si="99"/>
        <v>Yes</v>
      </c>
    </row>
    <row r="319" spans="1:12" x14ac:dyDescent="0.2">
      <c r="A319" s="60" t="s">
        <v>98</v>
      </c>
      <c r="B319" s="37" t="s">
        <v>291</v>
      </c>
      <c r="C319" s="8">
        <v>90.348658826000005</v>
      </c>
      <c r="D319" s="46" t="str">
        <f>IF($B319="N/A","N/A",IF(C319&gt;80,"Yes","No"))</f>
        <v>Yes</v>
      </c>
      <c r="E319" s="8">
        <v>90.045445330999996</v>
      </c>
      <c r="F319" s="46" t="str">
        <f>IF($B319="N/A","N/A",IF(E319&gt;80,"Yes","No"))</f>
        <v>Yes</v>
      </c>
      <c r="G319" s="8">
        <v>89.692640131000005</v>
      </c>
      <c r="H319" s="46" t="str">
        <f>IF($B319="N/A","N/A",IF(G319&gt;80,"Yes","No"))</f>
        <v>Yes</v>
      </c>
      <c r="I319" s="12">
        <v>-0.33600000000000002</v>
      </c>
      <c r="J319" s="12">
        <v>-0.39200000000000002</v>
      </c>
      <c r="K319" s="47" t="s">
        <v>741</v>
      </c>
      <c r="L319" s="9" t="str">
        <f t="shared" si="92"/>
        <v>Yes</v>
      </c>
    </row>
    <row r="320" spans="1:12" x14ac:dyDescent="0.2">
      <c r="A320" s="60" t="s">
        <v>332</v>
      </c>
      <c r="B320" s="37" t="s">
        <v>278</v>
      </c>
      <c r="C320" s="8">
        <v>0.29265286369999999</v>
      </c>
      <c r="D320" s="46" t="str">
        <f>IF($B320="N/A","N/A",IF(C320&gt;=5,"No",IF(C320&lt;0,"No","Yes")))</f>
        <v>Yes</v>
      </c>
      <c r="E320" s="8">
        <v>0.25803434180000001</v>
      </c>
      <c r="F320" s="46" t="str">
        <f>IF($B320="N/A","N/A",IF(E320&gt;=5,"No",IF(E320&lt;0,"No","Yes")))</f>
        <v>Yes</v>
      </c>
      <c r="G320" s="8">
        <v>0.2403873631</v>
      </c>
      <c r="H320" s="46" t="str">
        <f>IF($B320="N/A","N/A",IF(G320&gt;=5,"No",IF(G320&lt;0,"No","Yes")))</f>
        <v>Yes</v>
      </c>
      <c r="I320" s="12">
        <v>-11.8</v>
      </c>
      <c r="J320" s="12">
        <v>-6.84</v>
      </c>
      <c r="K320" s="47" t="s">
        <v>741</v>
      </c>
      <c r="L320" s="9" t="str">
        <f t="shared" si="92"/>
        <v>Yes</v>
      </c>
    </row>
    <row r="321" spans="1:12" x14ac:dyDescent="0.2">
      <c r="A321" s="60" t="s">
        <v>340</v>
      </c>
      <c r="B321" s="50" t="s">
        <v>278</v>
      </c>
      <c r="C321" s="8">
        <v>5.2479585997999996</v>
      </c>
      <c r="D321" s="46" t="str">
        <f>IF($B321="N/A","N/A",IF(C321&gt;=5,"No",IF(C321&lt;0,"No","Yes")))</f>
        <v>No</v>
      </c>
      <c r="E321" s="8">
        <v>5.1822894635000001</v>
      </c>
      <c r="F321" s="46" t="str">
        <f>IF($B321="N/A","N/A",IF(E321&gt;=5,"No",IF(E321&lt;0,"No","Yes")))</f>
        <v>No</v>
      </c>
      <c r="G321" s="8">
        <v>5.4212394684999996</v>
      </c>
      <c r="H321" s="46" t="str">
        <f>IF($B321="N/A","N/A",IF(G321&gt;=5,"No",IF(G321&lt;0,"No","Yes")))</f>
        <v>No</v>
      </c>
      <c r="I321" s="12">
        <v>-1.25</v>
      </c>
      <c r="J321" s="12">
        <v>4.6109999999999998</v>
      </c>
      <c r="K321" s="47" t="s">
        <v>741</v>
      </c>
      <c r="L321" s="9" t="str">
        <f t="shared" si="92"/>
        <v>Yes</v>
      </c>
    </row>
    <row r="322" spans="1:12" x14ac:dyDescent="0.2">
      <c r="A322" s="60" t="s">
        <v>333</v>
      </c>
      <c r="B322" s="50" t="s">
        <v>278</v>
      </c>
      <c r="C322" s="8">
        <v>5.3088954999999998E-3</v>
      </c>
      <c r="D322" s="46" t="str">
        <f>IF($B322="N/A","N/A",IF(C322&gt;=5,"No",IF(C322&lt;0,"No","Yes")))</f>
        <v>Yes</v>
      </c>
      <c r="E322" s="8">
        <v>3.3521318999999998E-3</v>
      </c>
      <c r="F322" s="46" t="str">
        <f>IF($B322="N/A","N/A",IF(E322&gt;=5,"No",IF(E322&lt;0,"No","Yes")))</f>
        <v>Yes</v>
      </c>
      <c r="G322" s="8">
        <v>1.1927427999999999E-3</v>
      </c>
      <c r="H322" s="46" t="str">
        <f>IF($B322="N/A","N/A",IF(G322&gt;=5,"No",IF(G322&lt;0,"No","Yes")))</f>
        <v>Yes</v>
      </c>
      <c r="I322" s="12">
        <v>-36.9</v>
      </c>
      <c r="J322" s="12">
        <v>-64.400000000000006</v>
      </c>
      <c r="K322" s="47" t="s">
        <v>741</v>
      </c>
      <c r="L322" s="9" t="str">
        <f t="shared" si="92"/>
        <v>No</v>
      </c>
    </row>
    <row r="323" spans="1:12" x14ac:dyDescent="0.2">
      <c r="A323" s="60" t="s">
        <v>334</v>
      </c>
      <c r="B323" s="50" t="s">
        <v>292</v>
      </c>
      <c r="C323" s="8">
        <v>1.4576091909</v>
      </c>
      <c r="D323" s="46" t="str">
        <f>IF($B323="N/A","N/A",IF(C323&gt;0,"No",IF(C323&lt;0,"No","Yes")))</f>
        <v>No</v>
      </c>
      <c r="E323" s="8">
        <v>1.4156638205000001</v>
      </c>
      <c r="F323" s="46" t="str">
        <f>IF($B323="N/A","N/A",IF(E323&gt;0,"No",IF(E323&lt;0,"No","Yes")))</f>
        <v>No</v>
      </c>
      <c r="G323" s="8">
        <v>1.3782888017999999</v>
      </c>
      <c r="H323" s="46" t="str">
        <f>IF($B323="N/A","N/A",IF(G323&gt;0,"No",IF(G323&lt;0,"No","Yes")))</f>
        <v>No</v>
      </c>
      <c r="I323" s="12">
        <v>-2.88</v>
      </c>
      <c r="J323" s="12">
        <v>-2.64</v>
      </c>
      <c r="K323" s="47" t="s">
        <v>741</v>
      </c>
      <c r="L323" s="9" t="str">
        <f t="shared" si="92"/>
        <v>Yes</v>
      </c>
    </row>
    <row r="324" spans="1:12" x14ac:dyDescent="0.2">
      <c r="A324" s="60" t="s">
        <v>335</v>
      </c>
      <c r="B324" s="50" t="s">
        <v>278</v>
      </c>
      <c r="C324" s="8">
        <v>2.6166218631999998</v>
      </c>
      <c r="D324" s="46" t="str">
        <f>IF($B324="N/A","N/A",IF(C324&gt;=5,"No",IF(C324&lt;0,"No","Yes")))</f>
        <v>Yes</v>
      </c>
      <c r="E324" s="8">
        <v>3.0540581812999998</v>
      </c>
      <c r="F324" s="46" t="str">
        <f>IF($B324="N/A","N/A",IF(E324&gt;=5,"No",IF(E324&lt;0,"No","Yes")))</f>
        <v>Yes</v>
      </c>
      <c r="G324" s="8">
        <v>3.2197345252999998</v>
      </c>
      <c r="H324" s="46" t="str">
        <f>IF($B324="N/A","N/A",IF(G324&gt;=5,"No",IF(G324&lt;0,"No","Yes")))</f>
        <v>Yes</v>
      </c>
      <c r="I324" s="12">
        <v>16.72</v>
      </c>
      <c r="J324" s="12">
        <v>5.4249999999999998</v>
      </c>
      <c r="K324" s="47" t="s">
        <v>741</v>
      </c>
      <c r="L324" s="9" t="str">
        <f t="shared" si="92"/>
        <v>Yes</v>
      </c>
    </row>
    <row r="325" spans="1:12" x14ac:dyDescent="0.2">
      <c r="A325" s="60" t="s">
        <v>336</v>
      </c>
      <c r="B325" s="50" t="s">
        <v>292</v>
      </c>
      <c r="C325" s="8">
        <v>0</v>
      </c>
      <c r="D325" s="46" t="str">
        <f t="shared" ref="D325:D326" si="100">IF($B325="N/A","N/A",IF(C325&gt;0,"No",IF(C325&lt;0,"No","Yes")))</f>
        <v>Yes</v>
      </c>
      <c r="E325" s="8">
        <v>0</v>
      </c>
      <c r="F325" s="46" t="str">
        <f t="shared" ref="F325:F326" si="101">IF($B325="N/A","N/A",IF(E325&gt;0,"No",IF(E325&lt;0,"No","Yes")))</f>
        <v>Yes</v>
      </c>
      <c r="G325" s="8">
        <v>0</v>
      </c>
      <c r="H325" s="46" t="str">
        <f t="shared" ref="H325:H326" si="102">IF($B325="N/A","N/A",IF(G325&gt;0,"No",IF(G325&lt;0,"No","Yes")))</f>
        <v>Yes</v>
      </c>
      <c r="I325" s="12" t="s">
        <v>1747</v>
      </c>
      <c r="J325" s="12" t="s">
        <v>1747</v>
      </c>
      <c r="K325" s="47" t="s">
        <v>741</v>
      </c>
      <c r="L325" s="9" t="str">
        <f t="shared" si="92"/>
        <v>N/A</v>
      </c>
    </row>
    <row r="326" spans="1:12" x14ac:dyDescent="0.2">
      <c r="A326" s="60" t="s">
        <v>337</v>
      </c>
      <c r="B326" s="50" t="s">
        <v>292</v>
      </c>
      <c r="C326" s="8">
        <v>3.1189761E-2</v>
      </c>
      <c r="D326" s="46" t="str">
        <f t="shared" si="100"/>
        <v>No</v>
      </c>
      <c r="E326" s="8">
        <v>4.11567303E-2</v>
      </c>
      <c r="F326" s="46" t="str">
        <f t="shared" si="101"/>
        <v>No</v>
      </c>
      <c r="G326" s="8">
        <v>4.6516967499999999E-2</v>
      </c>
      <c r="H326" s="46" t="str">
        <f t="shared" si="102"/>
        <v>No</v>
      </c>
      <c r="I326" s="12">
        <v>31.96</v>
      </c>
      <c r="J326" s="12">
        <v>13.02</v>
      </c>
      <c r="K326" s="47" t="s">
        <v>741</v>
      </c>
      <c r="L326" s="9" t="str">
        <f t="shared" si="92"/>
        <v>Yes</v>
      </c>
    </row>
    <row r="327" spans="1:12" x14ac:dyDescent="0.2">
      <c r="A327" s="60" t="s">
        <v>99</v>
      </c>
      <c r="B327" s="50" t="s">
        <v>292</v>
      </c>
      <c r="C327" s="8">
        <v>0</v>
      </c>
      <c r="D327" s="46" t="str">
        <f>IF($B327="N/A","N/A",IF(C327&gt;0,"No",IF(C327&lt;0,"No","Yes")))</f>
        <v>Yes</v>
      </c>
      <c r="E327" s="8">
        <v>0</v>
      </c>
      <c r="F327" s="46" t="str">
        <f>IF($B327="N/A","N/A",IF(E327&gt;0,"No",IF(E327&lt;0,"No","Yes")))</f>
        <v>Yes</v>
      </c>
      <c r="G327" s="8">
        <v>0</v>
      </c>
      <c r="H327" s="46" t="str">
        <f>IF($B327="N/A","N/A",IF(G327&gt;0,"No",IF(G327&lt;0,"No","Yes")))</f>
        <v>Yes</v>
      </c>
      <c r="I327" s="12" t="s">
        <v>1747</v>
      </c>
      <c r="J327" s="12" t="s">
        <v>1747</v>
      </c>
      <c r="K327" s="47" t="s">
        <v>741</v>
      </c>
      <c r="L327" s="9" t="str">
        <f t="shared" si="92"/>
        <v>N/A</v>
      </c>
    </row>
    <row r="328" spans="1:12" x14ac:dyDescent="0.2">
      <c r="A328" s="60" t="s">
        <v>338</v>
      </c>
      <c r="B328" s="50" t="s">
        <v>292</v>
      </c>
      <c r="C328" s="8">
        <v>0</v>
      </c>
      <c r="D328" s="46" t="str">
        <f>IF($B328="N/A","N/A",IF(C328&gt;0,"No",IF(C328&lt;0,"No","Yes")))</f>
        <v>Yes</v>
      </c>
      <c r="E328" s="8">
        <v>0</v>
      </c>
      <c r="F328" s="46" t="str">
        <f>IF($B328="N/A","N/A",IF(E328&gt;0,"No",IF(E328&lt;0,"No","Yes")))</f>
        <v>Yes</v>
      </c>
      <c r="G328" s="8">
        <v>0</v>
      </c>
      <c r="H328" s="46" t="str">
        <f>IF($B328="N/A","N/A",IF(G328&gt;0,"No",IF(G328&lt;0,"No","Yes")))</f>
        <v>Yes</v>
      </c>
      <c r="I328" s="12" t="s">
        <v>1747</v>
      </c>
      <c r="J328" s="12" t="s">
        <v>1747</v>
      </c>
      <c r="K328" s="47" t="s">
        <v>741</v>
      </c>
      <c r="L328" s="9" t="str">
        <f t="shared" si="92"/>
        <v>N/A</v>
      </c>
    </row>
    <row r="329" spans="1:12" x14ac:dyDescent="0.2">
      <c r="A329" s="60" t="s">
        <v>339</v>
      </c>
      <c r="B329" s="50" t="s">
        <v>292</v>
      </c>
      <c r="C329" s="8">
        <v>0</v>
      </c>
      <c r="D329" s="46" t="str">
        <f>IF($B329="N/A","N/A",IF(C329&gt;0,"No",IF(C329&lt;0,"No","Yes")))</f>
        <v>Yes</v>
      </c>
      <c r="E329" s="8">
        <v>0</v>
      </c>
      <c r="F329" s="46" t="str">
        <f>IF($B329="N/A","N/A",IF(E329&gt;0,"No",IF(E329&lt;0,"No","Yes")))</f>
        <v>Yes</v>
      </c>
      <c r="G329" s="8">
        <v>0</v>
      </c>
      <c r="H329" s="46" t="str">
        <f>IF($B329="N/A","N/A",IF(G329&gt;0,"No",IF(G329&lt;0,"No","Yes")))</f>
        <v>Yes</v>
      </c>
      <c r="I329" s="12" t="s">
        <v>1747</v>
      </c>
      <c r="J329" s="12" t="s">
        <v>1747</v>
      </c>
      <c r="K329" s="47" t="s">
        <v>741</v>
      </c>
      <c r="L329" s="9" t="str">
        <f t="shared" si="92"/>
        <v>N/A</v>
      </c>
    </row>
    <row r="330" spans="1:12" x14ac:dyDescent="0.2">
      <c r="A330" s="60" t="s">
        <v>1127</v>
      </c>
      <c r="B330" s="37" t="s">
        <v>213</v>
      </c>
      <c r="C330" s="8">
        <v>0</v>
      </c>
      <c r="D330" s="46" t="str">
        <f>IF($B330="N/A","N/A",IF(C330&gt;10,"No",IF(C330&lt;-10,"No","Yes")))</f>
        <v>N/A</v>
      </c>
      <c r="E330" s="8">
        <v>0</v>
      </c>
      <c r="F330" s="46" t="str">
        <f>IF($B330="N/A","N/A",IF(E330&gt;10,"No",IF(E330&lt;-10,"No","Yes")))</f>
        <v>N/A</v>
      </c>
      <c r="G330" s="8">
        <v>0</v>
      </c>
      <c r="H330" s="46" t="str">
        <f>IF($B330="N/A","N/A",IF(G330&gt;10,"No",IF(G330&lt;-10,"No","Yes")))</f>
        <v>N/A</v>
      </c>
      <c r="I330" s="12" t="s">
        <v>1747</v>
      </c>
      <c r="J330" s="12" t="s">
        <v>1747</v>
      </c>
      <c r="K330" s="47" t="s">
        <v>741</v>
      </c>
      <c r="L330" s="9" t="str">
        <f t="shared" si="92"/>
        <v>N/A</v>
      </c>
    </row>
    <row r="331" spans="1:12" x14ac:dyDescent="0.2">
      <c r="A331" s="60" t="s">
        <v>1128</v>
      </c>
      <c r="B331" s="37" t="s">
        <v>213</v>
      </c>
      <c r="C331" s="8">
        <v>0</v>
      </c>
      <c r="D331" s="46" t="str">
        <f>IF($B331="N/A","N/A",IF(C331&gt;10,"No",IF(C331&lt;-10,"No","Yes")))</f>
        <v>N/A</v>
      </c>
      <c r="E331" s="8">
        <v>0</v>
      </c>
      <c r="F331" s="46" t="str">
        <f>IF($B331="N/A","N/A",IF(E331&gt;10,"No",IF(E331&lt;-10,"No","Yes")))</f>
        <v>N/A</v>
      </c>
      <c r="G331" s="8">
        <v>0</v>
      </c>
      <c r="H331" s="46" t="str">
        <f>IF($B331="N/A","N/A",IF(G331&gt;10,"No",IF(G331&lt;-10,"No","Yes")))</f>
        <v>N/A</v>
      </c>
      <c r="I331" s="12" t="s">
        <v>1747</v>
      </c>
      <c r="J331" s="12" t="s">
        <v>1747</v>
      </c>
      <c r="K331" s="47" t="s">
        <v>741</v>
      </c>
      <c r="L331" s="9" t="str">
        <f t="shared" si="92"/>
        <v>N/A</v>
      </c>
    </row>
    <row r="332" spans="1:12" x14ac:dyDescent="0.2">
      <c r="A332" s="60" t="s">
        <v>1129</v>
      </c>
      <c r="B332" s="37" t="s">
        <v>213</v>
      </c>
      <c r="C332" s="8">
        <v>0</v>
      </c>
      <c r="D332" s="46" t="str">
        <f>IF($B332="N/A","N/A",IF(C332&gt;10,"No",IF(C332&lt;-10,"No","Yes")))</f>
        <v>N/A</v>
      </c>
      <c r="E332" s="8">
        <v>0</v>
      </c>
      <c r="F332" s="46" t="str">
        <f>IF($B332="N/A","N/A",IF(E332&gt;10,"No",IF(E332&lt;-10,"No","Yes")))</f>
        <v>N/A</v>
      </c>
      <c r="G332" s="8">
        <v>0</v>
      </c>
      <c r="H332" s="46" t="str">
        <f>IF($B332="N/A","N/A",IF(G332&gt;10,"No",IF(G332&lt;-10,"No","Yes")))</f>
        <v>N/A</v>
      </c>
      <c r="I332" s="12" t="s">
        <v>1747</v>
      </c>
      <c r="J332" s="12" t="s">
        <v>1747</v>
      </c>
      <c r="K332" s="47" t="s">
        <v>741</v>
      </c>
      <c r="L332" s="9" t="str">
        <f t="shared" si="92"/>
        <v>N/A</v>
      </c>
    </row>
    <row r="333" spans="1:12" x14ac:dyDescent="0.2">
      <c r="A333" s="60" t="s">
        <v>1130</v>
      </c>
      <c r="B333" s="37" t="s">
        <v>213</v>
      </c>
      <c r="C333" s="8">
        <v>0</v>
      </c>
      <c r="D333" s="46" t="str">
        <f>IF($B333="N/A","N/A",IF(C333&gt;10,"No",IF(C333&lt;-10,"No","Yes")))</f>
        <v>N/A</v>
      </c>
      <c r="E333" s="8">
        <v>0</v>
      </c>
      <c r="F333" s="46" t="str">
        <f>IF($B333="N/A","N/A",IF(E333&gt;10,"No",IF(E333&lt;-10,"No","Yes")))</f>
        <v>N/A</v>
      </c>
      <c r="G333" s="8">
        <v>0</v>
      </c>
      <c r="H333" s="46" t="str">
        <f>IF($B333="N/A","N/A",IF(G333&gt;10,"No",IF(G333&lt;-10,"No","Yes")))</f>
        <v>N/A</v>
      </c>
      <c r="I333" s="12" t="s">
        <v>1747</v>
      </c>
      <c r="J333" s="12" t="s">
        <v>1747</v>
      </c>
      <c r="K333" s="47" t="s">
        <v>741</v>
      </c>
      <c r="L333" s="9" t="str">
        <f t="shared" si="92"/>
        <v>N/A</v>
      </c>
    </row>
    <row r="334" spans="1:12" x14ac:dyDescent="0.2">
      <c r="A334" s="60" t="s">
        <v>1131</v>
      </c>
      <c r="B334" s="37" t="s">
        <v>293</v>
      </c>
      <c r="C334" s="8">
        <v>6.3860530699</v>
      </c>
      <c r="D334" s="46" t="str">
        <f>IF($B334="N/A","N/A",IF(C334&gt;15,"No",IF(C334&lt;2,"No","Yes")))</f>
        <v>Yes</v>
      </c>
      <c r="E334" s="8">
        <v>6.2185238807000003</v>
      </c>
      <c r="F334" s="46" t="str">
        <f>IF($B334="N/A","N/A",IF(E334&gt;15,"No",IF(E334&lt;2,"No","Yes")))</f>
        <v>Yes</v>
      </c>
      <c r="G334" s="8">
        <v>7.1758883076000002</v>
      </c>
      <c r="H334" s="46" t="str">
        <f>IF($B334="N/A","N/A",IF(G334&gt;15,"No",IF(G334&lt;2,"No","Yes")))</f>
        <v>Yes</v>
      </c>
      <c r="I334" s="12">
        <v>-2.62</v>
      </c>
      <c r="J334" s="12">
        <v>15.4</v>
      </c>
      <c r="K334" s="47" t="s">
        <v>741</v>
      </c>
      <c r="L334" s="9" t="str">
        <f t="shared" si="92"/>
        <v>No</v>
      </c>
    </row>
    <row r="335" spans="1:12" x14ac:dyDescent="0.2">
      <c r="A335" s="60" t="s">
        <v>1132</v>
      </c>
      <c r="B335" s="37" t="s">
        <v>213</v>
      </c>
      <c r="C335" s="38">
        <v>183405</v>
      </c>
      <c r="D335" s="46" t="str">
        <f>IF($B335="N/A","N/A",IF(C335&gt;10,"No",IF(C335&lt;-10,"No","Yes")))</f>
        <v>N/A</v>
      </c>
      <c r="E335" s="38">
        <v>202798</v>
      </c>
      <c r="F335" s="46" t="str">
        <f>IF($B335="N/A","N/A",IF(E335&gt;10,"No",IF(E335&lt;-10,"No","Yes")))</f>
        <v>N/A</v>
      </c>
      <c r="G335" s="38">
        <v>318872</v>
      </c>
      <c r="H335" s="46" t="str">
        <f>IF($B335="N/A","N/A",IF(G335&gt;10,"No",IF(G335&lt;-10,"No","Yes")))</f>
        <v>N/A</v>
      </c>
      <c r="I335" s="12">
        <v>10.57</v>
      </c>
      <c r="J335" s="12">
        <v>57.24</v>
      </c>
      <c r="K335" s="47" t="s">
        <v>741</v>
      </c>
      <c r="L335" s="9" t="str">
        <f t="shared" si="92"/>
        <v>No</v>
      </c>
    </row>
    <row r="336" spans="1:12" x14ac:dyDescent="0.2">
      <c r="A336" s="60" t="s">
        <v>1687</v>
      </c>
      <c r="B336" s="37" t="s">
        <v>213</v>
      </c>
      <c r="C336" s="38">
        <v>0</v>
      </c>
      <c r="D336" s="46" t="str">
        <f>IF($B336="N/A","N/A",IF(C336&gt;10,"No",IF(C336&lt;-10,"No","Yes")))</f>
        <v>N/A</v>
      </c>
      <c r="E336" s="38">
        <v>0</v>
      </c>
      <c r="F336" s="46" t="str">
        <f>IF($B336="N/A","N/A",IF(E336&gt;10,"No",IF(E336&lt;-10,"No","Yes")))</f>
        <v>N/A</v>
      </c>
      <c r="G336" s="38">
        <v>0</v>
      </c>
      <c r="H336" s="46" t="str">
        <f>IF($B336="N/A","N/A",IF(G336&gt;10,"No",IF(G336&lt;-10,"No","Yes")))</f>
        <v>N/A</v>
      </c>
      <c r="I336" s="12" t="s">
        <v>1747</v>
      </c>
      <c r="J336" s="12" t="s">
        <v>1747</v>
      </c>
      <c r="K336" s="47" t="s">
        <v>741</v>
      </c>
      <c r="L336" s="9" t="str">
        <f t="shared" si="92"/>
        <v>N/A</v>
      </c>
    </row>
    <row r="337" spans="1:12" x14ac:dyDescent="0.2">
      <c r="A337" s="60" t="s">
        <v>1688</v>
      </c>
      <c r="B337" s="37" t="s">
        <v>213</v>
      </c>
      <c r="C337" s="38">
        <v>0</v>
      </c>
      <c r="D337" s="46" t="str">
        <f>IF($B337="N/A","N/A",IF(C337&gt;10,"No",IF(C337&lt;-10,"No","Yes")))</f>
        <v>N/A</v>
      </c>
      <c r="E337" s="38">
        <v>0</v>
      </c>
      <c r="F337" s="46" t="str">
        <f>IF($B337="N/A","N/A",IF(E337&gt;10,"No",IF(E337&lt;-10,"No","Yes")))</f>
        <v>N/A</v>
      </c>
      <c r="G337" s="38">
        <v>0</v>
      </c>
      <c r="H337" s="46" t="str">
        <f>IF($B337="N/A","N/A",IF(G337&gt;10,"No",IF(G337&lt;-10,"No","Yes")))</f>
        <v>N/A</v>
      </c>
      <c r="I337" s="12" t="s">
        <v>1747</v>
      </c>
      <c r="J337" s="12" t="s">
        <v>1747</v>
      </c>
      <c r="K337" s="47" t="s">
        <v>741</v>
      </c>
      <c r="L337" s="9" t="str">
        <f t="shared" si="92"/>
        <v>N/A</v>
      </c>
    </row>
    <row r="338" spans="1:12" x14ac:dyDescent="0.2">
      <c r="A338" s="60" t="s">
        <v>1689</v>
      </c>
      <c r="B338" s="37" t="s">
        <v>213</v>
      </c>
      <c r="C338" s="38">
        <v>0</v>
      </c>
      <c r="D338" s="46" t="str">
        <f>IF($B338="N/A","N/A",IF(C338&gt;10,"No",IF(C338&lt;-10,"No","Yes")))</f>
        <v>N/A</v>
      </c>
      <c r="E338" s="38">
        <v>0</v>
      </c>
      <c r="F338" s="46" t="str">
        <f>IF($B338="N/A","N/A",IF(E338&gt;10,"No",IF(E338&lt;-10,"No","Yes")))</f>
        <v>N/A</v>
      </c>
      <c r="G338" s="38">
        <v>0</v>
      </c>
      <c r="H338" s="46" t="str">
        <f>IF($B338="N/A","N/A",IF(G338&gt;10,"No",IF(G338&lt;-10,"No","Yes")))</f>
        <v>N/A</v>
      </c>
      <c r="I338" s="12" t="s">
        <v>1747</v>
      </c>
      <c r="J338" s="12" t="s">
        <v>1747</v>
      </c>
      <c r="K338" s="47" t="s">
        <v>741</v>
      </c>
      <c r="L338" s="9" t="str">
        <f t="shared" si="92"/>
        <v>N/A</v>
      </c>
    </row>
    <row r="339" spans="1:12" x14ac:dyDescent="0.2">
      <c r="A339" s="60" t="s">
        <v>1690</v>
      </c>
      <c r="B339" s="37" t="s">
        <v>213</v>
      </c>
      <c r="C339" s="38">
        <v>0</v>
      </c>
      <c r="D339" s="46" t="str">
        <f>IF($B339="N/A","N/A",IF(C339&gt;10,"No",IF(C339&lt;-10,"No","Yes")))</f>
        <v>N/A</v>
      </c>
      <c r="E339" s="38">
        <v>0</v>
      </c>
      <c r="F339" s="46" t="str">
        <f>IF($B339="N/A","N/A",IF(E339&gt;10,"No",IF(E339&lt;-10,"No","Yes")))</f>
        <v>N/A</v>
      </c>
      <c r="G339" s="38">
        <v>0</v>
      </c>
      <c r="H339" s="46" t="str">
        <f>IF($B339="N/A","N/A",IF(G339&gt;10,"No",IF(G339&lt;-10,"No","Yes")))</f>
        <v>N/A</v>
      </c>
      <c r="I339" s="12" t="s">
        <v>1747</v>
      </c>
      <c r="J339" s="12" t="s">
        <v>1747</v>
      </c>
      <c r="K339" s="47" t="s">
        <v>741</v>
      </c>
      <c r="L339" s="9" t="str">
        <f t="shared" si="92"/>
        <v>N/A</v>
      </c>
    </row>
    <row r="340" spans="1:12" s="21" customFormat="1" ht="12" customHeight="1" x14ac:dyDescent="0.2">
      <c r="A340" s="161" t="s">
        <v>1647</v>
      </c>
      <c r="B340" s="162"/>
      <c r="C340" s="162"/>
      <c r="D340" s="162"/>
      <c r="E340" s="162"/>
      <c r="F340" s="162"/>
      <c r="G340" s="162"/>
      <c r="H340" s="162"/>
      <c r="I340" s="162"/>
      <c r="J340" s="162"/>
      <c r="K340" s="162"/>
      <c r="L340" s="163"/>
    </row>
    <row r="341" spans="1:12" s="21" customFormat="1" ht="12.75" customHeight="1" x14ac:dyDescent="0.2">
      <c r="A341" s="156" t="s">
        <v>1645</v>
      </c>
      <c r="B341" s="157"/>
      <c r="C341" s="157"/>
      <c r="D341" s="157"/>
      <c r="E341" s="157"/>
      <c r="F341" s="157"/>
      <c r="G341" s="157"/>
      <c r="H341" s="157"/>
      <c r="I341" s="157"/>
      <c r="J341" s="157"/>
      <c r="K341" s="157"/>
      <c r="L341" s="158"/>
    </row>
    <row r="342" spans="1:12" x14ac:dyDescent="0.2">
      <c r="A342" s="167" t="s">
        <v>1743</v>
      </c>
      <c r="B342" s="168"/>
      <c r="C342" s="168"/>
      <c r="D342" s="168"/>
      <c r="E342" s="168"/>
      <c r="F342" s="168"/>
      <c r="G342" s="168"/>
      <c r="H342" s="168"/>
      <c r="I342" s="168"/>
      <c r="J342" s="168"/>
      <c r="K342" s="168"/>
      <c r="L342" s="169"/>
    </row>
    <row r="343" spans="1:12" x14ac:dyDescent="0.2">
      <c r="A343" s="56"/>
    </row>
    <row r="344" spans="1:12" x14ac:dyDescent="0.2">
      <c r="A344" s="2"/>
    </row>
    <row r="345" spans="1:12" x14ac:dyDescent="0.2">
      <c r="A345" s="2"/>
    </row>
    <row r="346" spans="1:12" x14ac:dyDescent="0.2">
      <c r="A346" s="56"/>
    </row>
    <row r="347" spans="1:12" x14ac:dyDescent="0.2">
      <c r="A347" s="58"/>
    </row>
    <row r="348" spans="1:12" x14ac:dyDescent="0.2">
      <c r="A348" s="58"/>
    </row>
    <row r="349" spans="1:12" x14ac:dyDescent="0.2">
      <c r="A349" s="58"/>
    </row>
    <row r="350" spans="1:12" x14ac:dyDescent="0.2">
      <c r="A350" s="58"/>
    </row>
    <row r="351" spans="1:12" x14ac:dyDescent="0.2">
      <c r="A351" s="58"/>
    </row>
    <row r="352" spans="1:12" x14ac:dyDescent="0.2">
      <c r="A352" s="58"/>
    </row>
    <row r="353" spans="1:1" x14ac:dyDescent="0.2">
      <c r="A353" s="58"/>
    </row>
    <row r="354" spans="1:1" x14ac:dyDescent="0.2">
      <c r="A354" s="58"/>
    </row>
    <row r="355" spans="1:1" x14ac:dyDescent="0.2">
      <c r="A355" s="56"/>
    </row>
    <row r="356" spans="1:1" x14ac:dyDescent="0.2">
      <c r="A356" s="56"/>
    </row>
    <row r="357" spans="1:1" x14ac:dyDescent="0.2">
      <c r="A357" s="56"/>
    </row>
    <row r="358" spans="1:1" x14ac:dyDescent="0.2">
      <c r="A358" s="56"/>
    </row>
    <row r="359" spans="1:1" x14ac:dyDescent="0.2">
      <c r="A359" s="56"/>
    </row>
    <row r="360" spans="1:1" x14ac:dyDescent="0.2">
      <c r="A360" s="56"/>
    </row>
    <row r="361" spans="1:1" x14ac:dyDescent="0.2">
      <c r="A361" s="56"/>
    </row>
    <row r="362" spans="1:1" x14ac:dyDescent="0.2">
      <c r="A362" s="56"/>
    </row>
  </sheetData>
  <mergeCells count="6">
    <mergeCell ref="A342:L342"/>
    <mergeCell ref="A2:L2"/>
    <mergeCell ref="A340:L340"/>
    <mergeCell ref="A341:L341"/>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4" zoomScaleNormal="100" workbookViewId="0">
      <selection activeCell="A17" sqref="A17"/>
    </sheetView>
  </sheetViews>
  <sheetFormatPr defaultRowHeight="12.75" x14ac:dyDescent="0.2"/>
  <cols>
    <col min="1" max="1" width="77.28515625" style="114" customWidth="1"/>
    <col min="2" max="2" width="10.7109375" style="83" customWidth="1"/>
    <col min="3" max="3" width="14.7109375" style="83" customWidth="1"/>
    <col min="4" max="4" width="7.7109375" style="83" customWidth="1"/>
    <col min="5" max="5" width="14.7109375" style="83" customWidth="1"/>
    <col min="6" max="6" width="7.7109375" style="83" customWidth="1"/>
    <col min="7" max="7" width="14.7109375" style="83" customWidth="1"/>
    <col min="8" max="8" width="7.7109375" style="83" customWidth="1"/>
    <col min="9" max="10" width="10.7109375" style="83" customWidth="1"/>
    <col min="11" max="11" width="12.7109375" style="83" customWidth="1"/>
    <col min="12" max="16384" width="9.140625" style="83"/>
  </cols>
  <sheetData>
    <row r="1" spans="1:1" s="116" customFormat="1" x14ac:dyDescent="0.2">
      <c r="A1" s="116" t="s">
        <v>745</v>
      </c>
    </row>
    <row r="2" spans="1:1" s="116" customFormat="1" x14ac:dyDescent="0.2">
      <c r="A2" s="130" t="s">
        <v>1646</v>
      </c>
    </row>
    <row r="3" spans="1:1" s="116" customFormat="1" x14ac:dyDescent="0.2">
      <c r="A3" s="118" t="s">
        <v>1643</v>
      </c>
    </row>
    <row r="4" spans="1:1" s="116" customFormat="1" x14ac:dyDescent="0.2">
      <c r="A4" s="119" t="s">
        <v>1686</v>
      </c>
    </row>
    <row r="5" spans="1:1" s="116" customFormat="1" x14ac:dyDescent="0.2">
      <c r="A5" s="117" t="s">
        <v>1644</v>
      </c>
    </row>
    <row r="6" spans="1:1" s="116" customFormat="1" x14ac:dyDescent="0.2">
      <c r="A6" s="117" t="s">
        <v>746</v>
      </c>
    </row>
    <row r="7" spans="1:1" x14ac:dyDescent="0.2">
      <c r="A7" s="119" t="s">
        <v>747</v>
      </c>
    </row>
    <row r="8" spans="1:1" x14ac:dyDescent="0.2">
      <c r="A8" s="130" t="s">
        <v>1646</v>
      </c>
    </row>
    <row r="9" spans="1:1" x14ac:dyDescent="0.2">
      <c r="A9" s="115" t="s">
        <v>748</v>
      </c>
    </row>
    <row r="10" spans="1:1" x14ac:dyDescent="0.2">
      <c r="A10" s="15" t="s">
        <v>749</v>
      </c>
    </row>
    <row r="11" spans="1:1" x14ac:dyDescent="0.2">
      <c r="A11" s="15" t="s">
        <v>750</v>
      </c>
    </row>
    <row r="12" spans="1:1" x14ac:dyDescent="0.2">
      <c r="A12" s="15" t="s">
        <v>751</v>
      </c>
    </row>
    <row r="13" spans="1:1" x14ac:dyDescent="0.2">
      <c r="A13" s="15" t="s">
        <v>752</v>
      </c>
    </row>
    <row r="14" spans="1:1" x14ac:dyDescent="0.2">
      <c r="A14" s="15" t="s">
        <v>753</v>
      </c>
    </row>
    <row r="15" spans="1:1" x14ac:dyDescent="0.2">
      <c r="A15" s="15" t="s">
        <v>754</v>
      </c>
    </row>
    <row r="16" spans="1:1" x14ac:dyDescent="0.2">
      <c r="A16" s="15" t="s">
        <v>755</v>
      </c>
    </row>
    <row r="17" spans="1:1" x14ac:dyDescent="0.2">
      <c r="A17" s="15" t="s">
        <v>756</v>
      </c>
    </row>
    <row r="18" spans="1:1" x14ac:dyDescent="0.2">
      <c r="A18" s="15" t="s">
        <v>757</v>
      </c>
    </row>
    <row r="19" spans="1:1" x14ac:dyDescent="0.2">
      <c r="A19" s="15" t="s">
        <v>758</v>
      </c>
    </row>
    <row r="20" spans="1:1" x14ac:dyDescent="0.2">
      <c r="A20" s="15" t="s">
        <v>759</v>
      </c>
    </row>
    <row r="21" spans="1:1" x14ac:dyDescent="0.2">
      <c r="A21" s="15" t="s">
        <v>760</v>
      </c>
    </row>
    <row r="22" spans="1:1" x14ac:dyDescent="0.2">
      <c r="A22" s="15" t="s">
        <v>761</v>
      </c>
    </row>
    <row r="23" spans="1:1" x14ac:dyDescent="0.2">
      <c r="A23" s="15" t="s">
        <v>762</v>
      </c>
    </row>
    <row r="24" spans="1:1" x14ac:dyDescent="0.2">
      <c r="A24" s="15" t="s">
        <v>763</v>
      </c>
    </row>
    <row r="25" spans="1:1" x14ac:dyDescent="0.2">
      <c r="A25" s="15" t="s">
        <v>764</v>
      </c>
    </row>
    <row r="26" spans="1:1" x14ac:dyDescent="0.2">
      <c r="A26" s="15" t="s">
        <v>765</v>
      </c>
    </row>
    <row r="27" spans="1:1" x14ac:dyDescent="0.2">
      <c r="A27" s="15" t="s">
        <v>766</v>
      </c>
    </row>
    <row r="28" spans="1:1" x14ac:dyDescent="0.2">
      <c r="A28" s="15" t="s">
        <v>767</v>
      </c>
    </row>
    <row r="29" spans="1:1" x14ac:dyDescent="0.2">
      <c r="A29" s="15" t="s">
        <v>768</v>
      </c>
    </row>
    <row r="30" spans="1:1" x14ac:dyDescent="0.2">
      <c r="A30" s="15" t="s">
        <v>769</v>
      </c>
    </row>
    <row r="31" spans="1:1" x14ac:dyDescent="0.2">
      <c r="A31" s="15" t="s">
        <v>770</v>
      </c>
    </row>
    <row r="32" spans="1:1" x14ac:dyDescent="0.2">
      <c r="A32" s="15" t="s">
        <v>771</v>
      </c>
    </row>
    <row r="33" spans="1:1" x14ac:dyDescent="0.2">
      <c r="A33" s="15" t="s">
        <v>772</v>
      </c>
    </row>
    <row r="34" spans="1:1" x14ac:dyDescent="0.2">
      <c r="A34" s="15" t="s">
        <v>773</v>
      </c>
    </row>
    <row r="35" spans="1:1" x14ac:dyDescent="0.2">
      <c r="A35" s="15" t="s">
        <v>774</v>
      </c>
    </row>
    <row r="36" spans="1:1" x14ac:dyDescent="0.2">
      <c r="A36" s="15" t="s">
        <v>775</v>
      </c>
    </row>
    <row r="37" spans="1:1" x14ac:dyDescent="0.2">
      <c r="A37" s="15" t="s">
        <v>776</v>
      </c>
    </row>
    <row r="38" spans="1:1" x14ac:dyDescent="0.2">
      <c r="A38" s="15" t="s">
        <v>777</v>
      </c>
    </row>
    <row r="39" spans="1:1" x14ac:dyDescent="0.2">
      <c r="A39" s="15" t="s">
        <v>778</v>
      </c>
    </row>
    <row r="40" spans="1:1" x14ac:dyDescent="0.2">
      <c r="A40" s="15" t="s">
        <v>779</v>
      </c>
    </row>
    <row r="41" spans="1:1" x14ac:dyDescent="0.2">
      <c r="A41" s="15" t="s">
        <v>780</v>
      </c>
    </row>
    <row r="42" spans="1:1" x14ac:dyDescent="0.2">
      <c r="A42" s="15" t="s">
        <v>781</v>
      </c>
    </row>
    <row r="43" spans="1:1" x14ac:dyDescent="0.2">
      <c r="A43" s="15" t="s">
        <v>782</v>
      </c>
    </row>
    <row r="44" spans="1:1" x14ac:dyDescent="0.2">
      <c r="A44" s="15" t="s">
        <v>783</v>
      </c>
    </row>
    <row r="45" spans="1:1" x14ac:dyDescent="0.2">
      <c r="A45" s="15" t="s">
        <v>784</v>
      </c>
    </row>
    <row r="46" spans="1:1" x14ac:dyDescent="0.2">
      <c r="A46" s="15" t="s">
        <v>785</v>
      </c>
    </row>
    <row r="47" spans="1:1" x14ac:dyDescent="0.2">
      <c r="A47" s="15" t="s">
        <v>786</v>
      </c>
    </row>
    <row r="48" spans="1:1" x14ac:dyDescent="0.2">
      <c r="A48" s="15" t="s">
        <v>787</v>
      </c>
    </row>
    <row r="49" spans="1:1" x14ac:dyDescent="0.2">
      <c r="A49" s="15" t="s">
        <v>788</v>
      </c>
    </row>
    <row r="50" spans="1:1" x14ac:dyDescent="0.2">
      <c r="A50" s="15" t="s">
        <v>789</v>
      </c>
    </row>
    <row r="51" spans="1:1" x14ac:dyDescent="0.2">
      <c r="A51" s="15" t="s">
        <v>790</v>
      </c>
    </row>
    <row r="52" spans="1:1" x14ac:dyDescent="0.2">
      <c r="A52" s="15" t="s">
        <v>791</v>
      </c>
    </row>
    <row r="53" spans="1:1" x14ac:dyDescent="0.2">
      <c r="A53" s="15" t="s">
        <v>792</v>
      </c>
    </row>
    <row r="54" spans="1:1" x14ac:dyDescent="0.2">
      <c r="A54" s="15" t="s">
        <v>793</v>
      </c>
    </row>
    <row r="55" spans="1:1" x14ac:dyDescent="0.2">
      <c r="A55" s="15" t="s">
        <v>794</v>
      </c>
    </row>
    <row r="56" spans="1:1" x14ac:dyDescent="0.2">
      <c r="A56" s="15" t="s">
        <v>795</v>
      </c>
    </row>
    <row r="57" spans="1:1" x14ac:dyDescent="0.2">
      <c r="A57" s="15" t="s">
        <v>796</v>
      </c>
    </row>
    <row r="58" spans="1:1" x14ac:dyDescent="0.2">
      <c r="A58" s="15" t="s">
        <v>797</v>
      </c>
    </row>
    <row r="59" spans="1:1" x14ac:dyDescent="0.2">
      <c r="A59" s="15" t="s">
        <v>798</v>
      </c>
    </row>
    <row r="60" spans="1:1" x14ac:dyDescent="0.2">
      <c r="A60" s="15" t="s">
        <v>799</v>
      </c>
    </row>
    <row r="61" spans="1:1" x14ac:dyDescent="0.2">
      <c r="A61" s="15" t="s">
        <v>1707</v>
      </c>
    </row>
    <row r="62" spans="1:1" x14ac:dyDescent="0.2">
      <c r="A62" s="15" t="s">
        <v>800</v>
      </c>
    </row>
    <row r="63" spans="1:1" x14ac:dyDescent="0.2">
      <c r="A63" s="15" t="s">
        <v>801</v>
      </c>
    </row>
    <row r="64" spans="1:1" x14ac:dyDescent="0.2">
      <c r="A64" s="15" t="s">
        <v>802</v>
      </c>
    </row>
    <row r="65" spans="1:1" x14ac:dyDescent="0.2">
      <c r="A65" s="15" t="s">
        <v>803</v>
      </c>
    </row>
    <row r="66" spans="1:1" x14ac:dyDescent="0.2">
      <c r="A66" s="15" t="s">
        <v>804</v>
      </c>
    </row>
    <row r="67" spans="1:1" x14ac:dyDescent="0.2">
      <c r="A67" s="15" t="s">
        <v>805</v>
      </c>
    </row>
    <row r="68" spans="1:1" x14ac:dyDescent="0.2">
      <c r="A68" s="15" t="s">
        <v>806</v>
      </c>
    </row>
    <row r="69" spans="1:1" x14ac:dyDescent="0.2">
      <c r="A69" s="15" t="s">
        <v>807</v>
      </c>
    </row>
    <row r="70" spans="1:1" x14ac:dyDescent="0.2">
      <c r="A70" s="15" t="s">
        <v>808</v>
      </c>
    </row>
    <row r="71" spans="1:1" x14ac:dyDescent="0.2">
      <c r="A71" s="15" t="s">
        <v>809</v>
      </c>
    </row>
    <row r="72" spans="1:1" x14ac:dyDescent="0.2">
      <c r="A72" s="15" t="s">
        <v>810</v>
      </c>
    </row>
    <row r="73" spans="1:1" x14ac:dyDescent="0.2">
      <c r="A73" s="15" t="s">
        <v>811</v>
      </c>
    </row>
    <row r="74" spans="1:1" x14ac:dyDescent="0.2">
      <c r="A74" s="15" t="s">
        <v>812</v>
      </c>
    </row>
    <row r="75" spans="1:1" x14ac:dyDescent="0.2">
      <c r="A75" s="15" t="s">
        <v>813</v>
      </c>
    </row>
    <row r="76" spans="1:1" x14ac:dyDescent="0.2">
      <c r="A76" s="15" t="s">
        <v>814</v>
      </c>
    </row>
    <row r="77" spans="1:1" x14ac:dyDescent="0.2">
      <c r="A77" s="15" t="s">
        <v>815</v>
      </c>
    </row>
    <row r="78" spans="1:1" x14ac:dyDescent="0.2">
      <c r="A78" s="15" t="s">
        <v>816</v>
      </c>
    </row>
    <row r="79" spans="1:1" x14ac:dyDescent="0.2">
      <c r="A79" s="145" t="s">
        <v>1743</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24.75" customHeight="1" x14ac:dyDescent="0.2">
      <c r="A2" s="173" t="s">
        <v>1606</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4" t="s">
        <v>58</v>
      </c>
      <c r="B6" s="50" t="s">
        <v>213</v>
      </c>
      <c r="C6" s="14">
        <v>19653193627</v>
      </c>
      <c r="D6" s="11" t="str">
        <f t="shared" ref="D6:D12" si="0">IF($B6="N/A","N/A",IF(C6&gt;10,"No",IF(C6&lt;-10,"No","Yes")))</f>
        <v>N/A</v>
      </c>
      <c r="E6" s="14">
        <v>21805134304</v>
      </c>
      <c r="F6" s="11" t="str">
        <f t="shared" ref="F6:F12" si="1">IF($B6="N/A","N/A",IF(E6&gt;10,"No",IF(E6&lt;-10,"No","Yes")))</f>
        <v>N/A</v>
      </c>
      <c r="G6" s="14">
        <v>22693627787</v>
      </c>
      <c r="H6" s="11" t="str">
        <f t="shared" ref="H6:H12" si="2">IF($B6="N/A","N/A",IF(G6&gt;10,"No",IF(G6&lt;-10,"No","Yes")))</f>
        <v>N/A</v>
      </c>
      <c r="I6" s="12">
        <v>10.95</v>
      </c>
      <c r="J6" s="12">
        <v>4.0750000000000002</v>
      </c>
      <c r="K6" s="50" t="s">
        <v>739</v>
      </c>
      <c r="L6" s="9" t="str">
        <f t="shared" ref="L6:L13" si="3">IF(J6="Div by 0", "N/A", IF(K6="N/A","N/A", IF(J6&gt;VALUE(MID(K6,1,2)), "No", IF(J6&lt;-1*VALUE(MID(K6,1,2)), "No", "Yes"))))</f>
        <v>Yes</v>
      </c>
    </row>
    <row r="7" spans="1:12" x14ac:dyDescent="0.2">
      <c r="A7" s="4" t="s">
        <v>1133</v>
      </c>
      <c r="B7" s="50" t="s">
        <v>213</v>
      </c>
      <c r="C7" s="14">
        <v>4217.5058841</v>
      </c>
      <c r="D7" s="11" t="str">
        <f t="shared" si="0"/>
        <v>N/A</v>
      </c>
      <c r="E7" s="14">
        <v>4381.4593584000004</v>
      </c>
      <c r="F7" s="11" t="str">
        <f t="shared" si="1"/>
        <v>N/A</v>
      </c>
      <c r="G7" s="14">
        <v>4369.9746175999999</v>
      </c>
      <c r="H7" s="11" t="str">
        <f t="shared" si="2"/>
        <v>N/A</v>
      </c>
      <c r="I7" s="12">
        <v>3.887</v>
      </c>
      <c r="J7" s="12">
        <v>-0.26200000000000001</v>
      </c>
      <c r="K7" s="50" t="s">
        <v>739</v>
      </c>
      <c r="L7" s="9" t="str">
        <f t="shared" si="3"/>
        <v>Yes</v>
      </c>
    </row>
    <row r="8" spans="1:12" x14ac:dyDescent="0.2">
      <c r="A8" s="4" t="s">
        <v>724</v>
      </c>
      <c r="B8" s="50" t="s">
        <v>213</v>
      </c>
      <c r="C8" s="14">
        <v>473</v>
      </c>
      <c r="D8" s="11" t="str">
        <f t="shared" si="0"/>
        <v>N/A</v>
      </c>
      <c r="E8" s="14">
        <v>557</v>
      </c>
      <c r="F8" s="11" t="str">
        <f t="shared" si="1"/>
        <v>N/A</v>
      </c>
      <c r="G8" s="14">
        <v>610</v>
      </c>
      <c r="H8" s="11" t="str">
        <f t="shared" si="2"/>
        <v>N/A</v>
      </c>
      <c r="I8" s="12">
        <v>17.760000000000002</v>
      </c>
      <c r="J8" s="12">
        <v>9.5150000000000006</v>
      </c>
      <c r="K8" s="50" t="s">
        <v>739</v>
      </c>
      <c r="L8" s="9" t="str">
        <f t="shared" si="3"/>
        <v>Yes</v>
      </c>
    </row>
    <row r="9" spans="1:12" x14ac:dyDescent="0.2">
      <c r="A9" s="4" t="s">
        <v>725</v>
      </c>
      <c r="B9" s="50" t="s">
        <v>213</v>
      </c>
      <c r="C9" s="14">
        <v>1527</v>
      </c>
      <c r="D9" s="11" t="str">
        <f t="shared" si="0"/>
        <v>N/A</v>
      </c>
      <c r="E9" s="14">
        <v>1650</v>
      </c>
      <c r="F9" s="11" t="str">
        <f t="shared" si="1"/>
        <v>N/A</v>
      </c>
      <c r="G9" s="14">
        <v>1711</v>
      </c>
      <c r="H9" s="11" t="str">
        <f t="shared" si="2"/>
        <v>N/A</v>
      </c>
      <c r="I9" s="12">
        <v>8.0549999999999997</v>
      </c>
      <c r="J9" s="12">
        <v>3.6970000000000001</v>
      </c>
      <c r="K9" s="50" t="s">
        <v>739</v>
      </c>
      <c r="L9" s="9" t="str">
        <f t="shared" si="3"/>
        <v>Yes</v>
      </c>
    </row>
    <row r="10" spans="1:12" x14ac:dyDescent="0.2">
      <c r="A10" s="4" t="s">
        <v>726</v>
      </c>
      <c r="B10" s="50" t="s">
        <v>213</v>
      </c>
      <c r="C10" s="14">
        <v>3360</v>
      </c>
      <c r="D10" s="11" t="str">
        <f t="shared" si="0"/>
        <v>N/A</v>
      </c>
      <c r="E10" s="14">
        <v>3467</v>
      </c>
      <c r="F10" s="11" t="str">
        <f t="shared" si="1"/>
        <v>N/A</v>
      </c>
      <c r="G10" s="14">
        <v>3433</v>
      </c>
      <c r="H10" s="11" t="str">
        <f t="shared" si="2"/>
        <v>N/A</v>
      </c>
      <c r="I10" s="12">
        <v>3.1850000000000001</v>
      </c>
      <c r="J10" s="12">
        <v>-0.98099999999999998</v>
      </c>
      <c r="K10" s="50" t="s">
        <v>739</v>
      </c>
      <c r="L10" s="9" t="str">
        <f t="shared" si="3"/>
        <v>Yes</v>
      </c>
    </row>
    <row r="11" spans="1:12" x14ac:dyDescent="0.2">
      <c r="A11" s="4" t="s">
        <v>727</v>
      </c>
      <c r="B11" s="50" t="s">
        <v>213</v>
      </c>
      <c r="C11" s="14">
        <v>16218</v>
      </c>
      <c r="D11" s="11" t="str">
        <f t="shared" si="0"/>
        <v>N/A</v>
      </c>
      <c r="E11" s="14">
        <v>16808</v>
      </c>
      <c r="F11" s="11" t="str">
        <f t="shared" si="1"/>
        <v>N/A</v>
      </c>
      <c r="G11" s="14">
        <v>16534</v>
      </c>
      <c r="H11" s="11" t="str">
        <f t="shared" si="2"/>
        <v>N/A</v>
      </c>
      <c r="I11" s="12">
        <v>3.6379999999999999</v>
      </c>
      <c r="J11" s="12">
        <v>-1.63</v>
      </c>
      <c r="K11" s="50" t="s">
        <v>739</v>
      </c>
      <c r="L11" s="9" t="str">
        <f t="shared" si="3"/>
        <v>Yes</v>
      </c>
    </row>
    <row r="12" spans="1:12" x14ac:dyDescent="0.2">
      <c r="A12" s="4" t="s">
        <v>728</v>
      </c>
      <c r="B12" s="50" t="s">
        <v>213</v>
      </c>
      <c r="C12" s="14">
        <v>48545</v>
      </c>
      <c r="D12" s="11" t="str">
        <f t="shared" si="0"/>
        <v>N/A</v>
      </c>
      <c r="E12" s="14">
        <v>50184</v>
      </c>
      <c r="F12" s="11" t="str">
        <f t="shared" si="1"/>
        <v>N/A</v>
      </c>
      <c r="G12" s="14">
        <v>48883</v>
      </c>
      <c r="H12" s="11" t="str">
        <f t="shared" si="2"/>
        <v>N/A</v>
      </c>
      <c r="I12" s="12">
        <v>3.3759999999999999</v>
      </c>
      <c r="J12" s="12">
        <v>-2.59</v>
      </c>
      <c r="K12" s="50" t="s">
        <v>739</v>
      </c>
      <c r="L12" s="9" t="str">
        <f t="shared" si="3"/>
        <v>Yes</v>
      </c>
    </row>
    <row r="13" spans="1:12" x14ac:dyDescent="0.2">
      <c r="A13" s="4" t="s">
        <v>74</v>
      </c>
      <c r="B13" s="50" t="s">
        <v>213</v>
      </c>
      <c r="C13" s="14">
        <v>11045992</v>
      </c>
      <c r="D13" s="11" t="str">
        <f>IF($B13="N/A","N/A",IF(C13&gt;10,"No",IF(C13&lt;-10,"No","Yes")))</f>
        <v>N/A</v>
      </c>
      <c r="E13" s="14">
        <v>2803317</v>
      </c>
      <c r="F13" s="11" t="str">
        <f>IF($B13="N/A","N/A",IF(E13&gt;10,"No",IF(E13&lt;-10,"No","Yes")))</f>
        <v>N/A</v>
      </c>
      <c r="G13" s="14">
        <v>4215804</v>
      </c>
      <c r="H13" s="11" t="str">
        <f>IF($B13="N/A","N/A",IF(G13&gt;10,"No",IF(G13&lt;-10,"No","Yes")))</f>
        <v>N/A</v>
      </c>
      <c r="I13" s="12">
        <v>-74.599999999999994</v>
      </c>
      <c r="J13" s="12">
        <v>50.39</v>
      </c>
      <c r="K13" s="50" t="s">
        <v>739</v>
      </c>
      <c r="L13" s="9" t="str">
        <f t="shared" si="3"/>
        <v>No</v>
      </c>
    </row>
    <row r="14" spans="1:12" x14ac:dyDescent="0.2">
      <c r="A14" s="65" t="s">
        <v>157</v>
      </c>
      <c r="B14" s="37" t="s">
        <v>213</v>
      </c>
      <c r="C14" s="8">
        <v>9.5588347325999994</v>
      </c>
      <c r="D14" s="46" t="str">
        <f t="shared" ref="D14:D18" si="4">IF($B14="N/A","N/A",IF(C14&gt;10,"No",IF(C14&lt;-10,"No","Yes")))</f>
        <v>N/A</v>
      </c>
      <c r="E14" s="8">
        <v>9.1450068247999994</v>
      </c>
      <c r="F14" s="46" t="str">
        <f t="shared" ref="F14:F18" si="5">IF($B14="N/A","N/A",IF(E14&gt;10,"No",IF(E14&lt;-10,"No","Yes")))</f>
        <v>N/A</v>
      </c>
      <c r="G14" s="8">
        <v>9.1894983323999995</v>
      </c>
      <c r="H14" s="46" t="str">
        <f t="shared" ref="H14:H18" si="6">IF($B14="N/A","N/A",IF(G14&gt;10,"No",IF(G14&lt;-10,"No","Yes")))</f>
        <v>N/A</v>
      </c>
      <c r="I14" s="12">
        <v>-4.33</v>
      </c>
      <c r="J14" s="12">
        <v>0.48649999999999999</v>
      </c>
      <c r="K14" s="47" t="s">
        <v>739</v>
      </c>
      <c r="L14" s="9" t="str">
        <f t="shared" ref="L14:L18" si="7">IF(J14="Div by 0", "N/A", IF(K14="N/A","N/A", IF(J14&gt;VALUE(MID(K14,1,2)), "No", IF(J14&lt;-1*VALUE(MID(K14,1,2)), "No", "Yes"))))</f>
        <v>Yes</v>
      </c>
    </row>
    <row r="15" spans="1:12" x14ac:dyDescent="0.2">
      <c r="A15" s="4" t="s">
        <v>419</v>
      </c>
      <c r="B15" s="37" t="s">
        <v>213</v>
      </c>
      <c r="C15" s="8">
        <v>35.239043780000003</v>
      </c>
      <c r="D15" s="46" t="str">
        <f t="shared" si="4"/>
        <v>N/A</v>
      </c>
      <c r="E15" s="8">
        <v>35.670448327999999</v>
      </c>
      <c r="F15" s="46" t="str">
        <f t="shared" si="5"/>
        <v>N/A</v>
      </c>
      <c r="G15" s="8">
        <v>36.525119717999999</v>
      </c>
      <c r="H15" s="46" t="str">
        <f t="shared" si="6"/>
        <v>N/A</v>
      </c>
      <c r="I15" s="12">
        <v>1.224</v>
      </c>
      <c r="J15" s="12">
        <v>2.3959999999999999</v>
      </c>
      <c r="K15" s="47" t="s">
        <v>739</v>
      </c>
      <c r="L15" s="9" t="str">
        <f t="shared" si="7"/>
        <v>Yes</v>
      </c>
    </row>
    <row r="16" spans="1:12" x14ac:dyDescent="0.2">
      <c r="A16" s="4" t="s">
        <v>420</v>
      </c>
      <c r="B16" s="37" t="s">
        <v>213</v>
      </c>
      <c r="C16" s="8">
        <v>17.752487629000001</v>
      </c>
      <c r="D16" s="46" t="str">
        <f t="shared" si="4"/>
        <v>N/A</v>
      </c>
      <c r="E16" s="8">
        <v>18.272332423999998</v>
      </c>
      <c r="F16" s="46" t="str">
        <f t="shared" si="5"/>
        <v>N/A</v>
      </c>
      <c r="G16" s="8">
        <v>18.535189936999998</v>
      </c>
      <c r="H16" s="46" t="str">
        <f t="shared" si="6"/>
        <v>N/A</v>
      </c>
      <c r="I16" s="12">
        <v>2.9279999999999999</v>
      </c>
      <c r="J16" s="12">
        <v>1.4390000000000001</v>
      </c>
      <c r="K16" s="47" t="s">
        <v>739</v>
      </c>
      <c r="L16" s="9" t="str">
        <f t="shared" si="7"/>
        <v>Yes</v>
      </c>
    </row>
    <row r="17" spans="1:12" x14ac:dyDescent="0.2">
      <c r="A17" s="4" t="s">
        <v>421</v>
      </c>
      <c r="B17" s="37" t="s">
        <v>213</v>
      </c>
      <c r="C17" s="8">
        <v>3.3949834631</v>
      </c>
      <c r="D17" s="46" t="str">
        <f t="shared" si="4"/>
        <v>N/A</v>
      </c>
      <c r="E17" s="8">
        <v>2.5453317206000001</v>
      </c>
      <c r="F17" s="46" t="str">
        <f t="shared" si="5"/>
        <v>N/A</v>
      </c>
      <c r="G17" s="8">
        <v>2.0207756257999998</v>
      </c>
      <c r="H17" s="46" t="str">
        <f t="shared" si="6"/>
        <v>N/A</v>
      </c>
      <c r="I17" s="12">
        <v>-25</v>
      </c>
      <c r="J17" s="12">
        <v>-20.6</v>
      </c>
      <c r="K17" s="47" t="s">
        <v>739</v>
      </c>
      <c r="L17" s="9" t="str">
        <f t="shared" si="7"/>
        <v>Yes</v>
      </c>
    </row>
    <row r="18" spans="1:12" x14ac:dyDescent="0.2">
      <c r="A18" s="4" t="s">
        <v>422</v>
      </c>
      <c r="B18" s="37" t="s">
        <v>213</v>
      </c>
      <c r="C18" s="8">
        <v>12.065617804</v>
      </c>
      <c r="D18" s="46" t="str">
        <f t="shared" si="4"/>
        <v>N/A</v>
      </c>
      <c r="E18" s="8">
        <v>13.028362601</v>
      </c>
      <c r="F18" s="46" t="str">
        <f t="shared" si="5"/>
        <v>N/A</v>
      </c>
      <c r="G18" s="8">
        <v>14.691184789999999</v>
      </c>
      <c r="H18" s="46" t="str">
        <f t="shared" si="6"/>
        <v>N/A</v>
      </c>
      <c r="I18" s="12">
        <v>7.9790000000000001</v>
      </c>
      <c r="J18" s="12">
        <v>12.76</v>
      </c>
      <c r="K18" s="47" t="s">
        <v>739</v>
      </c>
      <c r="L18" s="9" t="str">
        <f t="shared" si="7"/>
        <v>Yes</v>
      </c>
    </row>
    <row r="19" spans="1:12" x14ac:dyDescent="0.2">
      <c r="A19" s="4" t="s">
        <v>75</v>
      </c>
      <c r="B19" s="50" t="s">
        <v>213</v>
      </c>
      <c r="C19" s="38">
        <v>50</v>
      </c>
      <c r="D19" s="46" t="str">
        <f t="shared" ref="D19:D50" si="8">IF($B19="N/A","N/A",IF(C19&gt;10,"No",IF(C19&lt;-10,"No","Yes")))</f>
        <v>N/A</v>
      </c>
      <c r="E19" s="38">
        <v>44</v>
      </c>
      <c r="F19" s="46" t="str">
        <f t="shared" ref="F19:F50" si="9">IF($B19="N/A","N/A",IF(E19&gt;10,"No",IF(E19&lt;-10,"No","Yes")))</f>
        <v>N/A</v>
      </c>
      <c r="G19" s="38">
        <v>55</v>
      </c>
      <c r="H19" s="46" t="str">
        <f t="shared" ref="H19:H50" si="10">IF($B19="N/A","N/A",IF(G19&gt;10,"No",IF(G19&lt;-10,"No","Yes")))</f>
        <v>N/A</v>
      </c>
      <c r="I19" s="12">
        <v>-12</v>
      </c>
      <c r="J19" s="12">
        <v>25</v>
      </c>
      <c r="K19" s="50" t="s">
        <v>213</v>
      </c>
      <c r="L19" s="9" t="str">
        <f t="shared" ref="L19:L25" si="11">IF(J19="Div by 0", "N/A", IF(K19="N/A","N/A", IF(J19&gt;VALUE(MID(K19,1,2)), "No", IF(J19&lt;-1*VALUE(MID(K19,1,2)), "No", "Yes"))))</f>
        <v>N/A</v>
      </c>
    </row>
    <row r="20" spans="1:12" x14ac:dyDescent="0.2">
      <c r="A20" s="4" t="s">
        <v>76</v>
      </c>
      <c r="B20" s="50" t="s">
        <v>213</v>
      </c>
      <c r="C20" s="38">
        <v>244</v>
      </c>
      <c r="D20" s="46" t="str">
        <f t="shared" si="8"/>
        <v>N/A</v>
      </c>
      <c r="E20" s="38">
        <v>260</v>
      </c>
      <c r="F20" s="46" t="str">
        <f t="shared" si="9"/>
        <v>N/A</v>
      </c>
      <c r="G20" s="38">
        <v>310</v>
      </c>
      <c r="H20" s="46" t="str">
        <f t="shared" si="10"/>
        <v>N/A</v>
      </c>
      <c r="I20" s="12">
        <v>6.5570000000000004</v>
      </c>
      <c r="J20" s="12">
        <v>19.23</v>
      </c>
      <c r="K20" s="50" t="s">
        <v>213</v>
      </c>
      <c r="L20" s="9" t="str">
        <f t="shared" si="11"/>
        <v>N/A</v>
      </c>
    </row>
    <row r="21" spans="1:12" x14ac:dyDescent="0.2">
      <c r="A21" s="65" t="s">
        <v>1133</v>
      </c>
      <c r="B21" s="50" t="s">
        <v>213</v>
      </c>
      <c r="C21" s="14">
        <v>4217.5058841</v>
      </c>
      <c r="D21" s="11" t="str">
        <f t="shared" si="8"/>
        <v>N/A</v>
      </c>
      <c r="E21" s="14">
        <v>4381.4593584000004</v>
      </c>
      <c r="F21" s="11" t="str">
        <f t="shared" si="9"/>
        <v>N/A</v>
      </c>
      <c r="G21" s="14">
        <v>4369.9746175999999</v>
      </c>
      <c r="H21" s="11" t="str">
        <f t="shared" si="10"/>
        <v>N/A</v>
      </c>
      <c r="I21" s="12">
        <v>3.887</v>
      </c>
      <c r="J21" s="12">
        <v>-0.26200000000000001</v>
      </c>
      <c r="K21" s="50" t="s">
        <v>739</v>
      </c>
      <c r="L21" s="9" t="str">
        <f t="shared" si="11"/>
        <v>Yes</v>
      </c>
    </row>
    <row r="22" spans="1:12" x14ac:dyDescent="0.2">
      <c r="A22" s="4" t="s">
        <v>1716</v>
      </c>
      <c r="B22" s="50" t="s">
        <v>213</v>
      </c>
      <c r="C22" s="14">
        <v>8205.1408575000005</v>
      </c>
      <c r="D22" s="11" t="str">
        <f t="shared" si="8"/>
        <v>N/A</v>
      </c>
      <c r="E22" s="14">
        <v>8546.0250785000007</v>
      </c>
      <c r="F22" s="11" t="str">
        <f t="shared" si="9"/>
        <v>N/A</v>
      </c>
      <c r="G22" s="14">
        <v>8160.1710472000004</v>
      </c>
      <c r="H22" s="11" t="str">
        <f t="shared" si="10"/>
        <v>N/A</v>
      </c>
      <c r="I22" s="12">
        <v>4.1550000000000002</v>
      </c>
      <c r="J22" s="12">
        <v>-4.5199999999999996</v>
      </c>
      <c r="K22" s="50" t="s">
        <v>739</v>
      </c>
      <c r="L22" s="9" t="str">
        <f t="shared" si="11"/>
        <v>Yes</v>
      </c>
    </row>
    <row r="23" spans="1:12" x14ac:dyDescent="0.2">
      <c r="A23" s="4" t="s">
        <v>1134</v>
      </c>
      <c r="B23" s="50" t="s">
        <v>213</v>
      </c>
      <c r="C23" s="14">
        <v>12248.899095000001</v>
      </c>
      <c r="D23" s="11" t="str">
        <f t="shared" si="8"/>
        <v>N/A</v>
      </c>
      <c r="E23" s="14">
        <v>12817.542143000001</v>
      </c>
      <c r="F23" s="11" t="str">
        <f t="shared" si="9"/>
        <v>N/A</v>
      </c>
      <c r="G23" s="14">
        <v>12918.363796</v>
      </c>
      <c r="H23" s="11" t="str">
        <f t="shared" si="10"/>
        <v>N/A</v>
      </c>
      <c r="I23" s="12">
        <v>4.6420000000000003</v>
      </c>
      <c r="J23" s="12">
        <v>0.78659999999999997</v>
      </c>
      <c r="K23" s="50" t="s">
        <v>739</v>
      </c>
      <c r="L23" s="9" t="str">
        <f t="shared" si="11"/>
        <v>Yes</v>
      </c>
    </row>
    <row r="24" spans="1:12" x14ac:dyDescent="0.2">
      <c r="A24" s="4" t="s">
        <v>1135</v>
      </c>
      <c r="B24" s="50" t="s">
        <v>213</v>
      </c>
      <c r="C24" s="14">
        <v>2262.449458</v>
      </c>
      <c r="D24" s="11" t="str">
        <f t="shared" si="8"/>
        <v>N/A</v>
      </c>
      <c r="E24" s="14">
        <v>2384.8106232</v>
      </c>
      <c r="F24" s="11" t="str">
        <f t="shared" si="9"/>
        <v>N/A</v>
      </c>
      <c r="G24" s="14">
        <v>2419.5524393999999</v>
      </c>
      <c r="H24" s="11" t="str">
        <f t="shared" si="10"/>
        <v>N/A</v>
      </c>
      <c r="I24" s="12">
        <v>5.4080000000000004</v>
      </c>
      <c r="J24" s="12">
        <v>1.4570000000000001</v>
      </c>
      <c r="K24" s="50" t="s">
        <v>739</v>
      </c>
      <c r="L24" s="9" t="str">
        <f t="shared" si="11"/>
        <v>Yes</v>
      </c>
    </row>
    <row r="25" spans="1:12" x14ac:dyDescent="0.2">
      <c r="A25" s="4" t="s">
        <v>1136</v>
      </c>
      <c r="B25" s="50" t="s">
        <v>213</v>
      </c>
      <c r="C25" s="14">
        <v>2471.9279569</v>
      </c>
      <c r="D25" s="11" t="str">
        <f t="shared" si="8"/>
        <v>N/A</v>
      </c>
      <c r="E25" s="14">
        <v>2496.0597093000001</v>
      </c>
      <c r="F25" s="11" t="str">
        <f t="shared" si="9"/>
        <v>N/A</v>
      </c>
      <c r="G25" s="14">
        <v>2319.2406836999999</v>
      </c>
      <c r="H25" s="11" t="str">
        <f t="shared" si="10"/>
        <v>N/A</v>
      </c>
      <c r="I25" s="12">
        <v>0.97619999999999996</v>
      </c>
      <c r="J25" s="12">
        <v>-7.08</v>
      </c>
      <c r="K25" s="50" t="s">
        <v>739</v>
      </c>
      <c r="L25" s="9" t="str">
        <f t="shared" si="11"/>
        <v>Yes</v>
      </c>
    </row>
    <row r="26" spans="1:12" x14ac:dyDescent="0.2">
      <c r="A26" s="2" t="s">
        <v>1137</v>
      </c>
      <c r="B26" s="50" t="s">
        <v>213</v>
      </c>
      <c r="C26" s="14">
        <v>4142.3789914999998</v>
      </c>
      <c r="D26" s="11" t="str">
        <f t="shared" si="8"/>
        <v>N/A</v>
      </c>
      <c r="E26" s="14">
        <v>4293.8104454000004</v>
      </c>
      <c r="F26" s="11" t="str">
        <f t="shared" si="9"/>
        <v>N/A</v>
      </c>
      <c r="G26" s="14">
        <v>4219.4626921999998</v>
      </c>
      <c r="H26" s="11" t="str">
        <f t="shared" si="10"/>
        <v>N/A</v>
      </c>
      <c r="I26" s="12">
        <v>3.6560000000000001</v>
      </c>
      <c r="J26" s="12">
        <v>-1.73</v>
      </c>
      <c r="K26" s="50" t="s">
        <v>739</v>
      </c>
      <c r="L26" s="9" t="str">
        <f>IF(J26="Div by 0", "N/A", IF(OR(J26="N/A",K26="N/A"),"N/A", IF(J26&gt;VALUE(MID(K26,1,2)), "No", IF(J26&lt;-1*VALUE(MID(K26,1,2)), "No", "Yes"))))</f>
        <v>Yes</v>
      </c>
    </row>
    <row r="27" spans="1:12" x14ac:dyDescent="0.2">
      <c r="A27" s="2" t="s">
        <v>1138</v>
      </c>
      <c r="B27" s="50" t="s">
        <v>213</v>
      </c>
      <c r="C27" s="14">
        <v>4318.9763045999998</v>
      </c>
      <c r="D27" s="11" t="str">
        <f t="shared" si="8"/>
        <v>N/A</v>
      </c>
      <c r="E27" s="14">
        <v>4499.1456023000001</v>
      </c>
      <c r="F27" s="11" t="str">
        <f t="shared" si="9"/>
        <v>N/A</v>
      </c>
      <c r="G27" s="14">
        <v>4571.4826591000001</v>
      </c>
      <c r="H27" s="11" t="str">
        <f t="shared" si="10"/>
        <v>N/A</v>
      </c>
      <c r="I27" s="12">
        <v>4.1719999999999997</v>
      </c>
      <c r="J27" s="12">
        <v>1.6080000000000001</v>
      </c>
      <c r="K27" s="50" t="s">
        <v>739</v>
      </c>
      <c r="L27" s="9" t="str">
        <f>IF(J27="Div by 0", "N/A", IF(OR(J27="N/A",K27="N/A"),"N/A", IF(J27&gt;VALUE(MID(K27,1,2)), "No", IF(J27&lt;-1*VALUE(MID(K27,1,2)), "No", "Yes"))))</f>
        <v>Yes</v>
      </c>
    </row>
    <row r="28" spans="1:12" x14ac:dyDescent="0.2">
      <c r="A28" s="65" t="s">
        <v>1139</v>
      </c>
      <c r="B28" s="50" t="s">
        <v>213</v>
      </c>
      <c r="C28" s="14">
        <v>8206.7543003999999</v>
      </c>
      <c r="D28" s="11" t="str">
        <f t="shared" si="8"/>
        <v>N/A</v>
      </c>
      <c r="E28" s="14">
        <v>8550.4234997999993</v>
      </c>
      <c r="F28" s="11" t="str">
        <f t="shared" si="9"/>
        <v>N/A</v>
      </c>
      <c r="G28" s="14">
        <v>8191.5927510000001</v>
      </c>
      <c r="H28" s="11" t="str">
        <f t="shared" si="10"/>
        <v>N/A</v>
      </c>
      <c r="I28" s="12">
        <v>4.1879999999999997</v>
      </c>
      <c r="J28" s="12">
        <v>-4.2</v>
      </c>
      <c r="K28" s="50" t="s">
        <v>739</v>
      </c>
      <c r="L28" s="9" t="str">
        <f>IF(J28="Div by 0", "N/A", IF(K28="N/A","N/A", IF(J28&gt;VALUE(MID(K28,1,2)), "No", IF(J28&lt;-1*VALUE(MID(K28,1,2)), "No", "Yes"))))</f>
        <v>Yes</v>
      </c>
    </row>
    <row r="29" spans="1:12" x14ac:dyDescent="0.2">
      <c r="A29" s="2" t="s">
        <v>1140</v>
      </c>
      <c r="B29" s="50" t="s">
        <v>213</v>
      </c>
      <c r="C29" s="14">
        <v>8161.6218368999998</v>
      </c>
      <c r="D29" s="11" t="str">
        <f t="shared" si="8"/>
        <v>N/A</v>
      </c>
      <c r="E29" s="14">
        <v>8518.5936612999994</v>
      </c>
      <c r="F29" s="11" t="str">
        <f t="shared" si="9"/>
        <v>N/A</v>
      </c>
      <c r="G29" s="14">
        <v>8113.8526376999998</v>
      </c>
      <c r="H29" s="11" t="str">
        <f t="shared" si="10"/>
        <v>N/A</v>
      </c>
      <c r="I29" s="12">
        <v>4.3739999999999997</v>
      </c>
      <c r="J29" s="12">
        <v>-4.75</v>
      </c>
      <c r="K29" s="50" t="s">
        <v>739</v>
      </c>
      <c r="L29" s="9" t="str">
        <f>IF(J29="Div by 0", "N/A", IF(K29="N/A","N/A", IF(J29&gt;VALUE(MID(K29,1,2)), "No", IF(J29&lt;-1*VALUE(MID(K29,1,2)), "No", "Yes"))))</f>
        <v>Yes</v>
      </c>
    </row>
    <row r="30" spans="1:12" x14ac:dyDescent="0.2">
      <c r="A30" s="2" t="s">
        <v>1141</v>
      </c>
      <c r="B30" s="50" t="s">
        <v>213</v>
      </c>
      <c r="C30" s="14">
        <v>8315.7055569999993</v>
      </c>
      <c r="D30" s="11" t="str">
        <f t="shared" si="8"/>
        <v>N/A</v>
      </c>
      <c r="E30" s="14">
        <v>8634.0985414000006</v>
      </c>
      <c r="F30" s="11" t="str">
        <f t="shared" si="9"/>
        <v>N/A</v>
      </c>
      <c r="G30" s="14">
        <v>8358.3337052999996</v>
      </c>
      <c r="H30" s="11" t="str">
        <f t="shared" si="10"/>
        <v>N/A</v>
      </c>
      <c r="I30" s="12">
        <v>3.8290000000000002</v>
      </c>
      <c r="J30" s="12">
        <v>-3.19</v>
      </c>
      <c r="K30" s="50" t="s">
        <v>739</v>
      </c>
      <c r="L30" s="9" t="str">
        <f>IF(J30="Div by 0", "N/A", IF(K30="N/A","N/A", IF(J30&gt;VALUE(MID(K30,1,2)), "No", IF(J30&lt;-1*VALUE(MID(K30,1,2)), "No", "Yes"))))</f>
        <v>Yes</v>
      </c>
    </row>
    <row r="31" spans="1:12" x14ac:dyDescent="0.2">
      <c r="A31" s="2" t="s">
        <v>1142</v>
      </c>
      <c r="B31" s="50" t="s">
        <v>213</v>
      </c>
      <c r="C31" s="14">
        <v>8340.6550471999999</v>
      </c>
      <c r="D31" s="11" t="str">
        <f t="shared" si="8"/>
        <v>N/A</v>
      </c>
      <c r="E31" s="14">
        <v>8671.5600622000002</v>
      </c>
      <c r="F31" s="11" t="str">
        <f t="shared" si="9"/>
        <v>N/A</v>
      </c>
      <c r="G31" s="14">
        <v>8264.4678523999992</v>
      </c>
      <c r="H31" s="11" t="str">
        <f t="shared" si="10"/>
        <v>N/A</v>
      </c>
      <c r="I31" s="12">
        <v>3.9670000000000001</v>
      </c>
      <c r="J31" s="12">
        <v>-4.6900000000000004</v>
      </c>
      <c r="K31" s="50" t="s">
        <v>739</v>
      </c>
      <c r="L31" s="9" t="str">
        <f>IF(J31="Div by 0", "N/A", IF(OR(J31="N/A",K31="N/A"),"N/A", IF(J31&gt;VALUE(MID(K31,1,2)), "No", IF(J31&lt;-1*VALUE(MID(K31,1,2)), "No", "Yes"))))</f>
        <v>Yes</v>
      </c>
    </row>
    <row r="32" spans="1:12" x14ac:dyDescent="0.2">
      <c r="A32" s="2" t="s">
        <v>1143</v>
      </c>
      <c r="B32" s="50" t="s">
        <v>213</v>
      </c>
      <c r="C32" s="14">
        <v>7977.1982054999999</v>
      </c>
      <c r="D32" s="11" t="str">
        <f t="shared" si="8"/>
        <v>N/A</v>
      </c>
      <c r="E32" s="14">
        <v>8345.7308544000007</v>
      </c>
      <c r="F32" s="11" t="str">
        <f t="shared" si="9"/>
        <v>N/A</v>
      </c>
      <c r="G32" s="14">
        <v>8070.8060191000004</v>
      </c>
      <c r="H32" s="11" t="str">
        <f t="shared" si="10"/>
        <v>N/A</v>
      </c>
      <c r="I32" s="12">
        <v>4.62</v>
      </c>
      <c r="J32" s="12">
        <v>-3.29</v>
      </c>
      <c r="K32" s="50" t="s">
        <v>739</v>
      </c>
      <c r="L32" s="9" t="str">
        <f>IF(J32="Div by 0", "N/A", IF(OR(J32="N/A",K32="N/A"),"N/A", IF(J32&gt;VALUE(MID(K32,1,2)), "No", IF(J32&lt;-1*VALUE(MID(K32,1,2)), "No", "Yes"))))</f>
        <v>Yes</v>
      </c>
    </row>
    <row r="33" spans="1:12" x14ac:dyDescent="0.2">
      <c r="A33" s="2" t="s">
        <v>1719</v>
      </c>
      <c r="B33" s="50" t="s">
        <v>213</v>
      </c>
      <c r="C33" s="14">
        <v>8544.3489217000006</v>
      </c>
      <c r="D33" s="11" t="str">
        <f t="shared" si="8"/>
        <v>N/A</v>
      </c>
      <c r="E33" s="14">
        <v>5826.2088440999996</v>
      </c>
      <c r="F33" s="11" t="str">
        <f t="shared" si="9"/>
        <v>N/A</v>
      </c>
      <c r="G33" s="14">
        <v>5194.8840214000002</v>
      </c>
      <c r="H33" s="11" t="str">
        <f t="shared" si="10"/>
        <v>N/A</v>
      </c>
      <c r="I33" s="12">
        <v>-31.8</v>
      </c>
      <c r="J33" s="12">
        <v>-10.8</v>
      </c>
      <c r="K33" s="50" t="s">
        <v>739</v>
      </c>
      <c r="L33" s="9" t="str">
        <f t="shared" ref="L33:L45" si="12">IF(J33="Div by 0", "N/A", IF(K33="N/A","N/A", IF(J33&gt;VALUE(MID(K33,1,2)), "No", IF(J33&lt;-1*VALUE(MID(K33,1,2)), "No", "Yes"))))</f>
        <v>Yes</v>
      </c>
    </row>
    <row r="34" spans="1:12" x14ac:dyDescent="0.2">
      <c r="A34" s="2" t="s">
        <v>1720</v>
      </c>
      <c r="B34" s="50" t="s">
        <v>213</v>
      </c>
      <c r="C34" s="14">
        <v>1389.8937894000001</v>
      </c>
      <c r="D34" s="11" t="str">
        <f t="shared" si="8"/>
        <v>N/A</v>
      </c>
      <c r="E34" s="14">
        <v>1451.2184356</v>
      </c>
      <c r="F34" s="11" t="str">
        <f t="shared" si="9"/>
        <v>N/A</v>
      </c>
      <c r="G34" s="14">
        <v>1447.6605665</v>
      </c>
      <c r="H34" s="11" t="str">
        <f t="shared" si="10"/>
        <v>N/A</v>
      </c>
      <c r="I34" s="12">
        <v>4.4119999999999999</v>
      </c>
      <c r="J34" s="12">
        <v>-0.245</v>
      </c>
      <c r="K34" s="50" t="s">
        <v>739</v>
      </c>
      <c r="L34" s="9" t="str">
        <f t="shared" si="12"/>
        <v>Yes</v>
      </c>
    </row>
    <row r="35" spans="1:12" x14ac:dyDescent="0.2">
      <c r="A35" s="2" t="s">
        <v>1721</v>
      </c>
      <c r="B35" s="50" t="s">
        <v>213</v>
      </c>
      <c r="C35" s="14">
        <v>10441.775132999999</v>
      </c>
      <c r="D35" s="11" t="str">
        <f t="shared" si="8"/>
        <v>N/A</v>
      </c>
      <c r="E35" s="14">
        <v>10970.692164</v>
      </c>
      <c r="F35" s="11" t="str">
        <f t="shared" si="9"/>
        <v>N/A</v>
      </c>
      <c r="G35" s="14">
        <v>10919.477962000001</v>
      </c>
      <c r="H35" s="11" t="str">
        <f t="shared" si="10"/>
        <v>N/A</v>
      </c>
      <c r="I35" s="12">
        <v>5.0650000000000004</v>
      </c>
      <c r="J35" s="12">
        <v>-0.46700000000000003</v>
      </c>
      <c r="K35" s="50" t="s">
        <v>739</v>
      </c>
      <c r="L35" s="9" t="str">
        <f t="shared" si="12"/>
        <v>Yes</v>
      </c>
    </row>
    <row r="36" spans="1:12" x14ac:dyDescent="0.2">
      <c r="A36" s="2" t="s">
        <v>1722</v>
      </c>
      <c r="B36" s="50" t="s">
        <v>213</v>
      </c>
      <c r="C36" s="14">
        <v>1052.4285612000001</v>
      </c>
      <c r="D36" s="11" t="str">
        <f t="shared" si="8"/>
        <v>N/A</v>
      </c>
      <c r="E36" s="14">
        <v>1060.6784193000001</v>
      </c>
      <c r="F36" s="11" t="str">
        <f t="shared" si="9"/>
        <v>N/A</v>
      </c>
      <c r="G36" s="14">
        <v>974.2117786</v>
      </c>
      <c r="H36" s="11" t="str">
        <f t="shared" si="10"/>
        <v>N/A</v>
      </c>
      <c r="I36" s="12">
        <v>0.78390000000000004</v>
      </c>
      <c r="J36" s="12">
        <v>-8.15</v>
      </c>
      <c r="K36" s="50" t="s">
        <v>739</v>
      </c>
      <c r="L36" s="9" t="str">
        <f t="shared" si="12"/>
        <v>Yes</v>
      </c>
    </row>
    <row r="37" spans="1:12" x14ac:dyDescent="0.2">
      <c r="A37" s="2" t="s">
        <v>1723</v>
      </c>
      <c r="B37" s="50" t="s">
        <v>213</v>
      </c>
      <c r="C37" s="14">
        <v>26481.116290000002</v>
      </c>
      <c r="D37" s="11" t="str">
        <f t="shared" si="8"/>
        <v>N/A</v>
      </c>
      <c r="E37" s="14">
        <v>28318.706235000001</v>
      </c>
      <c r="F37" s="11" t="str">
        <f t="shared" si="9"/>
        <v>N/A</v>
      </c>
      <c r="G37" s="14">
        <v>26137.728579999999</v>
      </c>
      <c r="H37" s="11" t="str">
        <f t="shared" si="10"/>
        <v>N/A</v>
      </c>
      <c r="I37" s="12">
        <v>6.9390000000000001</v>
      </c>
      <c r="J37" s="12">
        <v>-7.7</v>
      </c>
      <c r="K37" s="50" t="s">
        <v>739</v>
      </c>
      <c r="L37" s="9" t="str">
        <f t="shared" si="12"/>
        <v>Yes</v>
      </c>
    </row>
    <row r="38" spans="1:12" x14ac:dyDescent="0.2">
      <c r="A38" s="2" t="s">
        <v>1724</v>
      </c>
      <c r="B38" s="50" t="s">
        <v>213</v>
      </c>
      <c r="C38" s="14" t="s">
        <v>1747</v>
      </c>
      <c r="D38" s="11" t="str">
        <f t="shared" si="8"/>
        <v>N/A</v>
      </c>
      <c r="E38" s="14" t="s">
        <v>1747</v>
      </c>
      <c r="F38" s="11" t="str">
        <f t="shared" si="9"/>
        <v>N/A</v>
      </c>
      <c r="G38" s="14" t="s">
        <v>1747</v>
      </c>
      <c r="H38" s="11" t="str">
        <f t="shared" si="10"/>
        <v>N/A</v>
      </c>
      <c r="I38" s="12" t="s">
        <v>1747</v>
      </c>
      <c r="J38" s="12" t="s">
        <v>1747</v>
      </c>
      <c r="K38" s="50" t="s">
        <v>739</v>
      </c>
      <c r="L38" s="9" t="str">
        <f t="shared" si="12"/>
        <v>N/A</v>
      </c>
    </row>
    <row r="39" spans="1:12" x14ac:dyDescent="0.2">
      <c r="A39" s="2" t="s">
        <v>1725</v>
      </c>
      <c r="B39" s="50" t="s">
        <v>213</v>
      </c>
      <c r="C39" s="14">
        <v>49.478480234000003</v>
      </c>
      <c r="D39" s="11" t="str">
        <f t="shared" si="8"/>
        <v>N/A</v>
      </c>
      <c r="E39" s="14">
        <v>40.932979449999998</v>
      </c>
      <c r="F39" s="11" t="str">
        <f t="shared" si="9"/>
        <v>N/A</v>
      </c>
      <c r="G39" s="14">
        <v>72.053909028999996</v>
      </c>
      <c r="H39" s="11" t="str">
        <f t="shared" si="10"/>
        <v>N/A</v>
      </c>
      <c r="I39" s="12">
        <v>-17.3</v>
      </c>
      <c r="J39" s="12">
        <v>76.03</v>
      </c>
      <c r="K39" s="50" t="s">
        <v>739</v>
      </c>
      <c r="L39" s="9" t="str">
        <f t="shared" si="12"/>
        <v>No</v>
      </c>
    </row>
    <row r="40" spans="1:12" x14ac:dyDescent="0.2">
      <c r="A40" s="2" t="s">
        <v>1726</v>
      </c>
      <c r="B40" s="50" t="s">
        <v>213</v>
      </c>
      <c r="C40" s="14" t="s">
        <v>1747</v>
      </c>
      <c r="D40" s="11" t="str">
        <f t="shared" si="8"/>
        <v>N/A</v>
      </c>
      <c r="E40" s="14" t="s">
        <v>1747</v>
      </c>
      <c r="F40" s="11" t="str">
        <f t="shared" si="9"/>
        <v>N/A</v>
      </c>
      <c r="G40" s="14" t="s">
        <v>1747</v>
      </c>
      <c r="H40" s="11" t="str">
        <f t="shared" si="10"/>
        <v>N/A</v>
      </c>
      <c r="I40" s="12" t="s">
        <v>1747</v>
      </c>
      <c r="J40" s="12" t="s">
        <v>1747</v>
      </c>
      <c r="K40" s="50" t="s">
        <v>739</v>
      </c>
      <c r="L40" s="9" t="str">
        <f t="shared" si="12"/>
        <v>N/A</v>
      </c>
    </row>
    <row r="41" spans="1:12" x14ac:dyDescent="0.2">
      <c r="A41" s="2" t="s">
        <v>1727</v>
      </c>
      <c r="B41" s="50" t="s">
        <v>213</v>
      </c>
      <c r="C41" s="14">
        <v>19215.173836999998</v>
      </c>
      <c r="D41" s="11" t="str">
        <f t="shared" si="8"/>
        <v>N/A</v>
      </c>
      <c r="E41" s="14">
        <v>21095.795773000002</v>
      </c>
      <c r="F41" s="11" t="str">
        <f t="shared" si="9"/>
        <v>N/A</v>
      </c>
      <c r="G41" s="14">
        <v>20399.726746</v>
      </c>
      <c r="H41" s="11" t="str">
        <f t="shared" si="10"/>
        <v>N/A</v>
      </c>
      <c r="I41" s="12">
        <v>9.7870000000000008</v>
      </c>
      <c r="J41" s="12">
        <v>-3.3</v>
      </c>
      <c r="K41" s="50" t="s">
        <v>739</v>
      </c>
      <c r="L41" s="9" t="str">
        <f t="shared" si="12"/>
        <v>Yes</v>
      </c>
    </row>
    <row r="42" spans="1:12" x14ac:dyDescent="0.2">
      <c r="A42" s="2" t="s">
        <v>1728</v>
      </c>
      <c r="B42" s="50" t="s">
        <v>213</v>
      </c>
      <c r="C42" s="14">
        <v>6118.9122399999997</v>
      </c>
      <c r="D42" s="11" t="str">
        <f t="shared" si="8"/>
        <v>N/A</v>
      </c>
      <c r="E42" s="14">
        <v>6617.4111511000001</v>
      </c>
      <c r="F42" s="11" t="str">
        <f t="shared" si="9"/>
        <v>N/A</v>
      </c>
      <c r="G42" s="14">
        <v>6848.4731750999999</v>
      </c>
      <c r="H42" s="11" t="str">
        <f t="shared" si="10"/>
        <v>N/A</v>
      </c>
      <c r="I42" s="12">
        <v>8.1470000000000002</v>
      </c>
      <c r="J42" s="12">
        <v>3.492</v>
      </c>
      <c r="K42" s="50" t="s">
        <v>739</v>
      </c>
      <c r="L42" s="9" t="str">
        <f t="shared" si="12"/>
        <v>Yes</v>
      </c>
    </row>
    <row r="43" spans="1:12" x14ac:dyDescent="0.2">
      <c r="A43" s="2" t="s">
        <v>1729</v>
      </c>
      <c r="B43" s="50" t="s">
        <v>213</v>
      </c>
      <c r="C43" s="14" t="s">
        <v>1747</v>
      </c>
      <c r="D43" s="11" t="str">
        <f t="shared" si="8"/>
        <v>N/A</v>
      </c>
      <c r="E43" s="14" t="s">
        <v>1747</v>
      </c>
      <c r="F43" s="11" t="str">
        <f t="shared" si="9"/>
        <v>N/A</v>
      </c>
      <c r="G43" s="14" t="s">
        <v>1747</v>
      </c>
      <c r="H43" s="11" t="str">
        <f t="shared" si="10"/>
        <v>N/A</v>
      </c>
      <c r="I43" s="12" t="s">
        <v>1747</v>
      </c>
      <c r="J43" s="12" t="s">
        <v>1747</v>
      </c>
      <c r="K43" s="50" t="s">
        <v>739</v>
      </c>
      <c r="L43" s="9" t="str">
        <f t="shared" si="12"/>
        <v>N/A</v>
      </c>
    </row>
    <row r="44" spans="1:12" x14ac:dyDescent="0.2">
      <c r="A44" s="2" t="s">
        <v>1144</v>
      </c>
      <c r="B44" s="50" t="s">
        <v>213</v>
      </c>
      <c r="C44" s="14">
        <v>12587.352129000001</v>
      </c>
      <c r="D44" s="11" t="str">
        <f t="shared" si="8"/>
        <v>N/A</v>
      </c>
      <c r="E44" s="14">
        <v>13392.622325</v>
      </c>
      <c r="F44" s="11" t="str">
        <f t="shared" si="9"/>
        <v>N/A</v>
      </c>
      <c r="G44" s="14">
        <v>13129.914092999999</v>
      </c>
      <c r="H44" s="11" t="str">
        <f t="shared" si="10"/>
        <v>N/A</v>
      </c>
      <c r="I44" s="12">
        <v>6.3970000000000002</v>
      </c>
      <c r="J44" s="12">
        <v>-1.96</v>
      </c>
      <c r="K44" s="50" t="s">
        <v>739</v>
      </c>
      <c r="L44" s="9" t="str">
        <f t="shared" si="12"/>
        <v>Yes</v>
      </c>
    </row>
    <row r="45" spans="1:12" ht="25.5" x14ac:dyDescent="0.2">
      <c r="A45" s="2" t="s">
        <v>1145</v>
      </c>
      <c r="B45" s="50" t="s">
        <v>213</v>
      </c>
      <c r="C45" s="14">
        <v>1086.3502100000001</v>
      </c>
      <c r="D45" s="11" t="str">
        <f t="shared" si="8"/>
        <v>N/A</v>
      </c>
      <c r="E45" s="14">
        <v>1132.4836694000001</v>
      </c>
      <c r="F45" s="11" t="str">
        <f t="shared" si="9"/>
        <v>N/A</v>
      </c>
      <c r="G45" s="14">
        <v>1178.7471201000001</v>
      </c>
      <c r="H45" s="11" t="str">
        <f t="shared" si="10"/>
        <v>N/A</v>
      </c>
      <c r="I45" s="12">
        <v>4.2469999999999999</v>
      </c>
      <c r="J45" s="12">
        <v>4.085</v>
      </c>
      <c r="K45" s="50" t="s">
        <v>739</v>
      </c>
      <c r="L45" s="9" t="str">
        <f t="shared" si="12"/>
        <v>Yes</v>
      </c>
    </row>
    <row r="46" spans="1:12" x14ac:dyDescent="0.2">
      <c r="A46" s="2" t="s">
        <v>1146</v>
      </c>
      <c r="B46" s="37" t="s">
        <v>213</v>
      </c>
      <c r="C46" s="49">
        <v>35145.132552000003</v>
      </c>
      <c r="D46" s="46" t="str">
        <f t="shared" si="8"/>
        <v>N/A</v>
      </c>
      <c r="E46" s="49">
        <v>36676.178949000001</v>
      </c>
      <c r="F46" s="46" t="str">
        <f t="shared" si="9"/>
        <v>N/A</v>
      </c>
      <c r="G46" s="49">
        <v>36739.924960999997</v>
      </c>
      <c r="H46" s="46" t="str">
        <f t="shared" si="10"/>
        <v>N/A</v>
      </c>
      <c r="I46" s="12">
        <v>4.3559999999999999</v>
      </c>
      <c r="J46" s="12">
        <v>0.17380000000000001</v>
      </c>
      <c r="K46" s="47" t="s">
        <v>739</v>
      </c>
      <c r="L46" s="9" t="str">
        <f>IF(J46="Div by 0", "N/A", IF(K46="N/A","N/A", IF(J46&gt;VALUE(MID(K46,1,2)), "No", IF(J46&lt;-1*VALUE(MID(K46,1,2)), "No", "Yes"))))</f>
        <v>Yes</v>
      </c>
    </row>
    <row r="47" spans="1:12" x14ac:dyDescent="0.2">
      <c r="A47" s="66" t="s">
        <v>1147</v>
      </c>
      <c r="B47" s="37" t="s">
        <v>213</v>
      </c>
      <c r="C47" s="49">
        <v>24077.368359</v>
      </c>
      <c r="D47" s="46" t="str">
        <f t="shared" si="8"/>
        <v>N/A</v>
      </c>
      <c r="E47" s="49">
        <v>25520.221028</v>
      </c>
      <c r="F47" s="46" t="str">
        <f t="shared" si="9"/>
        <v>N/A</v>
      </c>
      <c r="G47" s="49">
        <v>25765.668202000001</v>
      </c>
      <c r="H47" s="46" t="str">
        <f t="shared" si="10"/>
        <v>N/A</v>
      </c>
      <c r="I47" s="12">
        <v>5.9930000000000003</v>
      </c>
      <c r="J47" s="12">
        <v>0.96179999999999999</v>
      </c>
      <c r="K47" s="47" t="s">
        <v>739</v>
      </c>
      <c r="L47" s="9" t="str">
        <f>IF(J47="Div by 0", "N/A", IF(K47="N/A","N/A", IF(J47&gt;VALUE(MID(K47,1,2)), "No", IF(J47&lt;-1*VALUE(MID(K47,1,2)), "No", "Yes"))))</f>
        <v>Yes</v>
      </c>
    </row>
    <row r="48" spans="1:12" ht="25.5" x14ac:dyDescent="0.2">
      <c r="A48" s="2" t="s">
        <v>1148</v>
      </c>
      <c r="B48" s="37" t="s">
        <v>213</v>
      </c>
      <c r="C48" s="49">
        <v>29411.429222999999</v>
      </c>
      <c r="D48" s="46" t="str">
        <f t="shared" si="8"/>
        <v>N/A</v>
      </c>
      <c r="E48" s="49">
        <v>31877.136180000001</v>
      </c>
      <c r="F48" s="46" t="str">
        <f t="shared" si="9"/>
        <v>N/A</v>
      </c>
      <c r="G48" s="49">
        <v>31498.995541</v>
      </c>
      <c r="H48" s="46" t="str">
        <f t="shared" si="10"/>
        <v>N/A</v>
      </c>
      <c r="I48" s="12">
        <v>8.3829999999999991</v>
      </c>
      <c r="J48" s="12">
        <v>-1.19</v>
      </c>
      <c r="K48" s="47" t="s">
        <v>739</v>
      </c>
      <c r="L48" s="9" t="str">
        <f>IF(J48="Div by 0", "N/A", IF(K48="N/A","N/A", IF(J48&gt;VALUE(MID(K48,1,2)), "No", IF(J48&lt;-1*VALUE(MID(K48,1,2)), "No", "Yes"))))</f>
        <v>Yes</v>
      </c>
    </row>
    <row r="49" spans="1:12" x14ac:dyDescent="0.2">
      <c r="A49" s="6" t="s">
        <v>1149</v>
      </c>
      <c r="B49" s="37" t="s">
        <v>213</v>
      </c>
      <c r="C49" s="49">
        <v>33899.504964</v>
      </c>
      <c r="D49" s="46" t="str">
        <f t="shared" si="8"/>
        <v>N/A</v>
      </c>
      <c r="E49" s="49">
        <v>35860.334022000003</v>
      </c>
      <c r="F49" s="46" t="str">
        <f t="shared" si="9"/>
        <v>N/A</v>
      </c>
      <c r="G49" s="49">
        <v>37834.794008999997</v>
      </c>
      <c r="H49" s="46" t="str">
        <f t="shared" si="10"/>
        <v>N/A</v>
      </c>
      <c r="I49" s="12">
        <v>5.7839999999999998</v>
      </c>
      <c r="J49" s="12">
        <v>5.5060000000000002</v>
      </c>
      <c r="K49" s="47" t="s">
        <v>739</v>
      </c>
      <c r="L49" s="9" t="str">
        <f t="shared" ref="L49:L59" si="13">IF(J49="Div by 0", "N/A", IF(K49="N/A","N/A", IF(J49&gt;VALUE(MID(K49,1,2)), "No", IF(J49&lt;-1*VALUE(MID(K49,1,2)), "No", "Yes"))))</f>
        <v>Yes</v>
      </c>
    </row>
    <row r="50" spans="1:12" ht="25.5" x14ac:dyDescent="0.2">
      <c r="A50" s="2" t="s">
        <v>1150</v>
      </c>
      <c r="B50" s="37" t="s">
        <v>213</v>
      </c>
      <c r="C50" s="49">
        <v>21762.663205000001</v>
      </c>
      <c r="D50" s="46" t="str">
        <f t="shared" si="8"/>
        <v>N/A</v>
      </c>
      <c r="E50" s="49">
        <v>22988.071287999999</v>
      </c>
      <c r="F50" s="46" t="str">
        <f t="shared" si="9"/>
        <v>N/A</v>
      </c>
      <c r="G50" s="49">
        <v>23274.406233999998</v>
      </c>
      <c r="H50" s="46" t="str">
        <f t="shared" si="10"/>
        <v>N/A</v>
      </c>
      <c r="I50" s="12">
        <v>5.6310000000000002</v>
      </c>
      <c r="J50" s="12">
        <v>1.246</v>
      </c>
      <c r="K50" s="47" t="s">
        <v>739</v>
      </c>
      <c r="L50" s="9" t="str">
        <f t="shared" si="13"/>
        <v>Yes</v>
      </c>
    </row>
    <row r="51" spans="1:12" x14ac:dyDescent="0.2">
      <c r="A51" s="2" t="s">
        <v>1151</v>
      </c>
      <c r="B51" s="37" t="s">
        <v>213</v>
      </c>
      <c r="C51" s="49" t="s">
        <v>1747</v>
      </c>
      <c r="D51" s="46" t="str">
        <f t="shared" ref="D51:D82" si="14">IF($B51="N/A","N/A",IF(C51&gt;10,"No",IF(C51&lt;-10,"No","Yes")))</f>
        <v>N/A</v>
      </c>
      <c r="E51" s="49" t="s">
        <v>1747</v>
      </c>
      <c r="F51" s="46" t="str">
        <f t="shared" ref="F51:F82" si="15">IF($B51="N/A","N/A",IF(E51&gt;10,"No",IF(E51&lt;-10,"No","Yes")))</f>
        <v>N/A</v>
      </c>
      <c r="G51" s="49" t="s">
        <v>1747</v>
      </c>
      <c r="H51" s="46" t="str">
        <f t="shared" ref="H51:H82" si="16">IF($B51="N/A","N/A",IF(G51&gt;10,"No",IF(G51&lt;-10,"No","Yes")))</f>
        <v>N/A</v>
      </c>
      <c r="I51" s="12" t="s">
        <v>1747</v>
      </c>
      <c r="J51" s="12" t="s">
        <v>1747</v>
      </c>
      <c r="K51" s="47" t="s">
        <v>739</v>
      </c>
      <c r="L51" s="9" t="str">
        <f t="shared" si="13"/>
        <v>N/A</v>
      </c>
    </row>
    <row r="52" spans="1:12" ht="25.5" x14ac:dyDescent="0.2">
      <c r="A52" s="2" t="s">
        <v>1152</v>
      </c>
      <c r="B52" s="37" t="s">
        <v>213</v>
      </c>
      <c r="C52" s="49">
        <v>48965.623457000002</v>
      </c>
      <c r="D52" s="46" t="str">
        <f t="shared" si="14"/>
        <v>N/A</v>
      </c>
      <c r="E52" s="49">
        <v>53127.324841000001</v>
      </c>
      <c r="F52" s="46" t="str">
        <f t="shared" si="15"/>
        <v>N/A</v>
      </c>
      <c r="G52" s="49">
        <v>52672.139240999997</v>
      </c>
      <c r="H52" s="46" t="str">
        <f t="shared" si="16"/>
        <v>N/A</v>
      </c>
      <c r="I52" s="12">
        <v>8.4990000000000006</v>
      </c>
      <c r="J52" s="12">
        <v>-0.85699999999999998</v>
      </c>
      <c r="K52" s="47" t="s">
        <v>739</v>
      </c>
      <c r="L52" s="9" t="str">
        <f t="shared" si="13"/>
        <v>Yes</v>
      </c>
    </row>
    <row r="53" spans="1:12" ht="25.5" x14ac:dyDescent="0.2">
      <c r="A53" s="2" t="s">
        <v>1153</v>
      </c>
      <c r="B53" s="37" t="s">
        <v>213</v>
      </c>
      <c r="C53" s="49" t="s">
        <v>1747</v>
      </c>
      <c r="D53" s="46" t="str">
        <f t="shared" si="14"/>
        <v>N/A</v>
      </c>
      <c r="E53" s="49" t="s">
        <v>1747</v>
      </c>
      <c r="F53" s="46" t="str">
        <f t="shared" si="15"/>
        <v>N/A</v>
      </c>
      <c r="G53" s="49" t="s">
        <v>1747</v>
      </c>
      <c r="H53" s="46" t="str">
        <f t="shared" si="16"/>
        <v>N/A</v>
      </c>
      <c r="I53" s="12" t="s">
        <v>1747</v>
      </c>
      <c r="J53" s="12" t="s">
        <v>1747</v>
      </c>
      <c r="K53" s="47" t="s">
        <v>739</v>
      </c>
      <c r="L53" s="9" t="str">
        <f t="shared" si="13"/>
        <v>N/A</v>
      </c>
    </row>
    <row r="54" spans="1:12" ht="25.5" x14ac:dyDescent="0.2">
      <c r="A54" s="2" t="s">
        <v>1154</v>
      </c>
      <c r="B54" s="37" t="s">
        <v>213</v>
      </c>
      <c r="C54" s="49" t="s">
        <v>1747</v>
      </c>
      <c r="D54" s="46" t="str">
        <f t="shared" si="14"/>
        <v>N/A</v>
      </c>
      <c r="E54" s="49" t="s">
        <v>1747</v>
      </c>
      <c r="F54" s="46" t="str">
        <f t="shared" si="15"/>
        <v>N/A</v>
      </c>
      <c r="G54" s="49" t="s">
        <v>1747</v>
      </c>
      <c r="H54" s="46" t="str">
        <f t="shared" si="16"/>
        <v>N/A</v>
      </c>
      <c r="I54" s="12" t="s">
        <v>1747</v>
      </c>
      <c r="J54" s="12" t="s">
        <v>1747</v>
      </c>
      <c r="K54" s="47" t="s">
        <v>739</v>
      </c>
      <c r="L54" s="9" t="str">
        <f t="shared" si="13"/>
        <v>N/A</v>
      </c>
    </row>
    <row r="55" spans="1:12" ht="25.5" x14ac:dyDescent="0.2">
      <c r="A55" s="2" t="s">
        <v>1155</v>
      </c>
      <c r="B55" s="37" t="s">
        <v>213</v>
      </c>
      <c r="C55" s="49">
        <v>46931.295923999998</v>
      </c>
      <c r="D55" s="46" t="str">
        <f t="shared" si="14"/>
        <v>N/A</v>
      </c>
      <c r="E55" s="49">
        <v>47651.594963000003</v>
      </c>
      <c r="F55" s="46" t="str">
        <f t="shared" si="15"/>
        <v>N/A</v>
      </c>
      <c r="G55" s="49">
        <v>48443.690416999998</v>
      </c>
      <c r="H55" s="46" t="str">
        <f t="shared" si="16"/>
        <v>N/A</v>
      </c>
      <c r="I55" s="12">
        <v>1.5349999999999999</v>
      </c>
      <c r="J55" s="12">
        <v>1.6619999999999999</v>
      </c>
      <c r="K55" s="47" t="s">
        <v>739</v>
      </c>
      <c r="L55" s="9" t="str">
        <f t="shared" si="13"/>
        <v>Yes</v>
      </c>
    </row>
    <row r="56" spans="1:12" ht="25.5" x14ac:dyDescent="0.2">
      <c r="A56" s="2" t="s">
        <v>1156</v>
      </c>
      <c r="B56" s="37" t="s">
        <v>213</v>
      </c>
      <c r="C56" s="49" t="s">
        <v>1747</v>
      </c>
      <c r="D56" s="46" t="str">
        <f t="shared" si="14"/>
        <v>N/A</v>
      </c>
      <c r="E56" s="49">
        <v>20024.25</v>
      </c>
      <c r="F56" s="46" t="str">
        <f t="shared" si="15"/>
        <v>N/A</v>
      </c>
      <c r="G56" s="49">
        <v>23657.9</v>
      </c>
      <c r="H56" s="46" t="str">
        <f t="shared" si="16"/>
        <v>N/A</v>
      </c>
      <c r="I56" s="12" t="s">
        <v>1747</v>
      </c>
      <c r="J56" s="12">
        <v>18.149999999999999</v>
      </c>
      <c r="K56" s="47" t="s">
        <v>739</v>
      </c>
      <c r="L56" s="9" t="str">
        <f t="shared" si="13"/>
        <v>Yes</v>
      </c>
    </row>
    <row r="57" spans="1:12" ht="25.5" x14ac:dyDescent="0.2">
      <c r="A57" s="2" t="s">
        <v>1157</v>
      </c>
      <c r="B57" s="37" t="s">
        <v>213</v>
      </c>
      <c r="C57" s="49">
        <v>73251.627894000005</v>
      </c>
      <c r="D57" s="46" t="str">
        <f t="shared" si="14"/>
        <v>N/A</v>
      </c>
      <c r="E57" s="49">
        <v>76097.401255999997</v>
      </c>
      <c r="F57" s="46" t="str">
        <f t="shared" si="15"/>
        <v>N/A</v>
      </c>
      <c r="G57" s="49">
        <v>80309.570372000002</v>
      </c>
      <c r="H57" s="46" t="str">
        <f t="shared" si="16"/>
        <v>N/A</v>
      </c>
      <c r="I57" s="12">
        <v>3.8849999999999998</v>
      </c>
      <c r="J57" s="12">
        <v>5.5350000000000001</v>
      </c>
      <c r="K57" s="47" t="s">
        <v>739</v>
      </c>
      <c r="L57" s="9" t="str">
        <f t="shared" si="13"/>
        <v>Yes</v>
      </c>
    </row>
    <row r="58" spans="1:12" ht="25.5" x14ac:dyDescent="0.2">
      <c r="A58" s="2" t="s">
        <v>1158</v>
      </c>
      <c r="B58" s="37" t="s">
        <v>213</v>
      </c>
      <c r="C58" s="49" t="s">
        <v>1747</v>
      </c>
      <c r="D58" s="46" t="str">
        <f t="shared" si="14"/>
        <v>N/A</v>
      </c>
      <c r="E58" s="49" t="s">
        <v>1747</v>
      </c>
      <c r="F58" s="46" t="str">
        <f t="shared" si="15"/>
        <v>N/A</v>
      </c>
      <c r="G58" s="49" t="s">
        <v>1747</v>
      </c>
      <c r="H58" s="46" t="str">
        <f t="shared" si="16"/>
        <v>N/A</v>
      </c>
      <c r="I58" s="12" t="s">
        <v>1747</v>
      </c>
      <c r="J58" s="12" t="s">
        <v>1747</v>
      </c>
      <c r="K58" s="47" t="s">
        <v>739</v>
      </c>
      <c r="L58" s="9" t="str">
        <f t="shared" si="13"/>
        <v>N/A</v>
      </c>
    </row>
    <row r="59" spans="1:12" ht="25.5" x14ac:dyDescent="0.2">
      <c r="A59" s="2" t="s">
        <v>1159</v>
      </c>
      <c r="B59" s="37" t="s">
        <v>213</v>
      </c>
      <c r="C59" s="49" t="s">
        <v>1747</v>
      </c>
      <c r="D59" s="46" t="str">
        <f t="shared" si="14"/>
        <v>N/A</v>
      </c>
      <c r="E59" s="49" t="s">
        <v>1747</v>
      </c>
      <c r="F59" s="46" t="str">
        <f t="shared" si="15"/>
        <v>N/A</v>
      </c>
      <c r="G59" s="49" t="s">
        <v>1747</v>
      </c>
      <c r="H59" s="46" t="str">
        <f t="shared" si="16"/>
        <v>N/A</v>
      </c>
      <c r="I59" s="12" t="s">
        <v>1747</v>
      </c>
      <c r="J59" s="12" t="s">
        <v>1747</v>
      </c>
      <c r="K59" s="47" t="s">
        <v>739</v>
      </c>
      <c r="L59" s="9" t="str">
        <f t="shared" si="13"/>
        <v>N/A</v>
      </c>
    </row>
    <row r="60" spans="1:12" x14ac:dyDescent="0.2">
      <c r="A60" s="6" t="s">
        <v>356</v>
      </c>
      <c r="B60" s="37" t="s">
        <v>213</v>
      </c>
      <c r="C60" s="49" t="s">
        <v>213</v>
      </c>
      <c r="D60" s="46" t="str">
        <f t="shared" si="14"/>
        <v>N/A</v>
      </c>
      <c r="E60" s="49">
        <v>1587534773</v>
      </c>
      <c r="F60" s="46" t="str">
        <f t="shared" si="15"/>
        <v>N/A</v>
      </c>
      <c r="G60" s="49">
        <v>1537208802</v>
      </c>
      <c r="H60" s="46" t="str">
        <f t="shared" si="16"/>
        <v>N/A</v>
      </c>
      <c r="I60" s="12" t="s">
        <v>213</v>
      </c>
      <c r="J60" s="12">
        <v>-3.17</v>
      </c>
      <c r="K60" s="47" t="s">
        <v>739</v>
      </c>
      <c r="L60" s="9" t="str">
        <f t="shared" ref="L60:L70" si="17">IF(J60="Div by 0", "N/A", IF(K60="N/A","N/A", IF(J60&gt;VALUE(MID(K60,1,2)), "No", IF(J60&lt;-1*VALUE(MID(K60,1,2)), "No", "Yes"))))</f>
        <v>Yes</v>
      </c>
    </row>
    <row r="61" spans="1:12" ht="25.5" x14ac:dyDescent="0.2">
      <c r="A61" s="2" t="s">
        <v>1160</v>
      </c>
      <c r="B61" s="37" t="s">
        <v>213</v>
      </c>
      <c r="C61" s="49" t="s">
        <v>213</v>
      </c>
      <c r="D61" s="46" t="str">
        <f t="shared" si="14"/>
        <v>N/A</v>
      </c>
      <c r="E61" s="49">
        <v>580755465</v>
      </c>
      <c r="F61" s="46" t="str">
        <f t="shared" si="15"/>
        <v>N/A</v>
      </c>
      <c r="G61" s="49">
        <v>451108467</v>
      </c>
      <c r="H61" s="46" t="str">
        <f t="shared" si="16"/>
        <v>N/A</v>
      </c>
      <c r="I61" s="12" t="s">
        <v>213</v>
      </c>
      <c r="J61" s="12">
        <v>-22.3</v>
      </c>
      <c r="K61" s="47" t="s">
        <v>739</v>
      </c>
      <c r="L61" s="9" t="str">
        <f t="shared" si="17"/>
        <v>Yes</v>
      </c>
    </row>
    <row r="62" spans="1:12" x14ac:dyDescent="0.2">
      <c r="A62" s="2" t="s">
        <v>1161</v>
      </c>
      <c r="B62" s="37" t="s">
        <v>213</v>
      </c>
      <c r="C62" s="49" t="s">
        <v>213</v>
      </c>
      <c r="D62" s="46" t="str">
        <f t="shared" si="14"/>
        <v>N/A</v>
      </c>
      <c r="E62" s="49">
        <v>0</v>
      </c>
      <c r="F62" s="46" t="str">
        <f t="shared" si="15"/>
        <v>N/A</v>
      </c>
      <c r="G62" s="49">
        <v>0</v>
      </c>
      <c r="H62" s="46" t="str">
        <f t="shared" si="16"/>
        <v>N/A</v>
      </c>
      <c r="I62" s="12" t="s">
        <v>213</v>
      </c>
      <c r="J62" s="12" t="s">
        <v>1747</v>
      </c>
      <c r="K62" s="47" t="s">
        <v>739</v>
      </c>
      <c r="L62" s="9" t="str">
        <f t="shared" si="17"/>
        <v>N/A</v>
      </c>
    </row>
    <row r="63" spans="1:12" ht="25.5" x14ac:dyDescent="0.2">
      <c r="A63" s="2" t="s">
        <v>1162</v>
      </c>
      <c r="B63" s="37" t="s">
        <v>213</v>
      </c>
      <c r="C63" s="49" t="s">
        <v>213</v>
      </c>
      <c r="D63" s="46" t="str">
        <f t="shared" si="14"/>
        <v>N/A</v>
      </c>
      <c r="E63" s="49">
        <v>7400753</v>
      </c>
      <c r="F63" s="46" t="str">
        <f t="shared" si="15"/>
        <v>N/A</v>
      </c>
      <c r="G63" s="49">
        <v>7352798</v>
      </c>
      <c r="H63" s="46" t="str">
        <f t="shared" si="16"/>
        <v>N/A</v>
      </c>
      <c r="I63" s="12" t="s">
        <v>213</v>
      </c>
      <c r="J63" s="12">
        <v>-0.64800000000000002</v>
      </c>
      <c r="K63" s="47" t="s">
        <v>739</v>
      </c>
      <c r="L63" s="9" t="str">
        <f t="shared" si="17"/>
        <v>Yes</v>
      </c>
    </row>
    <row r="64" spans="1:12" ht="25.5" x14ac:dyDescent="0.2">
      <c r="A64" s="2" t="s">
        <v>1163</v>
      </c>
      <c r="B64" s="37" t="s">
        <v>213</v>
      </c>
      <c r="C64" s="49" t="s">
        <v>213</v>
      </c>
      <c r="D64" s="46" t="str">
        <f t="shared" si="14"/>
        <v>N/A</v>
      </c>
      <c r="E64" s="49">
        <v>0</v>
      </c>
      <c r="F64" s="46" t="str">
        <f t="shared" si="15"/>
        <v>N/A</v>
      </c>
      <c r="G64" s="49">
        <v>0</v>
      </c>
      <c r="H64" s="46" t="str">
        <f t="shared" si="16"/>
        <v>N/A</v>
      </c>
      <c r="I64" s="12" t="s">
        <v>213</v>
      </c>
      <c r="J64" s="12" t="s">
        <v>1747</v>
      </c>
      <c r="K64" s="47" t="s">
        <v>739</v>
      </c>
      <c r="L64" s="9" t="str">
        <f t="shared" si="17"/>
        <v>N/A</v>
      </c>
    </row>
    <row r="65" spans="1:12" ht="25.5" x14ac:dyDescent="0.2">
      <c r="A65" s="2" t="s">
        <v>1164</v>
      </c>
      <c r="B65" s="37" t="s">
        <v>213</v>
      </c>
      <c r="C65" s="49" t="s">
        <v>213</v>
      </c>
      <c r="D65" s="46" t="str">
        <f t="shared" si="14"/>
        <v>N/A</v>
      </c>
      <c r="E65" s="49">
        <v>0</v>
      </c>
      <c r="F65" s="46" t="str">
        <f t="shared" si="15"/>
        <v>N/A</v>
      </c>
      <c r="G65" s="49">
        <v>0</v>
      </c>
      <c r="H65" s="46" t="str">
        <f t="shared" si="16"/>
        <v>N/A</v>
      </c>
      <c r="I65" s="12" t="s">
        <v>213</v>
      </c>
      <c r="J65" s="12" t="s">
        <v>1747</v>
      </c>
      <c r="K65" s="47" t="s">
        <v>739</v>
      </c>
      <c r="L65" s="9" t="str">
        <f t="shared" si="17"/>
        <v>N/A</v>
      </c>
    </row>
    <row r="66" spans="1:12" ht="25.5" x14ac:dyDescent="0.2">
      <c r="A66" s="2" t="s">
        <v>1165</v>
      </c>
      <c r="B66" s="37" t="s">
        <v>213</v>
      </c>
      <c r="C66" s="49" t="s">
        <v>213</v>
      </c>
      <c r="D66" s="46" t="str">
        <f t="shared" si="14"/>
        <v>N/A</v>
      </c>
      <c r="E66" s="49">
        <v>910183891</v>
      </c>
      <c r="F66" s="46" t="str">
        <f t="shared" si="15"/>
        <v>N/A</v>
      </c>
      <c r="G66" s="49">
        <v>978134072</v>
      </c>
      <c r="H66" s="46" t="str">
        <f t="shared" si="16"/>
        <v>N/A</v>
      </c>
      <c r="I66" s="12" t="s">
        <v>213</v>
      </c>
      <c r="J66" s="12">
        <v>7.4660000000000002</v>
      </c>
      <c r="K66" s="47" t="s">
        <v>739</v>
      </c>
      <c r="L66" s="9" t="str">
        <f t="shared" si="17"/>
        <v>Yes</v>
      </c>
    </row>
    <row r="67" spans="1:12" ht="25.5" x14ac:dyDescent="0.2">
      <c r="A67" s="2" t="s">
        <v>1166</v>
      </c>
      <c r="B67" s="37" t="s">
        <v>213</v>
      </c>
      <c r="C67" s="49" t="s">
        <v>213</v>
      </c>
      <c r="D67" s="46" t="str">
        <f t="shared" si="14"/>
        <v>N/A</v>
      </c>
      <c r="E67" s="49">
        <v>39409</v>
      </c>
      <c r="F67" s="46" t="str">
        <f t="shared" si="15"/>
        <v>N/A</v>
      </c>
      <c r="G67" s="49">
        <v>160752</v>
      </c>
      <c r="H67" s="46" t="str">
        <f t="shared" si="16"/>
        <v>N/A</v>
      </c>
      <c r="I67" s="12" t="s">
        <v>213</v>
      </c>
      <c r="J67" s="12">
        <v>307.89999999999998</v>
      </c>
      <c r="K67" s="47" t="s">
        <v>739</v>
      </c>
      <c r="L67" s="9" t="str">
        <f t="shared" si="17"/>
        <v>No</v>
      </c>
    </row>
    <row r="68" spans="1:12" ht="25.5" x14ac:dyDescent="0.2">
      <c r="A68" s="2" t="s">
        <v>1167</v>
      </c>
      <c r="B68" s="37" t="s">
        <v>213</v>
      </c>
      <c r="C68" s="49" t="s">
        <v>213</v>
      </c>
      <c r="D68" s="46" t="str">
        <f t="shared" si="14"/>
        <v>N/A</v>
      </c>
      <c r="E68" s="49">
        <v>89155255</v>
      </c>
      <c r="F68" s="46" t="str">
        <f t="shared" si="15"/>
        <v>N/A</v>
      </c>
      <c r="G68" s="49">
        <v>100452713</v>
      </c>
      <c r="H68" s="46" t="str">
        <f t="shared" si="16"/>
        <v>N/A</v>
      </c>
      <c r="I68" s="12" t="s">
        <v>213</v>
      </c>
      <c r="J68" s="12">
        <v>12.67</v>
      </c>
      <c r="K68" s="47" t="s">
        <v>739</v>
      </c>
      <c r="L68" s="9" t="str">
        <f t="shared" si="17"/>
        <v>Yes</v>
      </c>
    </row>
    <row r="69" spans="1:12" ht="25.5" x14ac:dyDescent="0.2">
      <c r="A69" s="2" t="s">
        <v>1168</v>
      </c>
      <c r="B69" s="37" t="s">
        <v>213</v>
      </c>
      <c r="C69" s="49" t="s">
        <v>213</v>
      </c>
      <c r="D69" s="46" t="str">
        <f t="shared" si="14"/>
        <v>N/A</v>
      </c>
      <c r="E69" s="49">
        <v>0</v>
      </c>
      <c r="F69" s="46" t="str">
        <f t="shared" si="15"/>
        <v>N/A</v>
      </c>
      <c r="G69" s="49">
        <v>0</v>
      </c>
      <c r="H69" s="46" t="str">
        <f t="shared" si="16"/>
        <v>N/A</v>
      </c>
      <c r="I69" s="12" t="s">
        <v>213</v>
      </c>
      <c r="J69" s="12" t="s">
        <v>1747</v>
      </c>
      <c r="K69" s="47" t="s">
        <v>739</v>
      </c>
      <c r="L69" s="9" t="str">
        <f t="shared" si="17"/>
        <v>N/A</v>
      </c>
    </row>
    <row r="70" spans="1:12" ht="25.5" x14ac:dyDescent="0.2">
      <c r="A70" s="2" t="s">
        <v>1169</v>
      </c>
      <c r="B70" s="37" t="s">
        <v>213</v>
      </c>
      <c r="C70" s="49" t="s">
        <v>213</v>
      </c>
      <c r="D70" s="46" t="str">
        <f t="shared" si="14"/>
        <v>N/A</v>
      </c>
      <c r="E70" s="49">
        <v>0</v>
      </c>
      <c r="F70" s="46" t="str">
        <f t="shared" si="15"/>
        <v>N/A</v>
      </c>
      <c r="G70" s="49">
        <v>0</v>
      </c>
      <c r="H70" s="46" t="str">
        <f t="shared" si="16"/>
        <v>N/A</v>
      </c>
      <c r="I70" s="12" t="s">
        <v>213</v>
      </c>
      <c r="J70" s="12" t="s">
        <v>1747</v>
      </c>
      <c r="K70" s="47" t="s">
        <v>739</v>
      </c>
      <c r="L70" s="9" t="str">
        <f t="shared" si="17"/>
        <v>N/A</v>
      </c>
    </row>
    <row r="71" spans="1:12" x14ac:dyDescent="0.2">
      <c r="A71" s="6" t="s">
        <v>1170</v>
      </c>
      <c r="B71" s="37" t="s">
        <v>213</v>
      </c>
      <c r="C71" s="49">
        <v>21000.53644</v>
      </c>
      <c r="D71" s="46" t="str">
        <f t="shared" si="14"/>
        <v>N/A</v>
      </c>
      <c r="E71" s="49">
        <v>21438.107992000001</v>
      </c>
      <c r="F71" s="46" t="str">
        <f t="shared" si="15"/>
        <v>N/A</v>
      </c>
      <c r="G71" s="49">
        <v>21937.874469999999</v>
      </c>
      <c r="H71" s="46" t="str">
        <f t="shared" si="16"/>
        <v>N/A</v>
      </c>
      <c r="I71" s="12">
        <v>2.0840000000000001</v>
      </c>
      <c r="J71" s="12">
        <v>2.331</v>
      </c>
      <c r="K71" s="47" t="s">
        <v>739</v>
      </c>
      <c r="L71" s="9" t="str">
        <f t="shared" ref="L71:L81" si="18">IF(J71="Div by 0", "N/A", IF(K71="N/A","N/A", IF(J71&gt;VALUE(MID(K71,1,2)), "No", IF(J71&lt;-1*VALUE(MID(K71,1,2)), "No", "Yes"))))</f>
        <v>Yes</v>
      </c>
    </row>
    <row r="72" spans="1:12" ht="25.5" x14ac:dyDescent="0.2">
      <c r="A72" s="2" t="s">
        <v>1171</v>
      </c>
      <c r="B72" s="37" t="s">
        <v>213</v>
      </c>
      <c r="C72" s="49">
        <v>13520.959812999999</v>
      </c>
      <c r="D72" s="46" t="str">
        <f t="shared" si="14"/>
        <v>N/A</v>
      </c>
      <c r="E72" s="49">
        <v>13759.043449999999</v>
      </c>
      <c r="F72" s="46" t="str">
        <f t="shared" si="15"/>
        <v>N/A</v>
      </c>
      <c r="G72" s="49">
        <v>12132.11594</v>
      </c>
      <c r="H72" s="46" t="str">
        <f t="shared" si="16"/>
        <v>N/A</v>
      </c>
      <c r="I72" s="12">
        <v>1.7609999999999999</v>
      </c>
      <c r="J72" s="12">
        <v>-11.8</v>
      </c>
      <c r="K72" s="47" t="s">
        <v>739</v>
      </c>
      <c r="L72" s="9" t="str">
        <f t="shared" si="18"/>
        <v>Yes</v>
      </c>
    </row>
    <row r="73" spans="1:12" ht="25.5" x14ac:dyDescent="0.2">
      <c r="A73" s="2" t="s">
        <v>1172</v>
      </c>
      <c r="B73" s="37" t="s">
        <v>213</v>
      </c>
      <c r="C73" s="49" t="s">
        <v>1747</v>
      </c>
      <c r="D73" s="46" t="str">
        <f t="shared" si="14"/>
        <v>N/A</v>
      </c>
      <c r="E73" s="49" t="s">
        <v>1747</v>
      </c>
      <c r="F73" s="46" t="str">
        <f t="shared" si="15"/>
        <v>N/A</v>
      </c>
      <c r="G73" s="49" t="s">
        <v>1747</v>
      </c>
      <c r="H73" s="46" t="str">
        <f t="shared" si="16"/>
        <v>N/A</v>
      </c>
      <c r="I73" s="12" t="s">
        <v>1747</v>
      </c>
      <c r="J73" s="12" t="s">
        <v>1747</v>
      </c>
      <c r="K73" s="47" t="s">
        <v>739</v>
      </c>
      <c r="L73" s="9" t="str">
        <f t="shared" si="18"/>
        <v>N/A</v>
      </c>
    </row>
    <row r="74" spans="1:12" ht="25.5" x14ac:dyDescent="0.2">
      <c r="A74" s="2" t="s">
        <v>1173</v>
      </c>
      <c r="B74" s="37" t="s">
        <v>213</v>
      </c>
      <c r="C74" s="49">
        <v>43618.395062000003</v>
      </c>
      <c r="D74" s="46" t="str">
        <f t="shared" si="14"/>
        <v>N/A</v>
      </c>
      <c r="E74" s="49">
        <v>47138.55414</v>
      </c>
      <c r="F74" s="46" t="str">
        <f t="shared" si="15"/>
        <v>N/A</v>
      </c>
      <c r="G74" s="49">
        <v>46536.696203</v>
      </c>
      <c r="H74" s="46" t="str">
        <f t="shared" si="16"/>
        <v>N/A</v>
      </c>
      <c r="I74" s="12">
        <v>8.07</v>
      </c>
      <c r="J74" s="12">
        <v>-1.28</v>
      </c>
      <c r="K74" s="47" t="s">
        <v>739</v>
      </c>
      <c r="L74" s="9" t="str">
        <f t="shared" si="18"/>
        <v>Yes</v>
      </c>
    </row>
    <row r="75" spans="1:12" ht="25.5" x14ac:dyDescent="0.2">
      <c r="A75" s="2" t="s">
        <v>1174</v>
      </c>
      <c r="B75" s="37" t="s">
        <v>213</v>
      </c>
      <c r="C75" s="49" t="s">
        <v>1747</v>
      </c>
      <c r="D75" s="46" t="str">
        <f t="shared" si="14"/>
        <v>N/A</v>
      </c>
      <c r="E75" s="49" t="s">
        <v>1747</v>
      </c>
      <c r="F75" s="46" t="str">
        <f t="shared" si="15"/>
        <v>N/A</v>
      </c>
      <c r="G75" s="49" t="s">
        <v>1747</v>
      </c>
      <c r="H75" s="46" t="str">
        <f t="shared" si="16"/>
        <v>N/A</v>
      </c>
      <c r="I75" s="12" t="s">
        <v>1747</v>
      </c>
      <c r="J75" s="12" t="s">
        <v>1747</v>
      </c>
      <c r="K75" s="47" t="s">
        <v>739</v>
      </c>
      <c r="L75" s="9" t="str">
        <f t="shared" si="18"/>
        <v>N/A</v>
      </c>
    </row>
    <row r="76" spans="1:12" ht="25.5" x14ac:dyDescent="0.2">
      <c r="A76" s="2" t="s">
        <v>1175</v>
      </c>
      <c r="B76" s="37" t="s">
        <v>213</v>
      </c>
      <c r="C76" s="49" t="s">
        <v>1747</v>
      </c>
      <c r="D76" s="46" t="str">
        <f t="shared" si="14"/>
        <v>N/A</v>
      </c>
      <c r="E76" s="49" t="s">
        <v>1747</v>
      </c>
      <c r="F76" s="46" t="str">
        <f t="shared" si="15"/>
        <v>N/A</v>
      </c>
      <c r="G76" s="49" t="s">
        <v>1747</v>
      </c>
      <c r="H76" s="46" t="str">
        <f t="shared" si="16"/>
        <v>N/A</v>
      </c>
      <c r="I76" s="12" t="s">
        <v>1747</v>
      </c>
      <c r="J76" s="12" t="s">
        <v>1747</v>
      </c>
      <c r="K76" s="47" t="s">
        <v>739</v>
      </c>
      <c r="L76" s="9" t="str">
        <f t="shared" si="18"/>
        <v>N/A</v>
      </c>
    </row>
    <row r="77" spans="1:12" ht="25.5" x14ac:dyDescent="0.2">
      <c r="A77" s="2" t="s">
        <v>1176</v>
      </c>
      <c r="B77" s="37" t="s">
        <v>213</v>
      </c>
      <c r="C77" s="49">
        <v>36021.551313000004</v>
      </c>
      <c r="D77" s="46" t="str">
        <f t="shared" si="14"/>
        <v>N/A</v>
      </c>
      <c r="E77" s="49">
        <v>35322.255938000002</v>
      </c>
      <c r="F77" s="46" t="str">
        <f t="shared" si="15"/>
        <v>N/A</v>
      </c>
      <c r="G77" s="49">
        <v>36816.247817000003</v>
      </c>
      <c r="H77" s="46" t="str">
        <f t="shared" si="16"/>
        <v>N/A</v>
      </c>
      <c r="I77" s="12">
        <v>-1.94</v>
      </c>
      <c r="J77" s="12">
        <v>4.2300000000000004</v>
      </c>
      <c r="K77" s="47" t="s">
        <v>739</v>
      </c>
      <c r="L77" s="9" t="str">
        <f t="shared" si="18"/>
        <v>Yes</v>
      </c>
    </row>
    <row r="78" spans="1:12" ht="25.5" x14ac:dyDescent="0.2">
      <c r="A78" s="2" t="s">
        <v>1177</v>
      </c>
      <c r="B78" s="37" t="s">
        <v>213</v>
      </c>
      <c r="C78" s="49" t="s">
        <v>1747</v>
      </c>
      <c r="D78" s="46" t="str">
        <f t="shared" si="14"/>
        <v>N/A</v>
      </c>
      <c r="E78" s="49">
        <v>1642.0416667</v>
      </c>
      <c r="F78" s="46" t="str">
        <f t="shared" si="15"/>
        <v>N/A</v>
      </c>
      <c r="G78" s="49">
        <v>2009.4</v>
      </c>
      <c r="H78" s="46" t="str">
        <f t="shared" si="16"/>
        <v>N/A</v>
      </c>
      <c r="I78" s="12" t="s">
        <v>1747</v>
      </c>
      <c r="J78" s="12">
        <v>22.37</v>
      </c>
      <c r="K78" s="47" t="s">
        <v>739</v>
      </c>
      <c r="L78" s="9" t="str">
        <f t="shared" si="18"/>
        <v>Yes</v>
      </c>
    </row>
    <row r="79" spans="1:12" ht="25.5" x14ac:dyDescent="0.2">
      <c r="A79" s="2" t="s">
        <v>1178</v>
      </c>
      <c r="B79" s="37" t="s">
        <v>213</v>
      </c>
      <c r="C79" s="49">
        <v>14751.629806999999</v>
      </c>
      <c r="D79" s="46" t="str">
        <f t="shared" si="14"/>
        <v>N/A</v>
      </c>
      <c r="E79" s="49">
        <v>15126.442993000001</v>
      </c>
      <c r="F79" s="46" t="str">
        <f t="shared" si="15"/>
        <v>N/A</v>
      </c>
      <c r="G79" s="49">
        <v>16516.394770999999</v>
      </c>
      <c r="H79" s="46" t="str">
        <f t="shared" si="16"/>
        <v>N/A</v>
      </c>
      <c r="I79" s="12">
        <v>2.5409999999999999</v>
      </c>
      <c r="J79" s="12">
        <v>9.1890000000000001</v>
      </c>
      <c r="K79" s="47" t="s">
        <v>739</v>
      </c>
      <c r="L79" s="9" t="str">
        <f t="shared" si="18"/>
        <v>Yes</v>
      </c>
    </row>
    <row r="80" spans="1:12" ht="25.5" x14ac:dyDescent="0.2">
      <c r="A80" s="2" t="s">
        <v>1179</v>
      </c>
      <c r="B80" s="37" t="s">
        <v>213</v>
      </c>
      <c r="C80" s="49" t="s">
        <v>1747</v>
      </c>
      <c r="D80" s="46" t="str">
        <f t="shared" si="14"/>
        <v>N/A</v>
      </c>
      <c r="E80" s="49" t="s">
        <v>1747</v>
      </c>
      <c r="F80" s="46" t="str">
        <f t="shared" si="15"/>
        <v>N/A</v>
      </c>
      <c r="G80" s="49" t="s">
        <v>1747</v>
      </c>
      <c r="H80" s="46" t="str">
        <f t="shared" si="16"/>
        <v>N/A</v>
      </c>
      <c r="I80" s="12" t="s">
        <v>1747</v>
      </c>
      <c r="J80" s="12" t="s">
        <v>1747</v>
      </c>
      <c r="K80" s="47" t="s">
        <v>739</v>
      </c>
      <c r="L80" s="9" t="str">
        <f t="shared" si="18"/>
        <v>N/A</v>
      </c>
    </row>
    <row r="81" spans="1:12" ht="25.5" x14ac:dyDescent="0.2">
      <c r="A81" s="2" t="s">
        <v>1180</v>
      </c>
      <c r="B81" s="37" t="s">
        <v>213</v>
      </c>
      <c r="C81" s="49" t="s">
        <v>1747</v>
      </c>
      <c r="D81" s="46" t="str">
        <f t="shared" si="14"/>
        <v>N/A</v>
      </c>
      <c r="E81" s="49" t="s">
        <v>1747</v>
      </c>
      <c r="F81" s="46" t="str">
        <f t="shared" si="15"/>
        <v>N/A</v>
      </c>
      <c r="G81" s="49" t="s">
        <v>1747</v>
      </c>
      <c r="H81" s="46" t="str">
        <f t="shared" si="16"/>
        <v>N/A</v>
      </c>
      <c r="I81" s="12" t="s">
        <v>1747</v>
      </c>
      <c r="J81" s="12" t="s">
        <v>1747</v>
      </c>
      <c r="K81" s="47" t="s">
        <v>739</v>
      </c>
      <c r="L81" s="9" t="str">
        <f t="shared" si="18"/>
        <v>N/A</v>
      </c>
    </row>
    <row r="82" spans="1:12" x14ac:dyDescent="0.2">
      <c r="A82" s="2" t="s">
        <v>357</v>
      </c>
      <c r="B82" s="37" t="s">
        <v>213</v>
      </c>
      <c r="C82" s="49" t="s">
        <v>213</v>
      </c>
      <c r="D82" s="46" t="str">
        <f t="shared" si="14"/>
        <v>N/A</v>
      </c>
      <c r="E82" s="49">
        <v>1999653270</v>
      </c>
      <c r="F82" s="46" t="str">
        <f t="shared" si="15"/>
        <v>N/A</v>
      </c>
      <c r="G82" s="49">
        <v>2021850187</v>
      </c>
      <c r="H82" s="46" t="str">
        <f t="shared" si="16"/>
        <v>N/A</v>
      </c>
      <c r="I82" s="12" t="s">
        <v>213</v>
      </c>
      <c r="J82" s="12">
        <v>1.1100000000000001</v>
      </c>
      <c r="K82" s="47" t="s">
        <v>739</v>
      </c>
      <c r="L82" s="9" t="str">
        <f t="shared" ref="L82:L138" si="19">IF(J82="Div by 0", "N/A", IF(K82="N/A","N/A", IF(J82&gt;VALUE(MID(K82,1,2)), "No", IF(J82&lt;-1*VALUE(MID(K82,1,2)), "No", "Yes"))))</f>
        <v>Yes</v>
      </c>
    </row>
    <row r="83" spans="1:12" x14ac:dyDescent="0.2">
      <c r="A83" s="2" t="s">
        <v>363</v>
      </c>
      <c r="B83" s="37" t="s">
        <v>213</v>
      </c>
      <c r="C83" s="49" t="s">
        <v>213</v>
      </c>
      <c r="D83" s="46" t="str">
        <f t="shared" ref="D83:D114" si="20">IF($B83="N/A","N/A",IF(C83&gt;10,"No",IF(C83&lt;-10,"No","Yes")))</f>
        <v>N/A</v>
      </c>
      <c r="E83" s="38">
        <v>124849</v>
      </c>
      <c r="F83" s="46" t="str">
        <f t="shared" ref="F83:F114" si="21">IF($B83="N/A","N/A",IF(E83&gt;10,"No",IF(E83&lt;-10,"No","Yes")))</f>
        <v>N/A</v>
      </c>
      <c r="G83" s="38">
        <v>130193</v>
      </c>
      <c r="H83" s="46" t="str">
        <f t="shared" ref="H83:H114" si="22">IF($B83="N/A","N/A",IF(G83&gt;10,"No",IF(G83&lt;-10,"No","Yes")))</f>
        <v>N/A</v>
      </c>
      <c r="I83" s="12" t="s">
        <v>213</v>
      </c>
      <c r="J83" s="12">
        <v>4.28</v>
      </c>
      <c r="K83" s="47" t="s">
        <v>739</v>
      </c>
      <c r="L83" s="9" t="str">
        <f t="shared" si="19"/>
        <v>Yes</v>
      </c>
    </row>
    <row r="84" spans="1:12" x14ac:dyDescent="0.2">
      <c r="A84" s="2" t="s">
        <v>358</v>
      </c>
      <c r="B84" s="37" t="s">
        <v>213</v>
      </c>
      <c r="C84" s="49" t="s">
        <v>213</v>
      </c>
      <c r="D84" s="46" t="str">
        <f t="shared" si="20"/>
        <v>N/A</v>
      </c>
      <c r="E84" s="49">
        <v>16016.574182</v>
      </c>
      <c r="F84" s="46" t="str">
        <f t="shared" si="21"/>
        <v>N/A</v>
      </c>
      <c r="G84" s="49">
        <v>15529.638206</v>
      </c>
      <c r="H84" s="46" t="str">
        <f t="shared" si="22"/>
        <v>N/A</v>
      </c>
      <c r="I84" s="12" t="s">
        <v>213</v>
      </c>
      <c r="J84" s="12">
        <v>-3.04</v>
      </c>
      <c r="K84" s="47" t="s">
        <v>739</v>
      </c>
      <c r="L84" s="9" t="str">
        <f t="shared" si="19"/>
        <v>Yes</v>
      </c>
    </row>
    <row r="85" spans="1:12" ht="25.5" x14ac:dyDescent="0.2">
      <c r="A85" s="2" t="s">
        <v>1181</v>
      </c>
      <c r="B85" s="37" t="s">
        <v>213</v>
      </c>
      <c r="C85" s="49" t="s">
        <v>213</v>
      </c>
      <c r="D85" s="46" t="str">
        <f t="shared" si="20"/>
        <v>N/A</v>
      </c>
      <c r="E85" s="49">
        <v>10200296</v>
      </c>
      <c r="F85" s="46" t="str">
        <f t="shared" si="21"/>
        <v>N/A</v>
      </c>
      <c r="G85" s="49">
        <v>10737013</v>
      </c>
      <c r="H85" s="46" t="str">
        <f t="shared" si="22"/>
        <v>N/A</v>
      </c>
      <c r="I85" s="12" t="s">
        <v>213</v>
      </c>
      <c r="J85" s="12">
        <v>5.2619999999999996</v>
      </c>
      <c r="K85" s="47" t="s">
        <v>739</v>
      </c>
      <c r="L85" s="9" t="str">
        <f t="shared" si="19"/>
        <v>Yes</v>
      </c>
    </row>
    <row r="86" spans="1:12" x14ac:dyDescent="0.2">
      <c r="A86" s="2" t="s">
        <v>729</v>
      </c>
      <c r="B86" s="37" t="s">
        <v>213</v>
      </c>
      <c r="C86" s="49" t="s">
        <v>213</v>
      </c>
      <c r="D86" s="46" t="str">
        <f t="shared" si="20"/>
        <v>N/A</v>
      </c>
      <c r="E86" s="38">
        <v>12429</v>
      </c>
      <c r="F86" s="46" t="str">
        <f t="shared" si="21"/>
        <v>N/A</v>
      </c>
      <c r="G86" s="38">
        <v>11090</v>
      </c>
      <c r="H86" s="46" t="str">
        <f t="shared" si="22"/>
        <v>N/A</v>
      </c>
      <c r="I86" s="12" t="s">
        <v>213</v>
      </c>
      <c r="J86" s="12">
        <v>-10.8</v>
      </c>
      <c r="K86" s="47" t="s">
        <v>739</v>
      </c>
      <c r="L86" s="9" t="str">
        <f t="shared" si="19"/>
        <v>Yes</v>
      </c>
    </row>
    <row r="87" spans="1:12" ht="25.5" x14ac:dyDescent="0.2">
      <c r="A87" s="2" t="s">
        <v>1182</v>
      </c>
      <c r="B87" s="37" t="s">
        <v>213</v>
      </c>
      <c r="C87" s="49" t="s">
        <v>213</v>
      </c>
      <c r="D87" s="46" t="str">
        <f t="shared" si="20"/>
        <v>N/A</v>
      </c>
      <c r="E87" s="49">
        <v>820.68517178000002</v>
      </c>
      <c r="F87" s="46" t="str">
        <f t="shared" si="21"/>
        <v>N/A</v>
      </c>
      <c r="G87" s="49">
        <v>968.17069432000005</v>
      </c>
      <c r="H87" s="46" t="str">
        <f t="shared" si="22"/>
        <v>N/A</v>
      </c>
      <c r="I87" s="12" t="s">
        <v>213</v>
      </c>
      <c r="J87" s="12">
        <v>17.97</v>
      </c>
      <c r="K87" s="47" t="s">
        <v>739</v>
      </c>
      <c r="L87" s="9" t="str">
        <f t="shared" si="19"/>
        <v>Yes</v>
      </c>
    </row>
    <row r="88" spans="1:12" ht="25.5" x14ac:dyDescent="0.2">
      <c r="A88" s="2" t="s">
        <v>1183</v>
      </c>
      <c r="B88" s="37" t="s">
        <v>213</v>
      </c>
      <c r="C88" s="49" t="s">
        <v>213</v>
      </c>
      <c r="D88" s="46" t="str">
        <f t="shared" si="20"/>
        <v>N/A</v>
      </c>
      <c r="E88" s="49">
        <v>41690423</v>
      </c>
      <c r="F88" s="46" t="str">
        <f t="shared" si="21"/>
        <v>N/A</v>
      </c>
      <c r="G88" s="49">
        <v>28677676</v>
      </c>
      <c r="H88" s="46" t="str">
        <f t="shared" si="22"/>
        <v>N/A</v>
      </c>
      <c r="I88" s="12" t="s">
        <v>213</v>
      </c>
      <c r="J88" s="12">
        <v>-31.2</v>
      </c>
      <c r="K88" s="47" t="s">
        <v>739</v>
      </c>
      <c r="L88" s="9" t="str">
        <f t="shared" si="19"/>
        <v>No</v>
      </c>
    </row>
    <row r="89" spans="1:12" x14ac:dyDescent="0.2">
      <c r="A89" s="2" t="s">
        <v>730</v>
      </c>
      <c r="B89" s="37" t="s">
        <v>213</v>
      </c>
      <c r="C89" s="49" t="s">
        <v>213</v>
      </c>
      <c r="D89" s="46" t="str">
        <f t="shared" si="20"/>
        <v>N/A</v>
      </c>
      <c r="E89" s="38">
        <v>3492</v>
      </c>
      <c r="F89" s="46" t="str">
        <f t="shared" si="21"/>
        <v>N/A</v>
      </c>
      <c r="G89" s="38">
        <v>3159</v>
      </c>
      <c r="H89" s="46" t="str">
        <f t="shared" si="22"/>
        <v>N/A</v>
      </c>
      <c r="I89" s="12" t="s">
        <v>213</v>
      </c>
      <c r="J89" s="12">
        <v>-9.5399999999999991</v>
      </c>
      <c r="K89" s="47" t="s">
        <v>739</v>
      </c>
      <c r="L89" s="9" t="str">
        <f t="shared" si="19"/>
        <v>Yes</v>
      </c>
    </row>
    <row r="90" spans="1:12" ht="25.5" x14ac:dyDescent="0.2">
      <c r="A90" s="2" t="s">
        <v>1184</v>
      </c>
      <c r="B90" s="37" t="s">
        <v>213</v>
      </c>
      <c r="C90" s="49" t="s">
        <v>213</v>
      </c>
      <c r="D90" s="46" t="str">
        <f t="shared" si="20"/>
        <v>N/A</v>
      </c>
      <c r="E90" s="49">
        <v>11938.838202000001</v>
      </c>
      <c r="F90" s="46" t="str">
        <f t="shared" si="21"/>
        <v>N/A</v>
      </c>
      <c r="G90" s="49">
        <v>9078.0867362999998</v>
      </c>
      <c r="H90" s="46" t="str">
        <f t="shared" si="22"/>
        <v>N/A</v>
      </c>
      <c r="I90" s="12" t="s">
        <v>213</v>
      </c>
      <c r="J90" s="12">
        <v>-24</v>
      </c>
      <c r="K90" s="47" t="s">
        <v>739</v>
      </c>
      <c r="L90" s="9" t="str">
        <f t="shared" si="19"/>
        <v>Yes</v>
      </c>
    </row>
    <row r="91" spans="1:12" ht="25.5" x14ac:dyDescent="0.2">
      <c r="A91" s="2" t="s">
        <v>1185</v>
      </c>
      <c r="B91" s="37" t="s">
        <v>213</v>
      </c>
      <c r="C91" s="49" t="s">
        <v>213</v>
      </c>
      <c r="D91" s="46" t="str">
        <f t="shared" si="20"/>
        <v>N/A</v>
      </c>
      <c r="E91" s="49">
        <v>1513</v>
      </c>
      <c r="F91" s="46" t="str">
        <f t="shared" si="21"/>
        <v>N/A</v>
      </c>
      <c r="G91" s="49">
        <v>9148</v>
      </c>
      <c r="H91" s="46" t="str">
        <f t="shared" si="22"/>
        <v>N/A</v>
      </c>
      <c r="I91" s="12" t="s">
        <v>213</v>
      </c>
      <c r="J91" s="12">
        <v>504.6</v>
      </c>
      <c r="K91" s="47" t="s">
        <v>739</v>
      </c>
      <c r="L91" s="9" t="str">
        <f t="shared" si="19"/>
        <v>No</v>
      </c>
    </row>
    <row r="92" spans="1:12" x14ac:dyDescent="0.2">
      <c r="A92" s="2" t="s">
        <v>731</v>
      </c>
      <c r="B92" s="37" t="s">
        <v>213</v>
      </c>
      <c r="C92" s="49" t="s">
        <v>213</v>
      </c>
      <c r="D92" s="46" t="str">
        <f t="shared" si="20"/>
        <v>N/A</v>
      </c>
      <c r="E92" s="38">
        <v>11</v>
      </c>
      <c r="F92" s="46" t="str">
        <f t="shared" si="21"/>
        <v>N/A</v>
      </c>
      <c r="G92" s="38">
        <v>11</v>
      </c>
      <c r="H92" s="46" t="str">
        <f t="shared" si="22"/>
        <v>N/A</v>
      </c>
      <c r="I92" s="12" t="s">
        <v>213</v>
      </c>
      <c r="J92" s="12">
        <v>500</v>
      </c>
      <c r="K92" s="47" t="s">
        <v>739</v>
      </c>
      <c r="L92" s="9" t="str">
        <f t="shared" si="19"/>
        <v>No</v>
      </c>
    </row>
    <row r="93" spans="1:12" ht="25.5" x14ac:dyDescent="0.2">
      <c r="A93" s="2" t="s">
        <v>1186</v>
      </c>
      <c r="B93" s="37" t="s">
        <v>213</v>
      </c>
      <c r="C93" s="49" t="s">
        <v>213</v>
      </c>
      <c r="D93" s="46" t="str">
        <f t="shared" si="20"/>
        <v>N/A</v>
      </c>
      <c r="E93" s="49">
        <v>1513</v>
      </c>
      <c r="F93" s="46" t="str">
        <f t="shared" si="21"/>
        <v>N/A</v>
      </c>
      <c r="G93" s="49">
        <v>1524.6666667</v>
      </c>
      <c r="H93" s="46" t="str">
        <f t="shared" si="22"/>
        <v>N/A</v>
      </c>
      <c r="I93" s="12" t="s">
        <v>213</v>
      </c>
      <c r="J93" s="12">
        <v>0.77110000000000001</v>
      </c>
      <c r="K93" s="47" t="s">
        <v>739</v>
      </c>
      <c r="L93" s="9" t="str">
        <f t="shared" si="19"/>
        <v>Yes</v>
      </c>
    </row>
    <row r="94" spans="1:12" x14ac:dyDescent="0.2">
      <c r="A94" s="2" t="s">
        <v>1187</v>
      </c>
      <c r="B94" s="37" t="s">
        <v>213</v>
      </c>
      <c r="C94" s="49" t="s">
        <v>213</v>
      </c>
      <c r="D94" s="46" t="str">
        <f t="shared" si="20"/>
        <v>N/A</v>
      </c>
      <c r="E94" s="49">
        <v>66750801</v>
      </c>
      <c r="F94" s="46" t="str">
        <f t="shared" si="21"/>
        <v>N/A</v>
      </c>
      <c r="G94" s="49">
        <v>71642388</v>
      </c>
      <c r="H94" s="46" t="str">
        <f t="shared" si="22"/>
        <v>N/A</v>
      </c>
      <c r="I94" s="12" t="s">
        <v>213</v>
      </c>
      <c r="J94" s="12">
        <v>7.3280000000000003</v>
      </c>
      <c r="K94" s="47" t="s">
        <v>739</v>
      </c>
      <c r="L94" s="9" t="str">
        <f t="shared" si="19"/>
        <v>Yes</v>
      </c>
    </row>
    <row r="95" spans="1:12" x14ac:dyDescent="0.2">
      <c r="A95" s="2" t="s">
        <v>732</v>
      </c>
      <c r="B95" s="37" t="s">
        <v>213</v>
      </c>
      <c r="C95" s="49" t="s">
        <v>213</v>
      </c>
      <c r="D95" s="46" t="str">
        <f t="shared" si="20"/>
        <v>N/A</v>
      </c>
      <c r="E95" s="38">
        <v>3851</v>
      </c>
      <c r="F95" s="46" t="str">
        <f t="shared" si="21"/>
        <v>N/A</v>
      </c>
      <c r="G95" s="38">
        <v>4148</v>
      </c>
      <c r="H95" s="46" t="str">
        <f t="shared" si="22"/>
        <v>N/A</v>
      </c>
      <c r="I95" s="12" t="s">
        <v>213</v>
      </c>
      <c r="J95" s="12">
        <v>7.7119999999999997</v>
      </c>
      <c r="K95" s="47" t="s">
        <v>739</v>
      </c>
      <c r="L95" s="9" t="str">
        <f t="shared" si="19"/>
        <v>Yes</v>
      </c>
    </row>
    <row r="96" spans="1:12" x14ac:dyDescent="0.2">
      <c r="A96" s="2" t="s">
        <v>1188</v>
      </c>
      <c r="B96" s="37" t="s">
        <v>213</v>
      </c>
      <c r="C96" s="49" t="s">
        <v>213</v>
      </c>
      <c r="D96" s="46" t="str">
        <f t="shared" si="20"/>
        <v>N/A</v>
      </c>
      <c r="E96" s="49">
        <v>17333.368215999999</v>
      </c>
      <c r="F96" s="46" t="str">
        <f t="shared" si="21"/>
        <v>N/A</v>
      </c>
      <c r="G96" s="49">
        <v>17271.549662000001</v>
      </c>
      <c r="H96" s="46" t="str">
        <f t="shared" si="22"/>
        <v>N/A</v>
      </c>
      <c r="I96" s="12" t="s">
        <v>213</v>
      </c>
      <c r="J96" s="12">
        <v>-0.35699999999999998</v>
      </c>
      <c r="K96" s="47" t="s">
        <v>739</v>
      </c>
      <c r="L96" s="9" t="str">
        <f t="shared" si="19"/>
        <v>Yes</v>
      </c>
    </row>
    <row r="97" spans="1:12" x14ac:dyDescent="0.2">
      <c r="A97" s="2" t="s">
        <v>1189</v>
      </c>
      <c r="B97" s="37" t="s">
        <v>213</v>
      </c>
      <c r="C97" s="49" t="s">
        <v>213</v>
      </c>
      <c r="D97" s="46" t="str">
        <f t="shared" si="20"/>
        <v>N/A</v>
      </c>
      <c r="E97" s="49">
        <v>48369448</v>
      </c>
      <c r="F97" s="46" t="str">
        <f t="shared" si="21"/>
        <v>N/A</v>
      </c>
      <c r="G97" s="49">
        <v>43407054</v>
      </c>
      <c r="H97" s="46" t="str">
        <f t="shared" si="22"/>
        <v>N/A</v>
      </c>
      <c r="I97" s="12" t="s">
        <v>213</v>
      </c>
      <c r="J97" s="12">
        <v>-10.3</v>
      </c>
      <c r="K97" s="47" t="s">
        <v>739</v>
      </c>
      <c r="L97" s="9" t="str">
        <f t="shared" si="19"/>
        <v>Yes</v>
      </c>
    </row>
    <row r="98" spans="1:12" x14ac:dyDescent="0.2">
      <c r="A98" s="2" t="s">
        <v>520</v>
      </c>
      <c r="B98" s="37" t="s">
        <v>213</v>
      </c>
      <c r="C98" s="49" t="s">
        <v>213</v>
      </c>
      <c r="D98" s="46" t="str">
        <f t="shared" si="20"/>
        <v>N/A</v>
      </c>
      <c r="E98" s="38">
        <v>39985</v>
      </c>
      <c r="F98" s="46" t="str">
        <f t="shared" si="21"/>
        <v>N/A</v>
      </c>
      <c r="G98" s="38">
        <v>36598</v>
      </c>
      <c r="H98" s="46" t="str">
        <f t="shared" si="22"/>
        <v>N/A</v>
      </c>
      <c r="I98" s="12" t="s">
        <v>213</v>
      </c>
      <c r="J98" s="12">
        <v>-8.4700000000000006</v>
      </c>
      <c r="K98" s="47" t="s">
        <v>739</v>
      </c>
      <c r="L98" s="9" t="str">
        <f t="shared" si="19"/>
        <v>Yes</v>
      </c>
    </row>
    <row r="99" spans="1:12" x14ac:dyDescent="0.2">
      <c r="A99" s="2" t="s">
        <v>1190</v>
      </c>
      <c r="B99" s="37" t="s">
        <v>213</v>
      </c>
      <c r="C99" s="49" t="s">
        <v>213</v>
      </c>
      <c r="D99" s="46" t="str">
        <f t="shared" si="20"/>
        <v>N/A</v>
      </c>
      <c r="E99" s="49">
        <v>1209.6898337</v>
      </c>
      <c r="F99" s="46" t="str">
        <f t="shared" si="21"/>
        <v>N/A</v>
      </c>
      <c r="G99" s="49">
        <v>1186.0498934</v>
      </c>
      <c r="H99" s="46" t="str">
        <f t="shared" si="22"/>
        <v>N/A</v>
      </c>
      <c r="I99" s="12" t="s">
        <v>213</v>
      </c>
      <c r="J99" s="12">
        <v>-1.95</v>
      </c>
      <c r="K99" s="47" t="s">
        <v>739</v>
      </c>
      <c r="L99" s="9" t="str">
        <f t="shared" si="19"/>
        <v>Yes</v>
      </c>
    </row>
    <row r="100" spans="1:12" ht="25.5" x14ac:dyDescent="0.2">
      <c r="A100" s="2" t="s">
        <v>1191</v>
      </c>
      <c r="B100" s="37" t="s">
        <v>213</v>
      </c>
      <c r="C100" s="49" t="s">
        <v>213</v>
      </c>
      <c r="D100" s="46" t="str">
        <f t="shared" si="20"/>
        <v>N/A</v>
      </c>
      <c r="E100" s="49">
        <v>8567026</v>
      </c>
      <c r="F100" s="46" t="str">
        <f t="shared" si="21"/>
        <v>N/A</v>
      </c>
      <c r="G100" s="49">
        <v>7051896</v>
      </c>
      <c r="H100" s="46" t="str">
        <f t="shared" si="22"/>
        <v>N/A</v>
      </c>
      <c r="I100" s="12" t="s">
        <v>213</v>
      </c>
      <c r="J100" s="12">
        <v>-17.7</v>
      </c>
      <c r="K100" s="47" t="s">
        <v>739</v>
      </c>
      <c r="L100" s="9" t="str">
        <f t="shared" si="19"/>
        <v>Yes</v>
      </c>
    </row>
    <row r="101" spans="1:12" x14ac:dyDescent="0.2">
      <c r="A101" s="2" t="s">
        <v>521</v>
      </c>
      <c r="B101" s="37" t="s">
        <v>213</v>
      </c>
      <c r="C101" s="49" t="s">
        <v>213</v>
      </c>
      <c r="D101" s="46" t="str">
        <f t="shared" si="20"/>
        <v>N/A</v>
      </c>
      <c r="E101" s="38">
        <v>8080</v>
      </c>
      <c r="F101" s="46" t="str">
        <f t="shared" si="21"/>
        <v>N/A</v>
      </c>
      <c r="G101" s="38">
        <v>7499</v>
      </c>
      <c r="H101" s="46" t="str">
        <f t="shared" si="22"/>
        <v>N/A</v>
      </c>
      <c r="I101" s="12" t="s">
        <v>213</v>
      </c>
      <c r="J101" s="12">
        <v>-7.19</v>
      </c>
      <c r="K101" s="47" t="s">
        <v>739</v>
      </c>
      <c r="L101" s="9" t="str">
        <f t="shared" si="19"/>
        <v>Yes</v>
      </c>
    </row>
    <row r="102" spans="1:12" ht="25.5" x14ac:dyDescent="0.2">
      <c r="A102" s="2" t="s">
        <v>1192</v>
      </c>
      <c r="B102" s="37" t="s">
        <v>213</v>
      </c>
      <c r="C102" s="49" t="s">
        <v>213</v>
      </c>
      <c r="D102" s="46" t="str">
        <f t="shared" si="20"/>
        <v>N/A</v>
      </c>
      <c r="E102" s="49">
        <v>1060.2754950000001</v>
      </c>
      <c r="F102" s="46" t="str">
        <f t="shared" si="21"/>
        <v>N/A</v>
      </c>
      <c r="G102" s="49">
        <v>940.37818375999996</v>
      </c>
      <c r="H102" s="46" t="str">
        <f t="shared" si="22"/>
        <v>N/A</v>
      </c>
      <c r="I102" s="12" t="s">
        <v>213</v>
      </c>
      <c r="J102" s="12">
        <v>-11.3</v>
      </c>
      <c r="K102" s="47" t="s">
        <v>739</v>
      </c>
      <c r="L102" s="9" t="str">
        <f t="shared" si="19"/>
        <v>Yes</v>
      </c>
    </row>
    <row r="103" spans="1:12" ht="25.5" x14ac:dyDescent="0.2">
      <c r="A103" s="67" t="s">
        <v>1193</v>
      </c>
      <c r="B103" s="37" t="s">
        <v>213</v>
      </c>
      <c r="C103" s="49" t="s">
        <v>213</v>
      </c>
      <c r="D103" s="46" t="str">
        <f t="shared" si="20"/>
        <v>N/A</v>
      </c>
      <c r="E103" s="49">
        <v>0</v>
      </c>
      <c r="F103" s="46" t="str">
        <f t="shared" si="21"/>
        <v>N/A</v>
      </c>
      <c r="G103" s="49">
        <v>0</v>
      </c>
      <c r="H103" s="46" t="str">
        <f t="shared" si="22"/>
        <v>N/A</v>
      </c>
      <c r="I103" s="12" t="s">
        <v>213</v>
      </c>
      <c r="J103" s="12" t="s">
        <v>1747</v>
      </c>
      <c r="K103" s="47" t="s">
        <v>739</v>
      </c>
      <c r="L103" s="9" t="str">
        <f t="shared" si="19"/>
        <v>N/A</v>
      </c>
    </row>
    <row r="104" spans="1:12" ht="25.5" x14ac:dyDescent="0.2">
      <c r="A104" s="2" t="s">
        <v>522</v>
      </c>
      <c r="B104" s="37" t="s">
        <v>213</v>
      </c>
      <c r="C104" s="49" t="s">
        <v>213</v>
      </c>
      <c r="D104" s="46" t="str">
        <f t="shared" si="20"/>
        <v>N/A</v>
      </c>
      <c r="E104" s="38">
        <v>0</v>
      </c>
      <c r="F104" s="46" t="str">
        <f t="shared" si="21"/>
        <v>N/A</v>
      </c>
      <c r="G104" s="38">
        <v>0</v>
      </c>
      <c r="H104" s="46" t="str">
        <f t="shared" si="22"/>
        <v>N/A</v>
      </c>
      <c r="I104" s="12" t="s">
        <v>213</v>
      </c>
      <c r="J104" s="12" t="s">
        <v>1747</v>
      </c>
      <c r="K104" s="47" t="s">
        <v>739</v>
      </c>
      <c r="L104" s="9" t="str">
        <f t="shared" si="19"/>
        <v>N/A</v>
      </c>
    </row>
    <row r="105" spans="1:12" ht="25.5" x14ac:dyDescent="0.2">
      <c r="A105" s="2" t="s">
        <v>1194</v>
      </c>
      <c r="B105" s="37" t="s">
        <v>213</v>
      </c>
      <c r="C105" s="49" t="s">
        <v>213</v>
      </c>
      <c r="D105" s="46" t="str">
        <f t="shared" si="20"/>
        <v>N/A</v>
      </c>
      <c r="E105" s="49" t="s">
        <v>1747</v>
      </c>
      <c r="F105" s="46" t="str">
        <f t="shared" si="21"/>
        <v>N/A</v>
      </c>
      <c r="G105" s="49" t="s">
        <v>1747</v>
      </c>
      <c r="H105" s="46" t="str">
        <f t="shared" si="22"/>
        <v>N/A</v>
      </c>
      <c r="I105" s="12" t="s">
        <v>213</v>
      </c>
      <c r="J105" s="12" t="s">
        <v>1747</v>
      </c>
      <c r="K105" s="47" t="s">
        <v>739</v>
      </c>
      <c r="L105" s="9" t="str">
        <f t="shared" si="19"/>
        <v>N/A</v>
      </c>
    </row>
    <row r="106" spans="1:12" ht="25.5" x14ac:dyDescent="0.2">
      <c r="A106" s="2" t="s">
        <v>1195</v>
      </c>
      <c r="B106" s="37" t="s">
        <v>213</v>
      </c>
      <c r="C106" s="49" t="s">
        <v>213</v>
      </c>
      <c r="D106" s="46" t="str">
        <f t="shared" si="20"/>
        <v>N/A</v>
      </c>
      <c r="E106" s="49">
        <v>936006476</v>
      </c>
      <c r="F106" s="46" t="str">
        <f t="shared" si="21"/>
        <v>N/A</v>
      </c>
      <c r="G106" s="49">
        <v>903345599</v>
      </c>
      <c r="H106" s="46" t="str">
        <f t="shared" si="22"/>
        <v>N/A</v>
      </c>
      <c r="I106" s="12" t="s">
        <v>213</v>
      </c>
      <c r="J106" s="12">
        <v>-3.49</v>
      </c>
      <c r="K106" s="47" t="s">
        <v>739</v>
      </c>
      <c r="L106" s="9" t="str">
        <f t="shared" si="19"/>
        <v>Yes</v>
      </c>
    </row>
    <row r="107" spans="1:12" x14ac:dyDescent="0.2">
      <c r="A107" s="2" t="s">
        <v>523</v>
      </c>
      <c r="B107" s="37" t="s">
        <v>213</v>
      </c>
      <c r="C107" s="49" t="s">
        <v>213</v>
      </c>
      <c r="D107" s="46" t="str">
        <f t="shared" si="20"/>
        <v>N/A</v>
      </c>
      <c r="E107" s="38">
        <v>90318</v>
      </c>
      <c r="F107" s="46" t="str">
        <f t="shared" si="21"/>
        <v>N/A</v>
      </c>
      <c r="G107" s="38">
        <v>91363</v>
      </c>
      <c r="H107" s="46" t="str">
        <f t="shared" si="22"/>
        <v>N/A</v>
      </c>
      <c r="I107" s="12" t="s">
        <v>213</v>
      </c>
      <c r="J107" s="12">
        <v>1.157</v>
      </c>
      <c r="K107" s="47" t="s">
        <v>739</v>
      </c>
      <c r="L107" s="9" t="str">
        <f t="shared" si="19"/>
        <v>Yes</v>
      </c>
    </row>
    <row r="108" spans="1:12" ht="25.5" x14ac:dyDescent="0.2">
      <c r="A108" s="2" t="s">
        <v>1196</v>
      </c>
      <c r="B108" s="37" t="s">
        <v>213</v>
      </c>
      <c r="C108" s="49" t="s">
        <v>213</v>
      </c>
      <c r="D108" s="46" t="str">
        <f t="shared" si="20"/>
        <v>N/A</v>
      </c>
      <c r="E108" s="49">
        <v>10363.454417000001</v>
      </c>
      <c r="F108" s="46" t="str">
        <f t="shared" si="21"/>
        <v>N/A</v>
      </c>
      <c r="G108" s="49">
        <v>9887.4336328999998</v>
      </c>
      <c r="H108" s="46" t="str">
        <f t="shared" si="22"/>
        <v>N/A</v>
      </c>
      <c r="I108" s="12" t="s">
        <v>213</v>
      </c>
      <c r="J108" s="12">
        <v>-4.59</v>
      </c>
      <c r="K108" s="47" t="s">
        <v>739</v>
      </c>
      <c r="L108" s="9" t="str">
        <f t="shared" si="19"/>
        <v>Yes</v>
      </c>
    </row>
    <row r="109" spans="1:12" ht="25.5" x14ac:dyDescent="0.2">
      <c r="A109" s="2" t="s">
        <v>1197</v>
      </c>
      <c r="B109" s="37" t="s">
        <v>213</v>
      </c>
      <c r="C109" s="49" t="s">
        <v>213</v>
      </c>
      <c r="D109" s="46" t="str">
        <f t="shared" si="20"/>
        <v>N/A</v>
      </c>
      <c r="E109" s="49">
        <v>76917739</v>
      </c>
      <c r="F109" s="46" t="str">
        <f t="shared" si="21"/>
        <v>N/A</v>
      </c>
      <c r="G109" s="49">
        <v>80025284</v>
      </c>
      <c r="H109" s="46" t="str">
        <f t="shared" si="22"/>
        <v>N/A</v>
      </c>
      <c r="I109" s="12" t="s">
        <v>213</v>
      </c>
      <c r="J109" s="12">
        <v>4.04</v>
      </c>
      <c r="K109" s="47" t="s">
        <v>739</v>
      </c>
      <c r="L109" s="9" t="str">
        <f t="shared" si="19"/>
        <v>Yes</v>
      </c>
    </row>
    <row r="110" spans="1:12" x14ac:dyDescent="0.2">
      <c r="A110" s="2" t="s">
        <v>524</v>
      </c>
      <c r="B110" s="37" t="s">
        <v>213</v>
      </c>
      <c r="C110" s="49" t="s">
        <v>213</v>
      </c>
      <c r="D110" s="46" t="str">
        <f t="shared" si="20"/>
        <v>N/A</v>
      </c>
      <c r="E110" s="38">
        <v>9558</v>
      </c>
      <c r="F110" s="46" t="str">
        <f t="shared" si="21"/>
        <v>N/A</v>
      </c>
      <c r="G110" s="38">
        <v>9731</v>
      </c>
      <c r="H110" s="46" t="str">
        <f t="shared" si="22"/>
        <v>N/A</v>
      </c>
      <c r="I110" s="12" t="s">
        <v>213</v>
      </c>
      <c r="J110" s="12">
        <v>1.81</v>
      </c>
      <c r="K110" s="47" t="s">
        <v>739</v>
      </c>
      <c r="L110" s="9" t="str">
        <f t="shared" si="19"/>
        <v>Yes</v>
      </c>
    </row>
    <row r="111" spans="1:12" ht="25.5" x14ac:dyDescent="0.2">
      <c r="A111" s="2" t="s">
        <v>1198</v>
      </c>
      <c r="B111" s="37" t="s">
        <v>213</v>
      </c>
      <c r="C111" s="49" t="s">
        <v>213</v>
      </c>
      <c r="D111" s="46" t="str">
        <f t="shared" si="20"/>
        <v>N/A</v>
      </c>
      <c r="E111" s="49">
        <v>8047.4721699000002</v>
      </c>
      <c r="F111" s="46" t="str">
        <f t="shared" si="21"/>
        <v>N/A</v>
      </c>
      <c r="G111" s="49">
        <v>8223.7471996999993</v>
      </c>
      <c r="H111" s="46" t="str">
        <f t="shared" si="22"/>
        <v>N/A</v>
      </c>
      <c r="I111" s="12" t="s">
        <v>213</v>
      </c>
      <c r="J111" s="12">
        <v>2.19</v>
      </c>
      <c r="K111" s="47" t="s">
        <v>739</v>
      </c>
      <c r="L111" s="9" t="str">
        <f t="shared" si="19"/>
        <v>Yes</v>
      </c>
    </row>
    <row r="112" spans="1:12" ht="25.5" x14ac:dyDescent="0.2">
      <c r="A112" s="2" t="s">
        <v>1199</v>
      </c>
      <c r="B112" s="37" t="s">
        <v>213</v>
      </c>
      <c r="C112" s="49" t="s">
        <v>213</v>
      </c>
      <c r="D112" s="46" t="str">
        <f t="shared" si="20"/>
        <v>N/A</v>
      </c>
      <c r="E112" s="49">
        <v>345462</v>
      </c>
      <c r="F112" s="46" t="str">
        <f t="shared" si="21"/>
        <v>N/A</v>
      </c>
      <c r="G112" s="49">
        <v>418246</v>
      </c>
      <c r="H112" s="46" t="str">
        <f t="shared" si="22"/>
        <v>N/A</v>
      </c>
      <c r="I112" s="12" t="s">
        <v>213</v>
      </c>
      <c r="J112" s="12">
        <v>21.07</v>
      </c>
      <c r="K112" s="47" t="s">
        <v>739</v>
      </c>
      <c r="L112" s="9" t="str">
        <f t="shared" si="19"/>
        <v>Yes</v>
      </c>
    </row>
    <row r="113" spans="1:12" ht="25.5" x14ac:dyDescent="0.2">
      <c r="A113" s="2" t="s">
        <v>525</v>
      </c>
      <c r="B113" s="37" t="s">
        <v>213</v>
      </c>
      <c r="C113" s="49" t="s">
        <v>213</v>
      </c>
      <c r="D113" s="46" t="str">
        <f t="shared" si="20"/>
        <v>N/A</v>
      </c>
      <c r="E113" s="38">
        <v>130</v>
      </c>
      <c r="F113" s="46" t="str">
        <f t="shared" si="21"/>
        <v>N/A</v>
      </c>
      <c r="G113" s="38">
        <v>205</v>
      </c>
      <c r="H113" s="46" t="str">
        <f t="shared" si="22"/>
        <v>N/A</v>
      </c>
      <c r="I113" s="12" t="s">
        <v>213</v>
      </c>
      <c r="J113" s="12">
        <v>57.69</v>
      </c>
      <c r="K113" s="47" t="s">
        <v>739</v>
      </c>
      <c r="L113" s="9" t="str">
        <f t="shared" si="19"/>
        <v>No</v>
      </c>
    </row>
    <row r="114" spans="1:12" ht="25.5" x14ac:dyDescent="0.2">
      <c r="A114" s="2" t="s">
        <v>1200</v>
      </c>
      <c r="B114" s="37" t="s">
        <v>213</v>
      </c>
      <c r="C114" s="49" t="s">
        <v>213</v>
      </c>
      <c r="D114" s="46" t="str">
        <f t="shared" si="20"/>
        <v>N/A</v>
      </c>
      <c r="E114" s="49">
        <v>2657.4</v>
      </c>
      <c r="F114" s="46" t="str">
        <f t="shared" si="21"/>
        <v>N/A</v>
      </c>
      <c r="G114" s="49">
        <v>2040.2243902</v>
      </c>
      <c r="H114" s="46" t="str">
        <f t="shared" si="22"/>
        <v>N/A</v>
      </c>
      <c r="I114" s="12" t="s">
        <v>213</v>
      </c>
      <c r="J114" s="12">
        <v>-23.2</v>
      </c>
      <c r="K114" s="47" t="s">
        <v>739</v>
      </c>
      <c r="L114" s="9" t="str">
        <f t="shared" si="19"/>
        <v>Yes</v>
      </c>
    </row>
    <row r="115" spans="1:12" ht="25.5" x14ac:dyDescent="0.2">
      <c r="A115" s="2" t="s">
        <v>1201</v>
      </c>
      <c r="B115" s="37" t="s">
        <v>213</v>
      </c>
      <c r="C115" s="49" t="s">
        <v>213</v>
      </c>
      <c r="D115" s="46" t="str">
        <f t="shared" ref="D115:D146" si="23">IF($B115="N/A","N/A",IF(C115&gt;10,"No",IF(C115&lt;-10,"No","Yes")))</f>
        <v>N/A</v>
      </c>
      <c r="E115" s="49">
        <v>16534537</v>
      </c>
      <c r="F115" s="46" t="str">
        <f t="shared" ref="F115:F146" si="24">IF($B115="N/A","N/A",IF(E115&gt;10,"No",IF(E115&lt;-10,"No","Yes")))</f>
        <v>N/A</v>
      </c>
      <c r="G115" s="49">
        <v>16384049</v>
      </c>
      <c r="H115" s="46" t="str">
        <f t="shared" ref="H115:H146" si="25">IF($B115="N/A","N/A",IF(G115&gt;10,"No",IF(G115&lt;-10,"No","Yes")))</f>
        <v>N/A</v>
      </c>
      <c r="I115" s="12" t="s">
        <v>213</v>
      </c>
      <c r="J115" s="12">
        <v>-0.91</v>
      </c>
      <c r="K115" s="47" t="s">
        <v>739</v>
      </c>
      <c r="L115" s="9" t="str">
        <f t="shared" si="19"/>
        <v>Yes</v>
      </c>
    </row>
    <row r="116" spans="1:12" ht="25.5" x14ac:dyDescent="0.2">
      <c r="A116" s="2" t="s">
        <v>526</v>
      </c>
      <c r="B116" s="37" t="s">
        <v>213</v>
      </c>
      <c r="C116" s="49" t="s">
        <v>213</v>
      </c>
      <c r="D116" s="46" t="str">
        <f t="shared" si="23"/>
        <v>N/A</v>
      </c>
      <c r="E116" s="38">
        <v>9388</v>
      </c>
      <c r="F116" s="46" t="str">
        <f t="shared" si="24"/>
        <v>N/A</v>
      </c>
      <c r="G116" s="38">
        <v>9871</v>
      </c>
      <c r="H116" s="46" t="str">
        <f t="shared" si="25"/>
        <v>N/A</v>
      </c>
      <c r="I116" s="12" t="s">
        <v>213</v>
      </c>
      <c r="J116" s="12">
        <v>5.1449999999999996</v>
      </c>
      <c r="K116" s="47" t="s">
        <v>739</v>
      </c>
      <c r="L116" s="9" t="str">
        <f t="shared" si="19"/>
        <v>Yes</v>
      </c>
    </row>
    <row r="117" spans="1:12" ht="25.5" x14ac:dyDescent="0.2">
      <c r="A117" s="2" t="s">
        <v>1202</v>
      </c>
      <c r="B117" s="37" t="s">
        <v>213</v>
      </c>
      <c r="C117" s="49" t="s">
        <v>213</v>
      </c>
      <c r="D117" s="46" t="str">
        <f t="shared" si="23"/>
        <v>N/A</v>
      </c>
      <c r="E117" s="49">
        <v>1761.2416914999999</v>
      </c>
      <c r="F117" s="46" t="str">
        <f t="shared" si="24"/>
        <v>N/A</v>
      </c>
      <c r="G117" s="49">
        <v>1659.8165332999999</v>
      </c>
      <c r="H117" s="46" t="str">
        <f t="shared" si="25"/>
        <v>N/A</v>
      </c>
      <c r="I117" s="12" t="s">
        <v>213</v>
      </c>
      <c r="J117" s="12">
        <v>-5.76</v>
      </c>
      <c r="K117" s="47" t="s">
        <v>739</v>
      </c>
      <c r="L117" s="9" t="str">
        <f t="shared" si="19"/>
        <v>Yes</v>
      </c>
    </row>
    <row r="118" spans="1:12" ht="25.5" x14ac:dyDescent="0.2">
      <c r="A118" s="2" t="s">
        <v>1203</v>
      </c>
      <c r="B118" s="37" t="s">
        <v>213</v>
      </c>
      <c r="C118" s="49" t="s">
        <v>213</v>
      </c>
      <c r="D118" s="46" t="str">
        <f t="shared" si="23"/>
        <v>N/A</v>
      </c>
      <c r="E118" s="49">
        <v>134684</v>
      </c>
      <c r="F118" s="46" t="str">
        <f t="shared" si="24"/>
        <v>N/A</v>
      </c>
      <c r="G118" s="49">
        <v>16787</v>
      </c>
      <c r="H118" s="46" t="str">
        <f t="shared" si="25"/>
        <v>N/A</v>
      </c>
      <c r="I118" s="12" t="s">
        <v>213</v>
      </c>
      <c r="J118" s="12">
        <v>-87.5</v>
      </c>
      <c r="K118" s="47" t="s">
        <v>739</v>
      </c>
      <c r="L118" s="9" t="str">
        <f t="shared" si="19"/>
        <v>No</v>
      </c>
    </row>
    <row r="119" spans="1:12" ht="25.5" x14ac:dyDescent="0.2">
      <c r="A119" s="2" t="s">
        <v>527</v>
      </c>
      <c r="B119" s="37" t="s">
        <v>213</v>
      </c>
      <c r="C119" s="49" t="s">
        <v>213</v>
      </c>
      <c r="D119" s="46" t="str">
        <f t="shared" si="23"/>
        <v>N/A</v>
      </c>
      <c r="E119" s="38">
        <v>68</v>
      </c>
      <c r="F119" s="46" t="str">
        <f t="shared" si="24"/>
        <v>N/A</v>
      </c>
      <c r="G119" s="38">
        <v>54</v>
      </c>
      <c r="H119" s="46" t="str">
        <f t="shared" si="25"/>
        <v>N/A</v>
      </c>
      <c r="I119" s="12" t="s">
        <v>213</v>
      </c>
      <c r="J119" s="12">
        <v>-20.6</v>
      </c>
      <c r="K119" s="47" t="s">
        <v>739</v>
      </c>
      <c r="L119" s="9" t="str">
        <f t="shared" si="19"/>
        <v>Yes</v>
      </c>
    </row>
    <row r="120" spans="1:12" ht="25.5" x14ac:dyDescent="0.2">
      <c r="A120" s="2" t="s">
        <v>1204</v>
      </c>
      <c r="B120" s="37" t="s">
        <v>213</v>
      </c>
      <c r="C120" s="49" t="s">
        <v>213</v>
      </c>
      <c r="D120" s="46" t="str">
        <f t="shared" si="23"/>
        <v>N/A</v>
      </c>
      <c r="E120" s="49">
        <v>1980.6470588</v>
      </c>
      <c r="F120" s="46" t="str">
        <f t="shared" si="24"/>
        <v>N/A</v>
      </c>
      <c r="G120" s="49">
        <v>310.87037036999999</v>
      </c>
      <c r="H120" s="46" t="str">
        <f t="shared" si="25"/>
        <v>N/A</v>
      </c>
      <c r="I120" s="12" t="s">
        <v>213</v>
      </c>
      <c r="J120" s="12">
        <v>-84.3</v>
      </c>
      <c r="K120" s="47" t="s">
        <v>739</v>
      </c>
      <c r="L120" s="9" t="str">
        <f t="shared" si="19"/>
        <v>No</v>
      </c>
    </row>
    <row r="121" spans="1:12" ht="25.5" x14ac:dyDescent="0.2">
      <c r="A121" s="2" t="s">
        <v>1205</v>
      </c>
      <c r="B121" s="37" t="s">
        <v>213</v>
      </c>
      <c r="C121" s="49" t="s">
        <v>213</v>
      </c>
      <c r="D121" s="46" t="str">
        <f t="shared" si="23"/>
        <v>N/A</v>
      </c>
      <c r="E121" s="49">
        <v>19526049</v>
      </c>
      <c r="F121" s="46" t="str">
        <f t="shared" si="24"/>
        <v>N/A</v>
      </c>
      <c r="G121" s="49">
        <v>19765564</v>
      </c>
      <c r="H121" s="46" t="str">
        <f t="shared" si="25"/>
        <v>N/A</v>
      </c>
      <c r="I121" s="12" t="s">
        <v>213</v>
      </c>
      <c r="J121" s="12">
        <v>1.2270000000000001</v>
      </c>
      <c r="K121" s="47" t="s">
        <v>739</v>
      </c>
      <c r="L121" s="9" t="str">
        <f t="shared" si="19"/>
        <v>Yes</v>
      </c>
    </row>
    <row r="122" spans="1:12" x14ac:dyDescent="0.2">
      <c r="A122" s="2" t="s">
        <v>528</v>
      </c>
      <c r="B122" s="37" t="s">
        <v>213</v>
      </c>
      <c r="C122" s="49" t="s">
        <v>213</v>
      </c>
      <c r="D122" s="46" t="str">
        <f t="shared" si="23"/>
        <v>N/A</v>
      </c>
      <c r="E122" s="38">
        <v>2759</v>
      </c>
      <c r="F122" s="46" t="str">
        <f t="shared" si="24"/>
        <v>N/A</v>
      </c>
      <c r="G122" s="38">
        <v>2896</v>
      </c>
      <c r="H122" s="46" t="str">
        <f t="shared" si="25"/>
        <v>N/A</v>
      </c>
      <c r="I122" s="12" t="s">
        <v>213</v>
      </c>
      <c r="J122" s="12">
        <v>4.9660000000000002</v>
      </c>
      <c r="K122" s="47" t="s">
        <v>739</v>
      </c>
      <c r="L122" s="9" t="str">
        <f t="shared" si="19"/>
        <v>Yes</v>
      </c>
    </row>
    <row r="123" spans="1:12" ht="25.5" x14ac:dyDescent="0.2">
      <c r="A123" s="2" t="s">
        <v>1206</v>
      </c>
      <c r="B123" s="37" t="s">
        <v>213</v>
      </c>
      <c r="C123" s="49" t="s">
        <v>213</v>
      </c>
      <c r="D123" s="46" t="str">
        <f t="shared" si="23"/>
        <v>N/A</v>
      </c>
      <c r="E123" s="49">
        <v>7077.2196448000004</v>
      </c>
      <c r="F123" s="46" t="str">
        <f t="shared" si="24"/>
        <v>N/A</v>
      </c>
      <c r="G123" s="49">
        <v>6825.1256905999999</v>
      </c>
      <c r="H123" s="46" t="str">
        <f t="shared" si="25"/>
        <v>N/A</v>
      </c>
      <c r="I123" s="12" t="s">
        <v>213</v>
      </c>
      <c r="J123" s="12">
        <v>-3.56</v>
      </c>
      <c r="K123" s="47" t="s">
        <v>739</v>
      </c>
      <c r="L123" s="9" t="str">
        <f t="shared" si="19"/>
        <v>Yes</v>
      </c>
    </row>
    <row r="124" spans="1:12" ht="25.5" x14ac:dyDescent="0.2">
      <c r="A124" s="2" t="s">
        <v>1207</v>
      </c>
      <c r="B124" s="37" t="s">
        <v>213</v>
      </c>
      <c r="C124" s="49" t="s">
        <v>213</v>
      </c>
      <c r="D124" s="46" t="str">
        <f t="shared" si="23"/>
        <v>N/A</v>
      </c>
      <c r="E124" s="49">
        <v>35528140</v>
      </c>
      <c r="F124" s="46" t="str">
        <f t="shared" si="24"/>
        <v>N/A</v>
      </c>
      <c r="G124" s="49">
        <v>27281094</v>
      </c>
      <c r="H124" s="46" t="str">
        <f t="shared" si="25"/>
        <v>N/A</v>
      </c>
      <c r="I124" s="12" t="s">
        <v>213</v>
      </c>
      <c r="J124" s="12">
        <v>-23.2</v>
      </c>
      <c r="K124" s="47" t="s">
        <v>739</v>
      </c>
      <c r="L124" s="9" t="str">
        <f t="shared" si="19"/>
        <v>Yes</v>
      </c>
    </row>
    <row r="125" spans="1:12" ht="25.5" x14ac:dyDescent="0.2">
      <c r="A125" s="2" t="s">
        <v>529</v>
      </c>
      <c r="B125" s="37" t="s">
        <v>213</v>
      </c>
      <c r="C125" s="49" t="s">
        <v>213</v>
      </c>
      <c r="D125" s="46" t="str">
        <f t="shared" si="23"/>
        <v>N/A</v>
      </c>
      <c r="E125" s="38">
        <v>26660</v>
      </c>
      <c r="F125" s="46" t="str">
        <f t="shared" si="24"/>
        <v>N/A</v>
      </c>
      <c r="G125" s="38">
        <v>22742</v>
      </c>
      <c r="H125" s="46" t="str">
        <f t="shared" si="25"/>
        <v>N/A</v>
      </c>
      <c r="I125" s="12" t="s">
        <v>213</v>
      </c>
      <c r="J125" s="12">
        <v>-14.7</v>
      </c>
      <c r="K125" s="47" t="s">
        <v>739</v>
      </c>
      <c r="L125" s="9" t="str">
        <f t="shared" si="19"/>
        <v>Yes</v>
      </c>
    </row>
    <row r="126" spans="1:12" ht="25.5" x14ac:dyDescent="0.2">
      <c r="A126" s="2" t="s">
        <v>1208</v>
      </c>
      <c r="B126" s="37" t="s">
        <v>213</v>
      </c>
      <c r="C126" s="49" t="s">
        <v>213</v>
      </c>
      <c r="D126" s="46" t="str">
        <f t="shared" si="23"/>
        <v>N/A</v>
      </c>
      <c r="E126" s="49">
        <v>1332.6384095999999</v>
      </c>
      <c r="F126" s="46" t="str">
        <f t="shared" si="24"/>
        <v>N/A</v>
      </c>
      <c r="G126" s="49">
        <v>1199.5908012</v>
      </c>
      <c r="H126" s="46" t="str">
        <f t="shared" si="25"/>
        <v>N/A</v>
      </c>
      <c r="I126" s="12" t="s">
        <v>213</v>
      </c>
      <c r="J126" s="12">
        <v>-9.98</v>
      </c>
      <c r="K126" s="47" t="s">
        <v>739</v>
      </c>
      <c r="L126" s="9" t="str">
        <f t="shared" si="19"/>
        <v>Yes</v>
      </c>
    </row>
    <row r="127" spans="1:12" ht="25.5" x14ac:dyDescent="0.2">
      <c r="A127" s="2" t="s">
        <v>1209</v>
      </c>
      <c r="B127" s="37" t="s">
        <v>213</v>
      </c>
      <c r="C127" s="49" t="s">
        <v>213</v>
      </c>
      <c r="D127" s="46" t="str">
        <f t="shared" si="23"/>
        <v>N/A</v>
      </c>
      <c r="E127" s="49">
        <v>141400</v>
      </c>
      <c r="F127" s="46" t="str">
        <f t="shared" si="24"/>
        <v>N/A</v>
      </c>
      <c r="G127" s="49">
        <v>99796</v>
      </c>
      <c r="H127" s="46" t="str">
        <f t="shared" si="25"/>
        <v>N/A</v>
      </c>
      <c r="I127" s="12" t="s">
        <v>213</v>
      </c>
      <c r="J127" s="12">
        <v>-29.4</v>
      </c>
      <c r="K127" s="47" t="s">
        <v>739</v>
      </c>
      <c r="L127" s="9" t="str">
        <f t="shared" si="19"/>
        <v>Yes</v>
      </c>
    </row>
    <row r="128" spans="1:12" x14ac:dyDescent="0.2">
      <c r="A128" s="2" t="s">
        <v>530</v>
      </c>
      <c r="B128" s="37" t="s">
        <v>213</v>
      </c>
      <c r="C128" s="49" t="s">
        <v>213</v>
      </c>
      <c r="D128" s="46" t="str">
        <f t="shared" si="23"/>
        <v>N/A</v>
      </c>
      <c r="E128" s="38">
        <v>161</v>
      </c>
      <c r="F128" s="46" t="str">
        <f t="shared" si="24"/>
        <v>N/A</v>
      </c>
      <c r="G128" s="38">
        <v>145</v>
      </c>
      <c r="H128" s="46" t="str">
        <f t="shared" si="25"/>
        <v>N/A</v>
      </c>
      <c r="I128" s="12" t="s">
        <v>213</v>
      </c>
      <c r="J128" s="12">
        <v>-9.94</v>
      </c>
      <c r="K128" s="47" t="s">
        <v>739</v>
      </c>
      <c r="L128" s="9" t="str">
        <f t="shared" si="19"/>
        <v>Yes</v>
      </c>
    </row>
    <row r="129" spans="1:12" ht="25.5" x14ac:dyDescent="0.2">
      <c r="A129" s="2" t="s">
        <v>1210</v>
      </c>
      <c r="B129" s="37" t="s">
        <v>213</v>
      </c>
      <c r="C129" s="49" t="s">
        <v>213</v>
      </c>
      <c r="D129" s="46" t="str">
        <f t="shared" si="23"/>
        <v>N/A</v>
      </c>
      <c r="E129" s="49">
        <v>878.26086956999995</v>
      </c>
      <c r="F129" s="46" t="str">
        <f t="shared" si="24"/>
        <v>N/A</v>
      </c>
      <c r="G129" s="49">
        <v>688.24827586000004</v>
      </c>
      <c r="H129" s="46" t="str">
        <f t="shared" si="25"/>
        <v>N/A</v>
      </c>
      <c r="I129" s="12" t="s">
        <v>213</v>
      </c>
      <c r="J129" s="12">
        <v>-21.6</v>
      </c>
      <c r="K129" s="47" t="s">
        <v>739</v>
      </c>
      <c r="L129" s="9" t="str">
        <f t="shared" si="19"/>
        <v>Yes</v>
      </c>
    </row>
    <row r="130" spans="1:12" ht="25.5" x14ac:dyDescent="0.2">
      <c r="A130" s="2" t="s">
        <v>1211</v>
      </c>
      <c r="B130" s="37" t="s">
        <v>213</v>
      </c>
      <c r="C130" s="49" t="s">
        <v>213</v>
      </c>
      <c r="D130" s="46" t="str">
        <f t="shared" si="23"/>
        <v>N/A</v>
      </c>
      <c r="E130" s="49">
        <v>434593</v>
      </c>
      <c r="F130" s="46" t="str">
        <f t="shared" si="24"/>
        <v>N/A</v>
      </c>
      <c r="G130" s="49">
        <v>235311</v>
      </c>
      <c r="H130" s="46" t="str">
        <f t="shared" si="25"/>
        <v>N/A</v>
      </c>
      <c r="I130" s="12" t="s">
        <v>213</v>
      </c>
      <c r="J130" s="12">
        <v>-45.9</v>
      </c>
      <c r="K130" s="47" t="s">
        <v>739</v>
      </c>
      <c r="L130" s="9" t="str">
        <f t="shared" si="19"/>
        <v>No</v>
      </c>
    </row>
    <row r="131" spans="1:12" ht="25.5" x14ac:dyDescent="0.2">
      <c r="A131" s="2" t="s">
        <v>531</v>
      </c>
      <c r="B131" s="37" t="s">
        <v>213</v>
      </c>
      <c r="C131" s="49" t="s">
        <v>213</v>
      </c>
      <c r="D131" s="46" t="str">
        <f t="shared" si="23"/>
        <v>N/A</v>
      </c>
      <c r="E131" s="38">
        <v>254</v>
      </c>
      <c r="F131" s="46" t="str">
        <f t="shared" si="24"/>
        <v>N/A</v>
      </c>
      <c r="G131" s="38">
        <v>143</v>
      </c>
      <c r="H131" s="46" t="str">
        <f t="shared" si="25"/>
        <v>N/A</v>
      </c>
      <c r="I131" s="12" t="s">
        <v>213</v>
      </c>
      <c r="J131" s="12">
        <v>-43.7</v>
      </c>
      <c r="K131" s="47" t="s">
        <v>739</v>
      </c>
      <c r="L131" s="9" t="str">
        <f t="shared" si="19"/>
        <v>No</v>
      </c>
    </row>
    <row r="132" spans="1:12" ht="25.5" x14ac:dyDescent="0.2">
      <c r="A132" s="2" t="s">
        <v>1212</v>
      </c>
      <c r="B132" s="37" t="s">
        <v>213</v>
      </c>
      <c r="C132" s="49" t="s">
        <v>213</v>
      </c>
      <c r="D132" s="46" t="str">
        <f t="shared" si="23"/>
        <v>N/A</v>
      </c>
      <c r="E132" s="49">
        <v>1710.996063</v>
      </c>
      <c r="F132" s="46" t="str">
        <f t="shared" si="24"/>
        <v>N/A</v>
      </c>
      <c r="G132" s="49">
        <v>1645.5314685000001</v>
      </c>
      <c r="H132" s="46" t="str">
        <f t="shared" si="25"/>
        <v>N/A</v>
      </c>
      <c r="I132" s="12" t="s">
        <v>213</v>
      </c>
      <c r="J132" s="12">
        <v>-3.83</v>
      </c>
      <c r="K132" s="47" t="s">
        <v>739</v>
      </c>
      <c r="L132" s="9" t="str">
        <f t="shared" si="19"/>
        <v>Yes</v>
      </c>
    </row>
    <row r="133" spans="1:12" ht="25.5" x14ac:dyDescent="0.2">
      <c r="A133" s="2" t="s">
        <v>1213</v>
      </c>
      <c r="B133" s="37" t="s">
        <v>213</v>
      </c>
      <c r="C133" s="49" t="s">
        <v>213</v>
      </c>
      <c r="D133" s="46" t="str">
        <f t="shared" si="23"/>
        <v>N/A</v>
      </c>
      <c r="E133" s="49">
        <v>11112475</v>
      </c>
      <c r="F133" s="46" t="str">
        <f t="shared" si="24"/>
        <v>N/A</v>
      </c>
      <c r="G133" s="49">
        <v>12456248</v>
      </c>
      <c r="H133" s="46" t="str">
        <f t="shared" si="25"/>
        <v>N/A</v>
      </c>
      <c r="I133" s="12" t="s">
        <v>213</v>
      </c>
      <c r="J133" s="12">
        <v>12.09</v>
      </c>
      <c r="K133" s="47" t="s">
        <v>739</v>
      </c>
      <c r="L133" s="9" t="str">
        <f t="shared" si="19"/>
        <v>Yes</v>
      </c>
    </row>
    <row r="134" spans="1:12" x14ac:dyDescent="0.2">
      <c r="A134" s="2" t="s">
        <v>532</v>
      </c>
      <c r="B134" s="37" t="s">
        <v>213</v>
      </c>
      <c r="C134" s="49" t="s">
        <v>213</v>
      </c>
      <c r="D134" s="46" t="str">
        <f t="shared" si="23"/>
        <v>N/A</v>
      </c>
      <c r="E134" s="38">
        <v>17865</v>
      </c>
      <c r="F134" s="46" t="str">
        <f t="shared" si="24"/>
        <v>N/A</v>
      </c>
      <c r="G134" s="38">
        <v>13218</v>
      </c>
      <c r="H134" s="46" t="str">
        <f t="shared" si="25"/>
        <v>N/A</v>
      </c>
      <c r="I134" s="12" t="s">
        <v>213</v>
      </c>
      <c r="J134" s="12">
        <v>-26</v>
      </c>
      <c r="K134" s="47" t="s">
        <v>739</v>
      </c>
      <c r="L134" s="9" t="str">
        <f t="shared" si="19"/>
        <v>Yes</v>
      </c>
    </row>
    <row r="135" spans="1:12" ht="25.5" x14ac:dyDescent="0.2">
      <c r="A135" s="2" t="s">
        <v>1214</v>
      </c>
      <c r="B135" s="37" t="s">
        <v>213</v>
      </c>
      <c r="C135" s="49" t="s">
        <v>213</v>
      </c>
      <c r="D135" s="46" t="str">
        <f t="shared" si="23"/>
        <v>N/A</v>
      </c>
      <c r="E135" s="49">
        <v>622.02490904000001</v>
      </c>
      <c r="F135" s="46" t="str">
        <f t="shared" si="24"/>
        <v>N/A</v>
      </c>
      <c r="G135" s="49">
        <v>942.37010138000005</v>
      </c>
      <c r="H135" s="46" t="str">
        <f t="shared" si="25"/>
        <v>N/A</v>
      </c>
      <c r="I135" s="12" t="s">
        <v>213</v>
      </c>
      <c r="J135" s="12">
        <v>51.5</v>
      </c>
      <c r="K135" s="47" t="s">
        <v>739</v>
      </c>
      <c r="L135" s="9" t="str">
        <f t="shared" si="19"/>
        <v>No</v>
      </c>
    </row>
    <row r="136" spans="1:12" x14ac:dyDescent="0.2">
      <c r="A136" s="2" t="s">
        <v>1215</v>
      </c>
      <c r="B136" s="37" t="s">
        <v>213</v>
      </c>
      <c r="C136" s="49" t="s">
        <v>213</v>
      </c>
      <c r="D136" s="46" t="str">
        <f t="shared" si="23"/>
        <v>N/A</v>
      </c>
      <c r="E136" s="49">
        <v>727392208</v>
      </c>
      <c r="F136" s="46" t="str">
        <f t="shared" si="24"/>
        <v>N/A</v>
      </c>
      <c r="G136" s="49">
        <v>800297034</v>
      </c>
      <c r="H136" s="46" t="str">
        <f t="shared" si="25"/>
        <v>N/A</v>
      </c>
      <c r="I136" s="12" t="s">
        <v>213</v>
      </c>
      <c r="J136" s="12">
        <v>10.02</v>
      </c>
      <c r="K136" s="47" t="s">
        <v>739</v>
      </c>
      <c r="L136" s="9" t="str">
        <f t="shared" si="19"/>
        <v>Yes</v>
      </c>
    </row>
    <row r="137" spans="1:12" x14ac:dyDescent="0.2">
      <c r="A137" s="2" t="s">
        <v>533</v>
      </c>
      <c r="B137" s="37" t="s">
        <v>213</v>
      </c>
      <c r="C137" s="49" t="s">
        <v>213</v>
      </c>
      <c r="D137" s="46" t="str">
        <f t="shared" si="23"/>
        <v>N/A</v>
      </c>
      <c r="E137" s="38">
        <v>20599</v>
      </c>
      <c r="F137" s="46" t="str">
        <f t="shared" si="24"/>
        <v>N/A</v>
      </c>
      <c r="G137" s="38">
        <v>28412</v>
      </c>
      <c r="H137" s="46" t="str">
        <f t="shared" si="25"/>
        <v>N/A</v>
      </c>
      <c r="I137" s="12" t="s">
        <v>213</v>
      </c>
      <c r="J137" s="12">
        <v>37.93</v>
      </c>
      <c r="K137" s="47" t="s">
        <v>739</v>
      </c>
      <c r="L137" s="9" t="str">
        <f t="shared" si="19"/>
        <v>No</v>
      </c>
    </row>
    <row r="138" spans="1:12" x14ac:dyDescent="0.2">
      <c r="A138" s="2" t="s">
        <v>1216</v>
      </c>
      <c r="B138" s="37" t="s">
        <v>213</v>
      </c>
      <c r="C138" s="49" t="s">
        <v>213</v>
      </c>
      <c r="D138" s="46" t="str">
        <f t="shared" si="23"/>
        <v>N/A</v>
      </c>
      <c r="E138" s="49">
        <v>35312.015534999999</v>
      </c>
      <c r="F138" s="46" t="str">
        <f t="shared" si="24"/>
        <v>N/A</v>
      </c>
      <c r="G138" s="49">
        <v>28167.571238</v>
      </c>
      <c r="H138" s="46" t="str">
        <f t="shared" si="25"/>
        <v>N/A</v>
      </c>
      <c r="I138" s="12" t="s">
        <v>213</v>
      </c>
      <c r="J138" s="12">
        <v>-20.2</v>
      </c>
      <c r="K138" s="47" t="s">
        <v>739</v>
      </c>
      <c r="L138" s="9" t="str">
        <f t="shared" si="19"/>
        <v>Yes</v>
      </c>
    </row>
    <row r="139" spans="1:12" x14ac:dyDescent="0.2">
      <c r="A139" s="60" t="s">
        <v>406</v>
      </c>
      <c r="B139" s="14" t="s">
        <v>213</v>
      </c>
      <c r="C139" s="14">
        <v>18939187878</v>
      </c>
      <c r="D139" s="11" t="str">
        <f t="shared" si="23"/>
        <v>N/A</v>
      </c>
      <c r="E139" s="14">
        <v>21028364417</v>
      </c>
      <c r="F139" s="11" t="str">
        <f t="shared" si="24"/>
        <v>N/A</v>
      </c>
      <c r="G139" s="14">
        <v>21865801688</v>
      </c>
      <c r="H139" s="11" t="str">
        <f t="shared" si="25"/>
        <v>N/A</v>
      </c>
      <c r="I139" s="12">
        <v>11.03</v>
      </c>
      <c r="J139" s="12">
        <v>3.9820000000000002</v>
      </c>
      <c r="K139" s="14" t="s">
        <v>213</v>
      </c>
      <c r="L139" s="9" t="str">
        <f t="shared" ref="L139:L158" si="26">IF(J139="Div by 0", "N/A", IF(K139="N/A","N/A", IF(J139&gt;VALUE(MID(K139,1,2)), "No", IF(J139&lt;-1*VALUE(MID(K139,1,2)), "No", "Yes"))))</f>
        <v>N/A</v>
      </c>
    </row>
    <row r="140" spans="1:12" x14ac:dyDescent="0.2">
      <c r="A140" s="60" t="s">
        <v>1217</v>
      </c>
      <c r="B140" s="14" t="s">
        <v>213</v>
      </c>
      <c r="C140" s="14">
        <v>4530.5105841000004</v>
      </c>
      <c r="D140" s="11" t="str">
        <f t="shared" si="23"/>
        <v>N/A</v>
      </c>
      <c r="E140" s="14">
        <v>4724.6979635999996</v>
      </c>
      <c r="F140" s="11" t="str">
        <f t="shared" si="24"/>
        <v>N/A</v>
      </c>
      <c r="G140" s="14">
        <v>4722.2753185000001</v>
      </c>
      <c r="H140" s="11" t="str">
        <f t="shared" si="25"/>
        <v>N/A</v>
      </c>
      <c r="I140" s="12">
        <v>4.2859999999999996</v>
      </c>
      <c r="J140" s="12">
        <v>-5.0999999999999997E-2</v>
      </c>
      <c r="K140" s="14" t="s">
        <v>213</v>
      </c>
      <c r="L140" s="9" t="str">
        <f t="shared" si="26"/>
        <v>N/A</v>
      </c>
    </row>
    <row r="141" spans="1:12" x14ac:dyDescent="0.2">
      <c r="A141" s="60" t="s">
        <v>407</v>
      </c>
      <c r="B141" s="14" t="s">
        <v>213</v>
      </c>
      <c r="C141" s="14">
        <v>309858264</v>
      </c>
      <c r="D141" s="11" t="str">
        <f t="shared" si="23"/>
        <v>N/A</v>
      </c>
      <c r="E141" s="14">
        <v>314228318</v>
      </c>
      <c r="F141" s="11" t="str">
        <f t="shared" si="24"/>
        <v>N/A</v>
      </c>
      <c r="G141" s="14">
        <v>329006042</v>
      </c>
      <c r="H141" s="11" t="str">
        <f t="shared" si="25"/>
        <v>N/A</v>
      </c>
      <c r="I141" s="12">
        <v>1.41</v>
      </c>
      <c r="J141" s="12">
        <v>4.7030000000000003</v>
      </c>
      <c r="K141" s="14" t="s">
        <v>213</v>
      </c>
      <c r="L141" s="9" t="str">
        <f t="shared" si="26"/>
        <v>N/A</v>
      </c>
    </row>
    <row r="142" spans="1:12" x14ac:dyDescent="0.2">
      <c r="A142" s="60" t="s">
        <v>1218</v>
      </c>
      <c r="B142" s="14" t="s">
        <v>213</v>
      </c>
      <c r="C142" s="14">
        <v>3255.2924170000001</v>
      </c>
      <c r="D142" s="11" t="str">
        <f t="shared" si="23"/>
        <v>N/A</v>
      </c>
      <c r="E142" s="14">
        <v>3400.5921604999999</v>
      </c>
      <c r="F142" s="11" t="str">
        <f t="shared" si="24"/>
        <v>N/A</v>
      </c>
      <c r="G142" s="14">
        <v>3711.6688890999999</v>
      </c>
      <c r="H142" s="11" t="str">
        <f t="shared" si="25"/>
        <v>N/A</v>
      </c>
      <c r="I142" s="12">
        <v>4.4630000000000001</v>
      </c>
      <c r="J142" s="12">
        <v>9.1479999999999997</v>
      </c>
      <c r="K142" s="14" t="s">
        <v>213</v>
      </c>
      <c r="L142" s="9" t="str">
        <f t="shared" si="26"/>
        <v>N/A</v>
      </c>
    </row>
    <row r="143" spans="1:12" x14ac:dyDescent="0.2">
      <c r="A143" s="60" t="s">
        <v>408</v>
      </c>
      <c r="B143" s="14" t="s">
        <v>213</v>
      </c>
      <c r="C143" s="14">
        <v>6019634</v>
      </c>
      <c r="D143" s="11" t="str">
        <f t="shared" si="23"/>
        <v>N/A</v>
      </c>
      <c r="E143" s="14">
        <v>6933906</v>
      </c>
      <c r="F143" s="11" t="str">
        <f t="shared" si="24"/>
        <v>N/A</v>
      </c>
      <c r="G143" s="14">
        <v>7512185</v>
      </c>
      <c r="H143" s="11" t="str">
        <f t="shared" si="25"/>
        <v>N/A</v>
      </c>
      <c r="I143" s="12">
        <v>15.19</v>
      </c>
      <c r="J143" s="12">
        <v>8.34</v>
      </c>
      <c r="K143" s="14" t="s">
        <v>213</v>
      </c>
      <c r="L143" s="9" t="str">
        <f t="shared" si="26"/>
        <v>N/A</v>
      </c>
    </row>
    <row r="144" spans="1:12" ht="25.5" x14ac:dyDescent="0.2">
      <c r="A144" s="60" t="s">
        <v>1219</v>
      </c>
      <c r="B144" s="14" t="s">
        <v>213</v>
      </c>
      <c r="C144" s="14">
        <v>30.793329410999998</v>
      </c>
      <c r="D144" s="11" t="str">
        <f t="shared" si="23"/>
        <v>N/A</v>
      </c>
      <c r="E144" s="14">
        <v>32.516605546999998</v>
      </c>
      <c r="F144" s="11" t="str">
        <f t="shared" si="24"/>
        <v>N/A</v>
      </c>
      <c r="G144" s="14">
        <v>31.763592850999999</v>
      </c>
      <c r="H144" s="11" t="str">
        <f t="shared" si="25"/>
        <v>N/A</v>
      </c>
      <c r="I144" s="12">
        <v>5.5960000000000001</v>
      </c>
      <c r="J144" s="12">
        <v>-2.3199999999999998</v>
      </c>
      <c r="K144" s="14" t="s">
        <v>213</v>
      </c>
      <c r="L144" s="9" t="str">
        <f t="shared" si="26"/>
        <v>N/A</v>
      </c>
    </row>
    <row r="145" spans="1:13" x14ac:dyDescent="0.2">
      <c r="A145" s="60" t="s">
        <v>409</v>
      </c>
      <c r="B145" s="14" t="s">
        <v>213</v>
      </c>
      <c r="C145" s="14">
        <v>2802043</v>
      </c>
      <c r="D145" s="11" t="str">
        <f t="shared" si="23"/>
        <v>N/A</v>
      </c>
      <c r="E145" s="14">
        <v>2313444</v>
      </c>
      <c r="F145" s="11" t="str">
        <f t="shared" si="24"/>
        <v>N/A</v>
      </c>
      <c r="G145" s="14">
        <v>850195</v>
      </c>
      <c r="H145" s="11" t="str">
        <f t="shared" si="25"/>
        <v>N/A</v>
      </c>
      <c r="I145" s="12">
        <v>-17.399999999999999</v>
      </c>
      <c r="J145" s="12">
        <v>-63.2</v>
      </c>
      <c r="K145" s="14" t="s">
        <v>213</v>
      </c>
      <c r="L145" s="9" t="str">
        <f t="shared" si="26"/>
        <v>N/A</v>
      </c>
    </row>
    <row r="146" spans="1:13" x14ac:dyDescent="0.2">
      <c r="A146" s="60" t="s">
        <v>1220</v>
      </c>
      <c r="B146" s="14" t="s">
        <v>213</v>
      </c>
      <c r="C146" s="14">
        <v>2728.3768257000002</v>
      </c>
      <c r="D146" s="11" t="str">
        <f t="shared" si="23"/>
        <v>N/A</v>
      </c>
      <c r="E146" s="14">
        <v>3084.5920000000001</v>
      </c>
      <c r="F146" s="11" t="str">
        <f t="shared" si="24"/>
        <v>N/A</v>
      </c>
      <c r="G146" s="14">
        <v>2921.6323023999998</v>
      </c>
      <c r="H146" s="11" t="str">
        <f t="shared" si="25"/>
        <v>N/A</v>
      </c>
      <c r="I146" s="12">
        <v>13.06</v>
      </c>
      <c r="J146" s="12">
        <v>-5.28</v>
      </c>
      <c r="K146" s="14" t="s">
        <v>213</v>
      </c>
      <c r="L146" s="9" t="str">
        <f t="shared" si="26"/>
        <v>N/A</v>
      </c>
    </row>
    <row r="147" spans="1:13" x14ac:dyDescent="0.2">
      <c r="A147" s="60" t="s">
        <v>410</v>
      </c>
      <c r="B147" s="14" t="s">
        <v>213</v>
      </c>
      <c r="C147" s="14">
        <v>475189582</v>
      </c>
      <c r="D147" s="11" t="str">
        <f t="shared" ref="D147:D160" si="27">IF($B147="N/A","N/A",IF(C147&gt;10,"No",IF(C147&lt;-10,"No","Yes")))</f>
        <v>N/A</v>
      </c>
      <c r="E147" s="14">
        <v>522096560</v>
      </c>
      <c r="F147" s="11" t="str">
        <f t="shared" ref="F147:F160" si="28">IF($B147="N/A","N/A",IF(E147&gt;10,"No",IF(E147&lt;-10,"No","Yes")))</f>
        <v>N/A</v>
      </c>
      <c r="G147" s="14">
        <v>547064966</v>
      </c>
      <c r="H147" s="11" t="str">
        <f t="shared" ref="H147:H160" si="29">IF($B147="N/A","N/A",IF(G147&gt;10,"No",IF(G147&lt;-10,"No","Yes")))</f>
        <v>N/A</v>
      </c>
      <c r="I147" s="12">
        <v>9.8710000000000004</v>
      </c>
      <c r="J147" s="12">
        <v>4.782</v>
      </c>
      <c r="K147" s="14" t="s">
        <v>213</v>
      </c>
      <c r="L147" s="9" t="str">
        <f t="shared" si="26"/>
        <v>N/A</v>
      </c>
    </row>
    <row r="148" spans="1:13" x14ac:dyDescent="0.2">
      <c r="A148" s="60" t="s">
        <v>1221</v>
      </c>
      <c r="B148" s="14" t="s">
        <v>213</v>
      </c>
      <c r="C148" s="14">
        <v>7048.0945402999996</v>
      </c>
      <c r="D148" s="11" t="str">
        <f t="shared" si="27"/>
        <v>N/A</v>
      </c>
      <c r="E148" s="14">
        <v>7501.8184953</v>
      </c>
      <c r="F148" s="11" t="str">
        <f t="shared" si="28"/>
        <v>N/A</v>
      </c>
      <c r="G148" s="14">
        <v>7713.9407775</v>
      </c>
      <c r="H148" s="11" t="str">
        <f t="shared" si="29"/>
        <v>N/A</v>
      </c>
      <c r="I148" s="12">
        <v>6.4379999999999997</v>
      </c>
      <c r="J148" s="12">
        <v>2.8279999999999998</v>
      </c>
      <c r="K148" s="14" t="s">
        <v>213</v>
      </c>
      <c r="L148" s="9" t="str">
        <f t="shared" si="26"/>
        <v>N/A</v>
      </c>
    </row>
    <row r="149" spans="1:13" x14ac:dyDescent="0.2">
      <c r="A149" s="60" t="s">
        <v>411</v>
      </c>
      <c r="B149" s="14" t="s">
        <v>213</v>
      </c>
      <c r="C149" s="14">
        <v>25326884</v>
      </c>
      <c r="D149" s="11" t="str">
        <f t="shared" si="27"/>
        <v>N/A</v>
      </c>
      <c r="E149" s="14">
        <v>31376347</v>
      </c>
      <c r="F149" s="11" t="str">
        <f t="shared" si="28"/>
        <v>N/A</v>
      </c>
      <c r="G149" s="14">
        <v>33473900</v>
      </c>
      <c r="H149" s="11" t="str">
        <f t="shared" si="29"/>
        <v>N/A</v>
      </c>
      <c r="I149" s="12">
        <v>23.89</v>
      </c>
      <c r="J149" s="12">
        <v>6.6849999999999996</v>
      </c>
      <c r="K149" s="14" t="s">
        <v>213</v>
      </c>
      <c r="L149" s="9" t="str">
        <f t="shared" si="26"/>
        <v>N/A</v>
      </c>
    </row>
    <row r="150" spans="1:13" x14ac:dyDescent="0.2">
      <c r="A150" s="60" t="s">
        <v>1222</v>
      </c>
      <c r="B150" s="14" t="s">
        <v>213</v>
      </c>
      <c r="C150" s="14">
        <v>200.53274003000001</v>
      </c>
      <c r="D150" s="11" t="str">
        <f t="shared" si="27"/>
        <v>N/A</v>
      </c>
      <c r="E150" s="14">
        <v>202.52342716000001</v>
      </c>
      <c r="F150" s="11" t="str">
        <f t="shared" si="28"/>
        <v>N/A</v>
      </c>
      <c r="G150" s="14">
        <v>195.94860388000001</v>
      </c>
      <c r="H150" s="11" t="str">
        <f t="shared" si="29"/>
        <v>N/A</v>
      </c>
      <c r="I150" s="12">
        <v>0.99270000000000003</v>
      </c>
      <c r="J150" s="12">
        <v>-3.25</v>
      </c>
      <c r="K150" s="14" t="s">
        <v>213</v>
      </c>
      <c r="L150" s="9" t="str">
        <f t="shared" si="26"/>
        <v>N/A</v>
      </c>
    </row>
    <row r="151" spans="1:13" x14ac:dyDescent="0.2">
      <c r="A151" s="60" t="s">
        <v>412</v>
      </c>
      <c r="B151" s="14" t="s">
        <v>213</v>
      </c>
      <c r="C151" s="14">
        <v>0</v>
      </c>
      <c r="D151" s="11" t="str">
        <f t="shared" si="27"/>
        <v>N/A</v>
      </c>
      <c r="E151" s="14">
        <v>0</v>
      </c>
      <c r="F151" s="11" t="str">
        <f t="shared" si="28"/>
        <v>N/A</v>
      </c>
      <c r="G151" s="14">
        <v>0</v>
      </c>
      <c r="H151" s="11" t="str">
        <f t="shared" si="29"/>
        <v>N/A</v>
      </c>
      <c r="I151" s="12" t="s">
        <v>1747</v>
      </c>
      <c r="J151" s="12" t="s">
        <v>1747</v>
      </c>
      <c r="K151" s="14" t="s">
        <v>213</v>
      </c>
      <c r="L151" s="9" t="str">
        <f t="shared" si="26"/>
        <v>N/A</v>
      </c>
    </row>
    <row r="152" spans="1:13" x14ac:dyDescent="0.2">
      <c r="A152" s="60" t="s">
        <v>1223</v>
      </c>
      <c r="B152" s="14" t="s">
        <v>213</v>
      </c>
      <c r="C152" s="14" t="s">
        <v>1747</v>
      </c>
      <c r="D152" s="11" t="str">
        <f t="shared" si="27"/>
        <v>N/A</v>
      </c>
      <c r="E152" s="14" t="s">
        <v>1747</v>
      </c>
      <c r="F152" s="11" t="str">
        <f t="shared" si="28"/>
        <v>N/A</v>
      </c>
      <c r="G152" s="14" t="s">
        <v>1747</v>
      </c>
      <c r="H152" s="11" t="str">
        <f t="shared" si="29"/>
        <v>N/A</v>
      </c>
      <c r="I152" s="12" t="s">
        <v>1747</v>
      </c>
      <c r="J152" s="12" t="s">
        <v>1747</v>
      </c>
      <c r="K152" s="14" t="s">
        <v>213</v>
      </c>
      <c r="L152" s="9" t="str">
        <f t="shared" si="26"/>
        <v>N/A</v>
      </c>
    </row>
    <row r="153" spans="1:13" x14ac:dyDescent="0.2">
      <c r="A153" s="60" t="s">
        <v>413</v>
      </c>
      <c r="B153" s="14" t="s">
        <v>213</v>
      </c>
      <c r="C153" s="14">
        <v>61329282</v>
      </c>
      <c r="D153" s="11" t="str">
        <f t="shared" si="27"/>
        <v>N/A</v>
      </c>
      <c r="E153" s="14">
        <v>90121572</v>
      </c>
      <c r="F153" s="11" t="str">
        <f t="shared" si="28"/>
        <v>N/A</v>
      </c>
      <c r="G153" s="14">
        <v>105834217</v>
      </c>
      <c r="H153" s="11" t="str">
        <f t="shared" si="29"/>
        <v>N/A</v>
      </c>
      <c r="I153" s="12">
        <v>46.95</v>
      </c>
      <c r="J153" s="12">
        <v>17.43</v>
      </c>
      <c r="K153" s="14" t="s">
        <v>213</v>
      </c>
      <c r="L153" s="9" t="str">
        <f t="shared" si="26"/>
        <v>N/A</v>
      </c>
      <c r="M153" s="68"/>
    </row>
    <row r="154" spans="1:13" x14ac:dyDescent="0.2">
      <c r="A154" s="60" t="s">
        <v>1224</v>
      </c>
      <c r="B154" s="14" t="s">
        <v>213</v>
      </c>
      <c r="C154" s="14">
        <v>31194.955238999999</v>
      </c>
      <c r="D154" s="11" t="str">
        <f t="shared" si="27"/>
        <v>N/A</v>
      </c>
      <c r="E154" s="14">
        <v>30161.168675000001</v>
      </c>
      <c r="F154" s="11" t="str">
        <f t="shared" si="28"/>
        <v>N/A</v>
      </c>
      <c r="G154" s="14">
        <v>31146.032078</v>
      </c>
      <c r="H154" s="11" t="str">
        <f t="shared" si="29"/>
        <v>N/A</v>
      </c>
      <c r="I154" s="12">
        <v>-3.31</v>
      </c>
      <c r="J154" s="12">
        <v>3.2650000000000001</v>
      </c>
      <c r="K154" s="14" t="s">
        <v>213</v>
      </c>
      <c r="L154" s="9" t="str">
        <f t="shared" si="26"/>
        <v>N/A</v>
      </c>
      <c r="M154" s="69"/>
    </row>
    <row r="155" spans="1:13" x14ac:dyDescent="0.2">
      <c r="A155" s="60" t="s">
        <v>414</v>
      </c>
      <c r="B155" s="14" t="s">
        <v>213</v>
      </c>
      <c r="C155" s="14">
        <v>0</v>
      </c>
      <c r="D155" s="11" t="str">
        <f t="shared" si="27"/>
        <v>N/A</v>
      </c>
      <c r="E155" s="14">
        <v>0</v>
      </c>
      <c r="F155" s="11" t="str">
        <f t="shared" si="28"/>
        <v>N/A</v>
      </c>
      <c r="G155" s="14">
        <v>0</v>
      </c>
      <c r="H155" s="11" t="str">
        <f t="shared" si="29"/>
        <v>N/A</v>
      </c>
      <c r="I155" s="12" t="s">
        <v>1747</v>
      </c>
      <c r="J155" s="12" t="s">
        <v>1747</v>
      </c>
      <c r="K155" s="14" t="s">
        <v>213</v>
      </c>
      <c r="L155" s="9" t="str">
        <f t="shared" si="26"/>
        <v>N/A</v>
      </c>
    </row>
    <row r="156" spans="1:13" x14ac:dyDescent="0.2">
      <c r="A156" s="60" t="s">
        <v>1225</v>
      </c>
      <c r="B156" s="14" t="s">
        <v>213</v>
      </c>
      <c r="C156" s="14" t="s">
        <v>1747</v>
      </c>
      <c r="D156" s="11" t="str">
        <f t="shared" si="27"/>
        <v>N/A</v>
      </c>
      <c r="E156" s="14" t="s">
        <v>1747</v>
      </c>
      <c r="F156" s="11" t="str">
        <f t="shared" si="28"/>
        <v>N/A</v>
      </c>
      <c r="G156" s="14" t="s">
        <v>1747</v>
      </c>
      <c r="H156" s="11" t="str">
        <f t="shared" si="29"/>
        <v>N/A</v>
      </c>
      <c r="I156" s="12" t="s">
        <v>1747</v>
      </c>
      <c r="J156" s="12" t="s">
        <v>1747</v>
      </c>
      <c r="K156" s="14" t="s">
        <v>213</v>
      </c>
      <c r="L156" s="9" t="str">
        <f t="shared" si="26"/>
        <v>N/A</v>
      </c>
    </row>
    <row r="157" spans="1:13" x14ac:dyDescent="0.2">
      <c r="A157" s="60" t="s">
        <v>415</v>
      </c>
      <c r="B157" s="14" t="s">
        <v>213</v>
      </c>
      <c r="C157" s="14">
        <v>0</v>
      </c>
      <c r="D157" s="11" t="str">
        <f t="shared" si="27"/>
        <v>N/A</v>
      </c>
      <c r="E157" s="14">
        <v>0</v>
      </c>
      <c r="F157" s="11" t="str">
        <f t="shared" si="28"/>
        <v>N/A</v>
      </c>
      <c r="G157" s="14">
        <v>0</v>
      </c>
      <c r="H157" s="11" t="str">
        <f t="shared" si="29"/>
        <v>N/A</v>
      </c>
      <c r="I157" s="12" t="s">
        <v>1747</v>
      </c>
      <c r="J157" s="12" t="s">
        <v>1747</v>
      </c>
      <c r="K157" s="14" t="s">
        <v>213</v>
      </c>
      <c r="L157" s="9" t="str">
        <f t="shared" si="26"/>
        <v>N/A</v>
      </c>
    </row>
    <row r="158" spans="1:13" x14ac:dyDescent="0.2">
      <c r="A158" s="60" t="s">
        <v>1226</v>
      </c>
      <c r="B158" s="14" t="s">
        <v>213</v>
      </c>
      <c r="C158" s="14" t="s">
        <v>1747</v>
      </c>
      <c r="D158" s="11" t="str">
        <f t="shared" si="27"/>
        <v>N/A</v>
      </c>
      <c r="E158" s="14" t="s">
        <v>1747</v>
      </c>
      <c r="F158" s="11" t="str">
        <f t="shared" si="28"/>
        <v>N/A</v>
      </c>
      <c r="G158" s="14" t="s">
        <v>1747</v>
      </c>
      <c r="H158" s="11" t="str">
        <f t="shared" si="29"/>
        <v>N/A</v>
      </c>
      <c r="I158" s="12" t="s">
        <v>1747</v>
      </c>
      <c r="J158" s="12" t="s">
        <v>1747</v>
      </c>
      <c r="K158" s="14" t="s">
        <v>213</v>
      </c>
      <c r="L158" s="9" t="str">
        <f t="shared" si="26"/>
        <v>N/A</v>
      </c>
    </row>
    <row r="159" spans="1:13" ht="25.5" x14ac:dyDescent="0.2">
      <c r="A159" s="60" t="s">
        <v>416</v>
      </c>
      <c r="B159" s="14" t="s">
        <v>213</v>
      </c>
      <c r="C159" s="14">
        <v>0</v>
      </c>
      <c r="D159" s="11" t="str">
        <f t="shared" si="27"/>
        <v>N/A</v>
      </c>
      <c r="E159" s="14">
        <v>0</v>
      </c>
      <c r="F159" s="11" t="str">
        <f t="shared" si="28"/>
        <v>N/A</v>
      </c>
      <c r="G159" s="14">
        <v>0</v>
      </c>
      <c r="H159" s="11" t="str">
        <f t="shared" si="29"/>
        <v>N/A</v>
      </c>
      <c r="I159" s="12" t="s">
        <v>1747</v>
      </c>
      <c r="J159" s="12" t="s">
        <v>1747</v>
      </c>
      <c r="K159" s="14" t="s">
        <v>213</v>
      </c>
      <c r="L159" s="9" t="str">
        <f t="shared" ref="L159:L160" si="30">IF(J159="Div by 0", "N/A", IF(K159="N/A","N/A", IF(J159&gt;VALUE(MID(K159,1,2)), "No", IF(J159&lt;-1*VALUE(MID(K159,1,2)), "No", "Yes"))))</f>
        <v>N/A</v>
      </c>
    </row>
    <row r="160" spans="1:13" ht="25.5" x14ac:dyDescent="0.2">
      <c r="A160" s="60" t="s">
        <v>1227</v>
      </c>
      <c r="B160" s="14" t="s">
        <v>213</v>
      </c>
      <c r="C160" s="14" t="s">
        <v>1747</v>
      </c>
      <c r="D160" s="11" t="str">
        <f t="shared" si="27"/>
        <v>N/A</v>
      </c>
      <c r="E160" s="14" t="s">
        <v>1747</v>
      </c>
      <c r="F160" s="11" t="str">
        <f t="shared" si="28"/>
        <v>N/A</v>
      </c>
      <c r="G160" s="14" t="s">
        <v>1747</v>
      </c>
      <c r="H160" s="11" t="str">
        <f t="shared" si="29"/>
        <v>N/A</v>
      </c>
      <c r="I160" s="12" t="s">
        <v>1747</v>
      </c>
      <c r="J160" s="12" t="s">
        <v>1747</v>
      </c>
      <c r="K160" s="14" t="s">
        <v>213</v>
      </c>
      <c r="L160" s="9" t="str">
        <f t="shared" si="30"/>
        <v>N/A</v>
      </c>
    </row>
    <row r="161" spans="1:16" ht="25.5" x14ac:dyDescent="0.2">
      <c r="A161" s="60" t="s">
        <v>417</v>
      </c>
      <c r="B161" s="14" t="s">
        <v>213</v>
      </c>
      <c r="C161" s="14">
        <v>0</v>
      </c>
      <c r="D161" s="14" t="s">
        <v>213</v>
      </c>
      <c r="E161" s="14">
        <v>0</v>
      </c>
      <c r="F161" s="14" t="s">
        <v>213</v>
      </c>
      <c r="G161" s="14">
        <v>0</v>
      </c>
      <c r="H161" s="14" t="s">
        <v>213</v>
      </c>
      <c r="I161" s="12" t="s">
        <v>1747</v>
      </c>
      <c r="J161" s="12" t="s">
        <v>1747</v>
      </c>
      <c r="K161" s="14" t="s">
        <v>213</v>
      </c>
      <c r="L161" s="9" t="str">
        <f>IF(J161="Div by 0", "N/A", IF(K161="N/A","N/A", IF(J161&gt;VALUE(MID(K161,1,2)), "No", IF(J161&lt;-1*VALUE(MID(K161,1,2)), "No", "Yes"))))</f>
        <v>N/A</v>
      </c>
    </row>
    <row r="162" spans="1:16" ht="25.5" x14ac:dyDescent="0.2">
      <c r="A162" s="60" t="s">
        <v>1228</v>
      </c>
      <c r="B162" s="14" t="s">
        <v>213</v>
      </c>
      <c r="C162" s="14" t="s">
        <v>1747</v>
      </c>
      <c r="D162" s="14" t="s">
        <v>213</v>
      </c>
      <c r="E162" s="14" t="s">
        <v>1747</v>
      </c>
      <c r="F162" s="14" t="s">
        <v>213</v>
      </c>
      <c r="G162" s="14" t="s">
        <v>1747</v>
      </c>
      <c r="H162" s="14" t="s">
        <v>213</v>
      </c>
      <c r="I162" s="12" t="s">
        <v>1747</v>
      </c>
      <c r="J162" s="12" t="s">
        <v>1747</v>
      </c>
      <c r="K162" s="14" t="s">
        <v>213</v>
      </c>
      <c r="L162" s="9" t="str">
        <f>IF(J162="Div by 0", "N/A", IF(K162="N/A","N/A", IF(J162&gt;VALUE(MID(K162,1,2)), "No", IF(J162&lt;-1*VALUE(MID(K162,1,2)), "No", "Yes"))))</f>
        <v>N/A</v>
      </c>
    </row>
    <row r="163" spans="1:16" ht="25.5" x14ac:dyDescent="0.2">
      <c r="A163" s="60" t="s">
        <v>418</v>
      </c>
      <c r="B163" s="14" t="s">
        <v>213</v>
      </c>
      <c r="C163" s="14">
        <v>0</v>
      </c>
      <c r="D163" s="14" t="s">
        <v>213</v>
      </c>
      <c r="E163" s="14">
        <v>0</v>
      </c>
      <c r="F163" s="14" t="s">
        <v>213</v>
      </c>
      <c r="G163" s="14">
        <v>0</v>
      </c>
      <c r="H163" s="14" t="s">
        <v>213</v>
      </c>
      <c r="I163" s="12" t="s">
        <v>1747</v>
      </c>
      <c r="J163" s="12" t="s">
        <v>1747</v>
      </c>
      <c r="K163" s="14" t="s">
        <v>213</v>
      </c>
      <c r="L163" s="9" t="str">
        <f>IF(J163="Div by 0", "N/A", IF(K163="N/A","N/A", IF(J163&gt;VALUE(MID(K163,1,2)), "No", IF(J163&lt;-1*VALUE(MID(K163,1,2)), "No", "Yes"))))</f>
        <v>N/A</v>
      </c>
      <c r="N163" s="69"/>
    </row>
    <row r="164" spans="1:16" x14ac:dyDescent="0.2">
      <c r="A164" s="60" t="s">
        <v>1242</v>
      </c>
      <c r="B164" s="131" t="s">
        <v>213</v>
      </c>
      <c r="C164" s="131" t="s">
        <v>1747</v>
      </c>
      <c r="D164" s="132" t="str">
        <f t="shared" ref="D164" si="31">IF($B164="N/A","N/A",IF(C164&gt;10,"No",IF(C164&lt;-10,"No","Yes")))</f>
        <v>N/A</v>
      </c>
      <c r="E164" s="131" t="s">
        <v>1747</v>
      </c>
      <c r="F164" s="132" t="str">
        <f t="shared" ref="F164" si="32">IF($B164="N/A","N/A",IF(E164&gt;10,"No",IF(E164&lt;-10,"No","Yes")))</f>
        <v>N/A</v>
      </c>
      <c r="G164" s="131" t="s">
        <v>1747</v>
      </c>
      <c r="H164" s="132" t="str">
        <f t="shared" ref="H164" si="33">IF($B164="N/A","N/A",IF(G164&gt;10,"No",IF(G164&lt;-10,"No","Yes")))</f>
        <v>N/A</v>
      </c>
      <c r="I164" s="133" t="s">
        <v>1747</v>
      </c>
      <c r="J164" s="133" t="s">
        <v>1747</v>
      </c>
      <c r="K164" s="134" t="s">
        <v>739</v>
      </c>
      <c r="L164" s="135" t="str">
        <f>IF(J164="Div by 0", "N/A", IF(OR(J164="N/A",K164="N/A"),"N/A", IF(J164&gt;VALUE(MID(K164,1,2)), "No", IF(J164&lt;-1*VALUE(MID(K164,1,2)), "No", "Yes"))))</f>
        <v>N/A</v>
      </c>
      <c r="N164" s="69"/>
    </row>
    <row r="165" spans="1:16" x14ac:dyDescent="0.2">
      <c r="A165" s="60" t="s">
        <v>1229</v>
      </c>
      <c r="B165" s="14" t="s">
        <v>213</v>
      </c>
      <c r="C165" s="14" t="s">
        <v>1747</v>
      </c>
      <c r="D165" s="11" t="str">
        <f t="shared" ref="D165:D171" si="34">IF($B165="N/A","N/A",IF(C165&gt;10,"No",IF(C165&lt;-10,"No","Yes")))</f>
        <v>N/A</v>
      </c>
      <c r="E165" s="14" t="s">
        <v>1747</v>
      </c>
      <c r="F165" s="11" t="str">
        <f t="shared" ref="F165:F171" si="35">IF($B165="N/A","N/A",IF(E165&gt;10,"No",IF(E165&lt;-10,"No","Yes")))</f>
        <v>N/A</v>
      </c>
      <c r="G165" s="14" t="s">
        <v>1747</v>
      </c>
      <c r="H165" s="11" t="str">
        <f t="shared" ref="H165:H171" si="36">IF($B165="N/A","N/A",IF(G165&gt;10,"No",IF(G165&lt;-10,"No","Yes")))</f>
        <v>N/A</v>
      </c>
      <c r="I165" s="12" t="s">
        <v>1747</v>
      </c>
      <c r="J165" s="12" t="s">
        <v>1747</v>
      </c>
      <c r="K165" s="47" t="s">
        <v>739</v>
      </c>
      <c r="L165" s="9" t="str">
        <f>IF(J165="Div by 0", "N/A", IF(OR(J165="N/A",K165="N/A"),"N/A", IF(J165&gt;VALUE(MID(K165,1,2)), "No", IF(J165&lt;-1*VALUE(MID(K165,1,2)), "No", "Yes"))))</f>
        <v>N/A</v>
      </c>
      <c r="N165" s="69"/>
    </row>
    <row r="166" spans="1:16" x14ac:dyDescent="0.2">
      <c r="A166" s="60" t="s">
        <v>1230</v>
      </c>
      <c r="B166" s="14" t="s">
        <v>213</v>
      </c>
      <c r="C166" s="14" t="s">
        <v>1747</v>
      </c>
      <c r="D166" s="11" t="str">
        <f t="shared" si="34"/>
        <v>N/A</v>
      </c>
      <c r="E166" s="14" t="s">
        <v>1747</v>
      </c>
      <c r="F166" s="11" t="str">
        <f t="shared" si="35"/>
        <v>N/A</v>
      </c>
      <c r="G166" s="14" t="s">
        <v>1747</v>
      </c>
      <c r="H166" s="11" t="str">
        <f t="shared" si="36"/>
        <v>N/A</v>
      </c>
      <c r="I166" s="12" t="s">
        <v>1747</v>
      </c>
      <c r="J166" s="12" t="s">
        <v>1747</v>
      </c>
      <c r="K166" s="47" t="s">
        <v>739</v>
      </c>
      <c r="L166" s="9" t="str">
        <f t="shared" ref="L166" si="37">IF(J166="Div by 0", "N/A", IF(OR(J166="N/A",K166="N/A"),"N/A", IF(J166&gt;VALUE(MID(K166,1,2)), "No", IF(J166&lt;-1*VALUE(MID(K166,1,2)), "No", "Yes"))))</f>
        <v>N/A</v>
      </c>
      <c r="O166" s="69"/>
      <c r="P166" s="69"/>
    </row>
    <row r="167" spans="1:16" s="69" customFormat="1" x14ac:dyDescent="0.2">
      <c r="A167" s="70" t="s">
        <v>733</v>
      </c>
      <c r="B167" s="14" t="s">
        <v>213</v>
      </c>
      <c r="C167" s="1" t="s">
        <v>213</v>
      </c>
      <c r="D167" s="11" t="str">
        <f t="shared" si="34"/>
        <v>N/A</v>
      </c>
      <c r="E167" s="1" t="s">
        <v>213</v>
      </c>
      <c r="F167" s="11" t="str">
        <f t="shared" si="35"/>
        <v>N/A</v>
      </c>
      <c r="G167" s="1">
        <v>0</v>
      </c>
      <c r="H167" s="11" t="str">
        <f t="shared" si="36"/>
        <v>N/A</v>
      </c>
      <c r="I167" s="12" t="s">
        <v>213</v>
      </c>
      <c r="J167" s="12" t="s">
        <v>213</v>
      </c>
      <c r="K167" s="14" t="s">
        <v>213</v>
      </c>
      <c r="L167" s="9" t="str">
        <f>IF(J167="Div by 0", "N/A", IF(K167="N/A","N/A", IF(J167&gt;VALUE(MID(K167,1,2)), "No", IF(J167&lt;-1*VALUE(MID(K167,1,2)), "No", "Yes"))))</f>
        <v>N/A</v>
      </c>
      <c r="M167" s="45"/>
      <c r="N167" s="45"/>
      <c r="O167" s="68"/>
      <c r="P167" s="68"/>
    </row>
    <row r="168" spans="1:16" s="68" customFormat="1" x14ac:dyDescent="0.2">
      <c r="A168" s="70" t="s">
        <v>734</v>
      </c>
      <c r="B168" s="14" t="s">
        <v>213</v>
      </c>
      <c r="C168" s="13" t="s">
        <v>213</v>
      </c>
      <c r="D168" s="11" t="str">
        <f t="shared" si="34"/>
        <v>N/A</v>
      </c>
      <c r="E168" s="13" t="s">
        <v>213</v>
      </c>
      <c r="F168" s="11" t="str">
        <f t="shared" si="35"/>
        <v>N/A</v>
      </c>
      <c r="G168" s="13">
        <v>0</v>
      </c>
      <c r="H168" s="11" t="str">
        <f t="shared" si="36"/>
        <v>N/A</v>
      </c>
      <c r="I168" s="12" t="s">
        <v>213</v>
      </c>
      <c r="J168" s="12" t="s">
        <v>213</v>
      </c>
      <c r="K168" s="14" t="s">
        <v>213</v>
      </c>
      <c r="L168" s="9" t="str">
        <f>IF(J168="Div by 0", "N/A", IF(K168="N/A","N/A", IF(J168&gt;VALUE(MID(K168,1,2)), "No", IF(J168&lt;-1*VALUE(MID(K168,1,2)), "No", "Yes"))))</f>
        <v>N/A</v>
      </c>
      <c r="M168" s="45"/>
      <c r="N168" s="45"/>
      <c r="O168" s="69"/>
      <c r="P168" s="69"/>
    </row>
    <row r="169" spans="1:16" s="69" customFormat="1" x14ac:dyDescent="0.2">
      <c r="A169" s="70" t="s">
        <v>735</v>
      </c>
      <c r="B169" s="14" t="s">
        <v>213</v>
      </c>
      <c r="C169" s="1" t="s">
        <v>213</v>
      </c>
      <c r="D169" s="11" t="str">
        <f t="shared" si="34"/>
        <v>N/A</v>
      </c>
      <c r="E169" s="1" t="s">
        <v>213</v>
      </c>
      <c r="F169" s="11" t="str">
        <f t="shared" si="35"/>
        <v>N/A</v>
      </c>
      <c r="G169" s="1">
        <v>0</v>
      </c>
      <c r="H169" s="11" t="str">
        <f t="shared" si="36"/>
        <v>N/A</v>
      </c>
      <c r="I169" s="12" t="s">
        <v>213</v>
      </c>
      <c r="J169" s="12" t="s">
        <v>213</v>
      </c>
      <c r="K169" s="14" t="s">
        <v>213</v>
      </c>
      <c r="L169" s="9" t="str">
        <f t="shared" ref="L169:L171" si="38">IF(J169="Div by 0", "N/A", IF(K169="N/A","N/A", IF(J169&gt;VALUE(MID(K169,1,2)), "No", IF(J169&lt;-1*VALUE(MID(K169,1,2)), "No", "Yes"))))</f>
        <v>N/A</v>
      </c>
      <c r="M169" s="45"/>
      <c r="N169" s="45"/>
      <c r="O169" s="45"/>
      <c r="P169" s="45"/>
    </row>
    <row r="170" spans="1:16" x14ac:dyDescent="0.2">
      <c r="A170" s="70" t="s">
        <v>1231</v>
      </c>
      <c r="B170" s="14" t="s">
        <v>213</v>
      </c>
      <c r="C170" s="14" t="s">
        <v>213</v>
      </c>
      <c r="D170" s="11" t="str">
        <f t="shared" si="34"/>
        <v>N/A</v>
      </c>
      <c r="E170" s="14" t="s">
        <v>213</v>
      </c>
      <c r="F170" s="11" t="str">
        <f t="shared" si="35"/>
        <v>N/A</v>
      </c>
      <c r="G170" s="14" t="s">
        <v>1747</v>
      </c>
      <c r="H170" s="11" t="str">
        <f t="shared" si="36"/>
        <v>N/A</v>
      </c>
      <c r="I170" s="12" t="s">
        <v>213</v>
      </c>
      <c r="J170" s="12" t="s">
        <v>213</v>
      </c>
      <c r="K170" s="14" t="s">
        <v>213</v>
      </c>
      <c r="L170" s="9" t="str">
        <f t="shared" si="38"/>
        <v>N/A</v>
      </c>
    </row>
    <row r="171" spans="1:16" ht="25.5" x14ac:dyDescent="0.2">
      <c r="A171" s="19" t="s">
        <v>1232</v>
      </c>
      <c r="B171" s="14" t="s">
        <v>213</v>
      </c>
      <c r="C171" s="14" t="s">
        <v>213</v>
      </c>
      <c r="D171" s="11" t="str">
        <f t="shared" si="34"/>
        <v>N/A</v>
      </c>
      <c r="E171" s="14" t="s">
        <v>213</v>
      </c>
      <c r="F171" s="11" t="str">
        <f t="shared" si="35"/>
        <v>N/A</v>
      </c>
      <c r="G171" s="14" t="s">
        <v>1747</v>
      </c>
      <c r="H171" s="11" t="str">
        <f t="shared" si="36"/>
        <v>N/A</v>
      </c>
      <c r="I171" s="12" t="s">
        <v>213</v>
      </c>
      <c r="J171" s="12" t="s">
        <v>213</v>
      </c>
      <c r="K171" s="14" t="s">
        <v>213</v>
      </c>
      <c r="L171" s="9" t="str">
        <f t="shared" si="38"/>
        <v>N/A</v>
      </c>
    </row>
    <row r="172" spans="1:16" s="21" customFormat="1" ht="12" customHeight="1" x14ac:dyDescent="0.2">
      <c r="A172" s="161" t="s">
        <v>1647</v>
      </c>
      <c r="B172" s="162"/>
      <c r="C172" s="162"/>
      <c r="D172" s="162"/>
      <c r="E172" s="162"/>
      <c r="F172" s="162"/>
      <c r="G172" s="162"/>
      <c r="H172" s="162"/>
      <c r="I172" s="162"/>
      <c r="J172" s="162"/>
      <c r="K172" s="162"/>
      <c r="L172" s="163"/>
    </row>
    <row r="173" spans="1:16" s="21" customFormat="1" ht="12.75" customHeight="1" x14ac:dyDescent="0.2">
      <c r="A173" s="156" t="s">
        <v>1645</v>
      </c>
      <c r="B173" s="157"/>
      <c r="C173" s="157"/>
      <c r="D173" s="157"/>
      <c r="E173" s="157"/>
      <c r="F173" s="157"/>
      <c r="G173" s="157"/>
      <c r="H173" s="157"/>
      <c r="I173" s="157"/>
      <c r="J173" s="157"/>
      <c r="K173" s="157"/>
      <c r="L173" s="158"/>
    </row>
    <row r="174" spans="1:16" x14ac:dyDescent="0.2">
      <c r="A174" s="167" t="s">
        <v>1743</v>
      </c>
      <c r="B174" s="168"/>
      <c r="C174" s="168"/>
      <c r="D174" s="168"/>
      <c r="E174" s="168"/>
      <c r="F174" s="168"/>
      <c r="G174" s="168"/>
      <c r="H174" s="168"/>
      <c r="I174" s="168"/>
      <c r="J174" s="168"/>
      <c r="K174" s="168"/>
      <c r="L174" s="169"/>
    </row>
  </sheetData>
  <mergeCells count="6">
    <mergeCell ref="A174:L174"/>
    <mergeCell ref="A2:L2"/>
    <mergeCell ref="A172:L172"/>
    <mergeCell ref="A173:L173"/>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12"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5.5" customHeight="1" x14ac:dyDescent="0.2">
      <c r="A2" s="173" t="s">
        <v>1607</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x14ac:dyDescent="0.2">
      <c r="A4" s="176" t="s">
        <v>650</v>
      </c>
      <c r="B4" s="177"/>
      <c r="C4" s="177"/>
      <c r="D4" s="177"/>
      <c r="E4" s="177"/>
      <c r="F4" s="177"/>
      <c r="G4" s="177"/>
      <c r="H4" s="177"/>
      <c r="I4" s="177"/>
      <c r="J4" s="177"/>
      <c r="K4" s="177"/>
      <c r="L4" s="178"/>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18" t="s">
        <v>0</v>
      </c>
      <c r="B6" s="1" t="s">
        <v>213</v>
      </c>
      <c r="C6" s="1">
        <v>4240564</v>
      </c>
      <c r="D6" s="11" t="str">
        <f t="shared" ref="D6:D11" si="0">IF($B6="N/A","N/A",IF(C6&gt;10,"No",IF(C6&lt;-10,"No","Yes")))</f>
        <v>N/A</v>
      </c>
      <c r="E6" s="1">
        <v>4513842</v>
      </c>
      <c r="F6" s="11" t="str">
        <f t="shared" ref="F6:F11" si="1">IF($B6="N/A","N/A",IF(E6&gt;10,"No",IF(E6&lt;-10,"No","Yes")))</f>
        <v>N/A</v>
      </c>
      <c r="G6" s="1">
        <v>4694818</v>
      </c>
      <c r="H6" s="11" t="str">
        <f t="shared" ref="H6:H11" si="2">IF($B6="N/A","N/A",IF(G6&gt;10,"No",IF(G6&lt;-10,"No","Yes")))</f>
        <v>N/A</v>
      </c>
      <c r="I6" s="12">
        <v>6.444</v>
      </c>
      <c r="J6" s="12">
        <v>4.0090000000000003</v>
      </c>
      <c r="K6" s="1" t="s">
        <v>739</v>
      </c>
      <c r="L6" s="9" t="str">
        <f t="shared" ref="L6:L14" si="3">IF(J6="Div by 0", "N/A", IF(K6="N/A","N/A", IF(J6&gt;VALUE(MID(K6,1,2)), "No", IF(J6&lt;-1*VALUE(MID(K6,1,2)), "No", "Yes"))))</f>
        <v>Yes</v>
      </c>
    </row>
    <row r="7" spans="1:12" x14ac:dyDescent="0.2">
      <c r="A7" s="18" t="s">
        <v>100</v>
      </c>
      <c r="B7" s="50" t="s">
        <v>213</v>
      </c>
      <c r="C7" s="1">
        <v>315214</v>
      </c>
      <c r="D7" s="11" t="str">
        <f t="shared" si="0"/>
        <v>N/A</v>
      </c>
      <c r="E7" s="1">
        <v>317981</v>
      </c>
      <c r="F7" s="11" t="str">
        <f t="shared" si="1"/>
        <v>N/A</v>
      </c>
      <c r="G7" s="1">
        <v>321552</v>
      </c>
      <c r="H7" s="11" t="str">
        <f t="shared" si="2"/>
        <v>N/A</v>
      </c>
      <c r="I7" s="12">
        <v>0.87780000000000002</v>
      </c>
      <c r="J7" s="12">
        <v>1.123</v>
      </c>
      <c r="K7" s="50" t="s">
        <v>739</v>
      </c>
      <c r="L7" s="9" t="str">
        <f t="shared" si="3"/>
        <v>Yes</v>
      </c>
    </row>
    <row r="8" spans="1:12" x14ac:dyDescent="0.2">
      <c r="A8" s="18" t="s">
        <v>101</v>
      </c>
      <c r="B8" s="50" t="s">
        <v>213</v>
      </c>
      <c r="C8" s="1">
        <v>557832</v>
      </c>
      <c r="D8" s="11" t="str">
        <f t="shared" si="0"/>
        <v>N/A</v>
      </c>
      <c r="E8" s="1">
        <v>588813</v>
      </c>
      <c r="F8" s="11" t="str">
        <f t="shared" si="1"/>
        <v>N/A</v>
      </c>
      <c r="G8" s="1">
        <v>614756</v>
      </c>
      <c r="H8" s="11" t="str">
        <f t="shared" si="2"/>
        <v>N/A</v>
      </c>
      <c r="I8" s="12">
        <v>5.5540000000000003</v>
      </c>
      <c r="J8" s="12">
        <v>4.4059999999999997</v>
      </c>
      <c r="K8" s="50" t="s">
        <v>739</v>
      </c>
      <c r="L8" s="9" t="str">
        <f t="shared" si="3"/>
        <v>Yes</v>
      </c>
    </row>
    <row r="9" spans="1:12" x14ac:dyDescent="0.2">
      <c r="A9" s="18" t="s">
        <v>104</v>
      </c>
      <c r="B9" s="50" t="s">
        <v>213</v>
      </c>
      <c r="C9" s="1">
        <v>2943180</v>
      </c>
      <c r="D9" s="11" t="str">
        <f t="shared" si="0"/>
        <v>N/A</v>
      </c>
      <c r="E9" s="1">
        <v>3159242</v>
      </c>
      <c r="F9" s="11" t="str">
        <f t="shared" si="1"/>
        <v>N/A</v>
      </c>
      <c r="G9" s="1">
        <v>3280896</v>
      </c>
      <c r="H9" s="11" t="str">
        <f t="shared" si="2"/>
        <v>N/A</v>
      </c>
      <c r="I9" s="12">
        <v>7.3410000000000002</v>
      </c>
      <c r="J9" s="12">
        <v>3.851</v>
      </c>
      <c r="K9" s="50" t="s">
        <v>739</v>
      </c>
      <c r="L9" s="9" t="str">
        <f t="shared" si="3"/>
        <v>Yes</v>
      </c>
    </row>
    <row r="10" spans="1:12" x14ac:dyDescent="0.2">
      <c r="A10" s="18" t="s">
        <v>105</v>
      </c>
      <c r="B10" s="50" t="s">
        <v>213</v>
      </c>
      <c r="C10" s="1">
        <v>424338</v>
      </c>
      <c r="D10" s="11" t="str">
        <f t="shared" si="0"/>
        <v>N/A</v>
      </c>
      <c r="E10" s="1">
        <v>447806</v>
      </c>
      <c r="F10" s="11" t="str">
        <f t="shared" si="1"/>
        <v>N/A</v>
      </c>
      <c r="G10" s="1">
        <v>477614</v>
      </c>
      <c r="H10" s="11" t="str">
        <f t="shared" si="2"/>
        <v>N/A</v>
      </c>
      <c r="I10" s="12">
        <v>5.53</v>
      </c>
      <c r="J10" s="12">
        <v>6.6559999999999997</v>
      </c>
      <c r="K10" s="50" t="s">
        <v>739</v>
      </c>
      <c r="L10" s="9" t="str">
        <f t="shared" si="3"/>
        <v>Yes</v>
      </c>
    </row>
    <row r="11" spans="1:12" x14ac:dyDescent="0.2">
      <c r="A11" s="18" t="s">
        <v>77</v>
      </c>
      <c r="B11" s="1" t="s">
        <v>213</v>
      </c>
      <c r="C11" s="1">
        <v>3212942.17</v>
      </c>
      <c r="D11" s="46" t="str">
        <f t="shared" si="0"/>
        <v>N/A</v>
      </c>
      <c r="E11" s="1">
        <v>3489289.8399</v>
      </c>
      <c r="F11" s="11" t="str">
        <f t="shared" si="1"/>
        <v>N/A</v>
      </c>
      <c r="G11" s="1">
        <v>3698311.5199000002</v>
      </c>
      <c r="H11" s="11" t="str">
        <f t="shared" si="2"/>
        <v>N/A</v>
      </c>
      <c r="I11" s="12">
        <v>8.6010000000000009</v>
      </c>
      <c r="J11" s="12">
        <v>5.99</v>
      </c>
      <c r="K11" s="1" t="s">
        <v>740</v>
      </c>
      <c r="L11" s="9" t="str">
        <f t="shared" si="3"/>
        <v>Yes</v>
      </c>
    </row>
    <row r="12" spans="1:12" x14ac:dyDescent="0.2">
      <c r="A12" s="18" t="s">
        <v>115</v>
      </c>
      <c r="B12" s="1" t="s">
        <v>213</v>
      </c>
      <c r="C12" s="1">
        <v>455606</v>
      </c>
      <c r="D12" s="1" t="s">
        <v>213</v>
      </c>
      <c r="E12" s="1">
        <v>466720</v>
      </c>
      <c r="F12" s="1" t="s">
        <v>213</v>
      </c>
      <c r="G12" s="1">
        <v>479429</v>
      </c>
      <c r="H12" s="1" t="s">
        <v>213</v>
      </c>
      <c r="I12" s="12">
        <v>2.4390000000000001</v>
      </c>
      <c r="J12" s="12">
        <v>2.7229999999999999</v>
      </c>
      <c r="K12" s="1" t="s">
        <v>740</v>
      </c>
      <c r="L12" s="9" t="str">
        <f t="shared" si="3"/>
        <v>Yes</v>
      </c>
    </row>
    <row r="13" spans="1:12" x14ac:dyDescent="0.2">
      <c r="A13" s="18" t="s">
        <v>449</v>
      </c>
      <c r="B13" s="1" t="s">
        <v>213</v>
      </c>
      <c r="C13" s="1">
        <v>307893</v>
      </c>
      <c r="D13" s="1" t="s">
        <v>213</v>
      </c>
      <c r="E13" s="1">
        <v>311991</v>
      </c>
      <c r="F13" s="1" t="s">
        <v>213</v>
      </c>
      <c r="G13" s="1">
        <v>316037</v>
      </c>
      <c r="H13" s="1" t="s">
        <v>213</v>
      </c>
      <c r="I13" s="12">
        <v>1.331</v>
      </c>
      <c r="J13" s="12">
        <v>1.2969999999999999</v>
      </c>
      <c r="K13" s="1" t="s">
        <v>740</v>
      </c>
      <c r="L13" s="9" t="str">
        <f t="shared" si="3"/>
        <v>Yes</v>
      </c>
    </row>
    <row r="14" spans="1:12" x14ac:dyDescent="0.2">
      <c r="A14" s="18" t="s">
        <v>450</v>
      </c>
      <c r="B14" s="1" t="s">
        <v>213</v>
      </c>
      <c r="C14" s="1">
        <v>146381</v>
      </c>
      <c r="D14" s="1" t="s">
        <v>213</v>
      </c>
      <c r="E14" s="1">
        <v>153345</v>
      </c>
      <c r="F14" s="1" t="s">
        <v>213</v>
      </c>
      <c r="G14" s="1">
        <v>161510</v>
      </c>
      <c r="H14" s="1" t="s">
        <v>213</v>
      </c>
      <c r="I14" s="12">
        <v>4.7569999999999997</v>
      </c>
      <c r="J14" s="12">
        <v>5.3250000000000002</v>
      </c>
      <c r="K14" s="1" t="s">
        <v>740</v>
      </c>
      <c r="L14" s="9" t="str">
        <f t="shared" si="3"/>
        <v>Yes</v>
      </c>
    </row>
    <row r="15" spans="1:12" x14ac:dyDescent="0.2">
      <c r="A15" s="4" t="s">
        <v>58</v>
      </c>
      <c r="B15" s="50" t="s">
        <v>213</v>
      </c>
      <c r="C15" s="14">
        <v>19311481080</v>
      </c>
      <c r="D15" s="11" t="str">
        <f t="shared" ref="D15:D20" si="4">IF($B15="N/A","N/A",IF(C15&gt;10,"No",IF(C15&lt;-10,"No","Yes")))</f>
        <v>N/A</v>
      </c>
      <c r="E15" s="14">
        <v>21451906187</v>
      </c>
      <c r="F15" s="11" t="str">
        <f t="shared" ref="F15:F20" si="5">IF($B15="N/A","N/A",IF(E15&gt;10,"No",IF(E15&lt;-10,"No","Yes")))</f>
        <v>N/A</v>
      </c>
      <c r="G15" s="14">
        <v>22323117870</v>
      </c>
      <c r="H15" s="11" t="str">
        <f t="shared" ref="H15:H20" si="6">IF($B15="N/A","N/A",IF(G15&gt;10,"No",IF(G15&lt;-10,"No","Yes")))</f>
        <v>N/A</v>
      </c>
      <c r="I15" s="12">
        <v>11.08</v>
      </c>
      <c r="J15" s="12">
        <v>4.0609999999999999</v>
      </c>
      <c r="K15" s="50" t="s">
        <v>739</v>
      </c>
      <c r="L15" s="9" t="str">
        <f t="shared" ref="L15:L20" si="7">IF(J15="Div by 0", "N/A", IF(K15="N/A","N/A", IF(J15&gt;VALUE(MID(K15,1,2)), "No", IF(J15&lt;-1*VALUE(MID(K15,1,2)), "No", "Yes"))))</f>
        <v>Yes</v>
      </c>
    </row>
    <row r="16" spans="1:12" x14ac:dyDescent="0.2">
      <c r="A16" s="4" t="s">
        <v>1133</v>
      </c>
      <c r="B16" s="50" t="s">
        <v>213</v>
      </c>
      <c r="C16" s="14">
        <v>4553.9888278999997</v>
      </c>
      <c r="D16" s="11" t="str">
        <f t="shared" si="4"/>
        <v>N/A</v>
      </c>
      <c r="E16" s="14">
        <v>4752.4716608999997</v>
      </c>
      <c r="F16" s="11" t="str">
        <f t="shared" si="5"/>
        <v>N/A</v>
      </c>
      <c r="G16" s="14">
        <v>4754.8420130000004</v>
      </c>
      <c r="H16" s="11" t="str">
        <f t="shared" si="6"/>
        <v>N/A</v>
      </c>
      <c r="I16" s="12">
        <v>4.3579999999999997</v>
      </c>
      <c r="J16" s="12">
        <v>4.99E-2</v>
      </c>
      <c r="K16" s="50" t="s">
        <v>739</v>
      </c>
      <c r="L16" s="9" t="str">
        <f t="shared" si="7"/>
        <v>Yes</v>
      </c>
    </row>
    <row r="17" spans="1:12" x14ac:dyDescent="0.2">
      <c r="A17" s="4" t="s">
        <v>1233</v>
      </c>
      <c r="B17" s="50" t="s">
        <v>213</v>
      </c>
      <c r="C17" s="14">
        <v>11412.776621999999</v>
      </c>
      <c r="D17" s="11" t="str">
        <f t="shared" si="4"/>
        <v>N/A</v>
      </c>
      <c r="E17" s="14">
        <v>12078.250932999999</v>
      </c>
      <c r="F17" s="11" t="str">
        <f t="shared" si="5"/>
        <v>N/A</v>
      </c>
      <c r="G17" s="14">
        <v>11810.018376</v>
      </c>
      <c r="H17" s="11" t="str">
        <f t="shared" si="6"/>
        <v>N/A</v>
      </c>
      <c r="I17" s="12">
        <v>5.8310000000000004</v>
      </c>
      <c r="J17" s="12">
        <v>-2.2200000000000002</v>
      </c>
      <c r="K17" s="50" t="s">
        <v>739</v>
      </c>
      <c r="L17" s="9" t="str">
        <f t="shared" si="7"/>
        <v>Yes</v>
      </c>
    </row>
    <row r="18" spans="1:12" x14ac:dyDescent="0.2">
      <c r="A18" s="4" t="s">
        <v>1234</v>
      </c>
      <c r="B18" s="50" t="s">
        <v>213</v>
      </c>
      <c r="C18" s="14">
        <v>13852.758836000001</v>
      </c>
      <c r="D18" s="11" t="str">
        <f t="shared" si="4"/>
        <v>N/A</v>
      </c>
      <c r="E18" s="14">
        <v>14625.076754</v>
      </c>
      <c r="F18" s="11" t="str">
        <f t="shared" si="5"/>
        <v>N/A</v>
      </c>
      <c r="G18" s="14">
        <v>14867.935114</v>
      </c>
      <c r="H18" s="11" t="str">
        <f t="shared" si="6"/>
        <v>N/A</v>
      </c>
      <c r="I18" s="12">
        <v>5.5750000000000002</v>
      </c>
      <c r="J18" s="12">
        <v>1.661</v>
      </c>
      <c r="K18" s="50" t="s">
        <v>739</v>
      </c>
      <c r="L18" s="9" t="str">
        <f t="shared" si="7"/>
        <v>Yes</v>
      </c>
    </row>
    <row r="19" spans="1:12" x14ac:dyDescent="0.2">
      <c r="A19" s="4" t="s">
        <v>1235</v>
      </c>
      <c r="B19" s="50" t="s">
        <v>213</v>
      </c>
      <c r="C19" s="14">
        <v>2258.6567531999999</v>
      </c>
      <c r="D19" s="11" t="str">
        <f t="shared" si="4"/>
        <v>N/A</v>
      </c>
      <c r="E19" s="14">
        <v>2382.0691852999998</v>
      </c>
      <c r="F19" s="11" t="str">
        <f t="shared" si="5"/>
        <v>N/A</v>
      </c>
      <c r="G19" s="14">
        <v>2415.7395293999998</v>
      </c>
      <c r="H19" s="11" t="str">
        <f t="shared" si="6"/>
        <v>N/A</v>
      </c>
      <c r="I19" s="12">
        <v>5.4640000000000004</v>
      </c>
      <c r="J19" s="12">
        <v>1.413</v>
      </c>
      <c r="K19" s="50" t="s">
        <v>739</v>
      </c>
      <c r="L19" s="9" t="str">
        <f t="shared" si="7"/>
        <v>Yes</v>
      </c>
    </row>
    <row r="20" spans="1:12" x14ac:dyDescent="0.2">
      <c r="A20" s="4" t="s">
        <v>1236</v>
      </c>
      <c r="B20" s="50" t="s">
        <v>213</v>
      </c>
      <c r="C20" s="14">
        <v>3155.1936427999999</v>
      </c>
      <c r="D20" s="11" t="str">
        <f t="shared" si="4"/>
        <v>N/A</v>
      </c>
      <c r="E20" s="14">
        <v>3292.2371317000002</v>
      </c>
      <c r="F20" s="11" t="str">
        <f t="shared" si="5"/>
        <v>N/A</v>
      </c>
      <c r="G20" s="14">
        <v>3056.1088306000001</v>
      </c>
      <c r="H20" s="11" t="str">
        <f t="shared" si="6"/>
        <v>N/A</v>
      </c>
      <c r="I20" s="12">
        <v>4.343</v>
      </c>
      <c r="J20" s="12">
        <v>-7.17</v>
      </c>
      <c r="K20" s="50" t="s">
        <v>739</v>
      </c>
      <c r="L20" s="9" t="str">
        <f t="shared" si="7"/>
        <v>Yes</v>
      </c>
    </row>
    <row r="21" spans="1:12" x14ac:dyDescent="0.2">
      <c r="A21" s="2" t="s">
        <v>1137</v>
      </c>
      <c r="B21" s="50" t="s">
        <v>213</v>
      </c>
      <c r="C21" s="14">
        <v>4610.6987322000004</v>
      </c>
      <c r="D21" s="11" t="str">
        <f t="shared" ref="D21:D22" si="8">IF($B21="N/A","N/A",IF(C21&gt;10,"No",IF(C21&lt;-10,"No","Yes")))</f>
        <v>N/A</v>
      </c>
      <c r="E21" s="14">
        <v>4814.7938273999998</v>
      </c>
      <c r="F21" s="11" t="str">
        <f t="shared" ref="F21:F22" si="9">IF($B21="N/A","N/A",IF(E21&gt;10,"No",IF(E21&lt;-10,"No","Yes")))</f>
        <v>N/A</v>
      </c>
      <c r="G21" s="14">
        <v>4749.2633734000001</v>
      </c>
      <c r="H21" s="11" t="str">
        <f t="shared" ref="H21:H22" si="10">IF($B21="N/A","N/A",IF(G21&gt;10,"No",IF(G21&lt;-10,"No","Yes")))</f>
        <v>N/A</v>
      </c>
      <c r="I21" s="12">
        <v>4.4269999999999996</v>
      </c>
      <c r="J21" s="12">
        <v>-1.36</v>
      </c>
      <c r="K21" s="50" t="s">
        <v>739</v>
      </c>
      <c r="L21" s="9" t="str">
        <f>IF(J21="Div by 0", "N/A", IF(OR(J21="N/A",K21="N/A"),"N/A", IF(J21&gt;VALUE(MID(K21,1,2)), "No", IF(J21&lt;-1*VALUE(MID(K21,1,2)), "No", "Yes"))))</f>
        <v>Yes</v>
      </c>
    </row>
    <row r="22" spans="1:12" x14ac:dyDescent="0.2">
      <c r="A22" s="2" t="s">
        <v>1138</v>
      </c>
      <c r="B22" s="50" t="s">
        <v>213</v>
      </c>
      <c r="C22" s="14">
        <v>4484.0413331</v>
      </c>
      <c r="D22" s="11" t="str">
        <f t="shared" si="8"/>
        <v>N/A</v>
      </c>
      <c r="E22" s="14">
        <v>4676.4356803999999</v>
      </c>
      <c r="F22" s="11" t="str">
        <f t="shared" si="9"/>
        <v>N/A</v>
      </c>
      <c r="G22" s="14">
        <v>4762.1765020000003</v>
      </c>
      <c r="H22" s="11" t="str">
        <f t="shared" si="10"/>
        <v>N/A</v>
      </c>
      <c r="I22" s="12">
        <v>4.2910000000000004</v>
      </c>
      <c r="J22" s="12">
        <v>1.833</v>
      </c>
      <c r="K22" s="50" t="s">
        <v>739</v>
      </c>
      <c r="L22" s="9" t="str">
        <f>IF(J22="Div by 0", "N/A", IF(OR(J22="N/A",K22="N/A"),"N/A", IF(J22&gt;VALUE(MID(K22,1,2)), "No", IF(J22&lt;-1*VALUE(MID(K22,1,2)), "No", "Yes"))))</f>
        <v>Yes</v>
      </c>
    </row>
    <row r="23" spans="1:12" x14ac:dyDescent="0.2">
      <c r="A23" s="4" t="s">
        <v>1237</v>
      </c>
      <c r="B23" s="50" t="s">
        <v>213</v>
      </c>
      <c r="C23" s="14">
        <v>11717.772143</v>
      </c>
      <c r="D23" s="11" t="str">
        <f>IF($B23="N/A","N/A",IF(C23&gt;10,"No",IF(C23&lt;-10,"No","Yes")))</f>
        <v>N/A</v>
      </c>
      <c r="E23" s="14">
        <v>12445.915397000001</v>
      </c>
      <c r="F23" s="11" t="str">
        <f>IF($B23="N/A","N/A",IF(E23&gt;10,"No",IF(E23&lt;-10,"No","Yes")))</f>
        <v>N/A</v>
      </c>
      <c r="G23" s="14">
        <v>12220.816607000001</v>
      </c>
      <c r="H23" s="11" t="str">
        <f>IF($B23="N/A","N/A",IF(G23&gt;10,"No",IF(G23&lt;-10,"No","Yes")))</f>
        <v>N/A</v>
      </c>
      <c r="I23" s="12">
        <v>6.2140000000000004</v>
      </c>
      <c r="J23" s="12">
        <v>-1.81</v>
      </c>
      <c r="K23" s="50" t="s">
        <v>739</v>
      </c>
      <c r="L23" s="9" t="str">
        <f>IF(J23="Div by 0", "N/A", IF(K23="N/A","N/A", IF(J23&gt;VALUE(MID(K23,1,2)), "No", IF(J23&lt;-1*VALUE(MID(K23,1,2)), "No", "Yes"))))</f>
        <v>Yes</v>
      </c>
    </row>
    <row r="24" spans="1:12" x14ac:dyDescent="0.2">
      <c r="A24" s="4" t="s">
        <v>1238</v>
      </c>
      <c r="B24" s="50" t="s">
        <v>213</v>
      </c>
      <c r="C24" s="14">
        <v>11395.262003</v>
      </c>
      <c r="D24" s="11" t="str">
        <f>IF($B24="N/A","N/A",IF(C24&gt;10,"No",IF(C24&lt;-10,"No","Yes")))</f>
        <v>N/A</v>
      </c>
      <c r="E24" s="14">
        <v>12063.47026</v>
      </c>
      <c r="F24" s="11" t="str">
        <f>IF($B24="N/A","N/A",IF(E24&gt;10,"No",IF(E24&lt;-10,"No","Yes")))</f>
        <v>N/A</v>
      </c>
      <c r="G24" s="14">
        <v>11785.887073</v>
      </c>
      <c r="H24" s="11" t="str">
        <f>IF($B24="N/A","N/A",IF(G24&gt;10,"No",IF(G24&lt;-10,"No","Yes")))</f>
        <v>N/A</v>
      </c>
      <c r="I24" s="12">
        <v>5.8639999999999999</v>
      </c>
      <c r="J24" s="12">
        <v>-2.2999999999999998</v>
      </c>
      <c r="K24" s="50" t="s">
        <v>739</v>
      </c>
      <c r="L24" s="9" t="str">
        <f>IF(J24="Div by 0", "N/A", IF(K24="N/A","N/A", IF(J24&gt;VALUE(MID(K24,1,2)), "No", IF(J24&lt;-1*VALUE(MID(K24,1,2)), "No", "Yes"))))</f>
        <v>Yes</v>
      </c>
    </row>
    <row r="25" spans="1:12" x14ac:dyDescent="0.2">
      <c r="A25" s="4" t="s">
        <v>1239</v>
      </c>
      <c r="B25" s="50" t="s">
        <v>213</v>
      </c>
      <c r="C25" s="14">
        <v>12452.893483</v>
      </c>
      <c r="D25" s="11" t="str">
        <f>IF($B25="N/A","N/A",IF(C25&gt;10,"No",IF(C25&lt;-10,"No","Yes")))</f>
        <v>N/A</v>
      </c>
      <c r="E25" s="14">
        <v>13290.329994</v>
      </c>
      <c r="F25" s="11" t="str">
        <f>IF($B25="N/A","N/A",IF(E25&gt;10,"No",IF(E25&lt;-10,"No","Yes")))</f>
        <v>N/A</v>
      </c>
      <c r="G25" s="14">
        <v>13152.866905999999</v>
      </c>
      <c r="H25" s="11" t="str">
        <f>IF($B25="N/A","N/A",IF(G25&gt;10,"No",IF(G25&lt;-10,"No","Yes")))</f>
        <v>N/A</v>
      </c>
      <c r="I25" s="12">
        <v>6.7249999999999996</v>
      </c>
      <c r="J25" s="12">
        <v>-1.03</v>
      </c>
      <c r="K25" s="50" t="s">
        <v>739</v>
      </c>
      <c r="L25" s="9" t="str">
        <f>IF(J25="Div by 0", "N/A", IF(K25="N/A","N/A", IF(J25&gt;VALUE(MID(K25,1,2)), "No", IF(J25&lt;-1*VALUE(MID(K25,1,2)), "No", "Yes"))))</f>
        <v>Yes</v>
      </c>
    </row>
    <row r="26" spans="1:12" x14ac:dyDescent="0.2">
      <c r="A26" s="4" t="s">
        <v>1240</v>
      </c>
      <c r="B26" s="50" t="s">
        <v>213</v>
      </c>
      <c r="C26" s="14">
        <v>11608.563369</v>
      </c>
      <c r="D26" s="11" t="str">
        <f t="shared" ref="D26:D27" si="11">IF($B26="N/A","N/A",IF(C26&gt;10,"No",IF(C26&lt;-10,"No","Yes")))</f>
        <v>N/A</v>
      </c>
      <c r="E26" s="14">
        <v>12290.193002</v>
      </c>
      <c r="F26" s="11" t="str">
        <f t="shared" ref="F26:F30" si="12">IF($B26="N/A","N/A",IF(E26&gt;10,"No",IF(E26&lt;-10,"No","Yes")))</f>
        <v>N/A</v>
      </c>
      <c r="G26" s="14">
        <v>11978.79494</v>
      </c>
      <c r="H26" s="11" t="str">
        <f t="shared" ref="H26:H27" si="13">IF($B26="N/A","N/A",IF(G26&gt;10,"No",IF(G26&lt;-10,"No","Yes")))</f>
        <v>N/A</v>
      </c>
      <c r="I26" s="12">
        <v>5.8719999999999999</v>
      </c>
      <c r="J26" s="12">
        <v>-2.5299999999999998</v>
      </c>
      <c r="K26" s="50" t="s">
        <v>739</v>
      </c>
      <c r="L26" s="9" t="str">
        <f>IF(J26="Div by 0", "N/A", IF(OR(J26="N/A",K26="N/A"),"N/A", IF(J26&gt;VALUE(MID(K26,1,2)), "No", IF(J26&lt;-1*VALUE(MID(K26,1,2)), "No", "Yes"))))</f>
        <v>Yes</v>
      </c>
    </row>
    <row r="27" spans="1:12" x14ac:dyDescent="0.2">
      <c r="A27" s="4" t="s">
        <v>1241</v>
      </c>
      <c r="B27" s="50" t="s">
        <v>213</v>
      </c>
      <c r="C27" s="14">
        <v>11918.72334</v>
      </c>
      <c r="D27" s="11" t="str">
        <f t="shared" si="11"/>
        <v>N/A</v>
      </c>
      <c r="E27" s="14">
        <v>12729.024031000001</v>
      </c>
      <c r="F27" s="11" t="str">
        <f t="shared" si="12"/>
        <v>N/A</v>
      </c>
      <c r="G27" s="14">
        <v>12654.713326999999</v>
      </c>
      <c r="H27" s="11" t="str">
        <f t="shared" si="13"/>
        <v>N/A</v>
      </c>
      <c r="I27" s="12">
        <v>6.7990000000000004</v>
      </c>
      <c r="J27" s="12">
        <v>-0.58399999999999996</v>
      </c>
      <c r="K27" s="50" t="s">
        <v>739</v>
      </c>
      <c r="L27" s="9" t="str">
        <f>IF(J27="Div by 0", "N/A", IF(OR(J27="N/A",K27="N/A"),"N/A", IF(J27&gt;VALUE(MID(K27,1,2)), "No", IF(J27&lt;-1*VALUE(MID(K27,1,2)), "No", "Yes"))))</f>
        <v>Yes</v>
      </c>
    </row>
    <row r="28" spans="1:12" x14ac:dyDescent="0.2">
      <c r="A28" s="60" t="s">
        <v>1242</v>
      </c>
      <c r="B28" s="14" t="s">
        <v>213</v>
      </c>
      <c r="C28" s="14" t="s">
        <v>1747</v>
      </c>
      <c r="D28" s="11" t="str">
        <f t="shared" ref="D28:D30" si="14">IF($B28="N/A","N/A",IF(C28&gt;10,"No",IF(C28&lt;-10,"No","Yes")))</f>
        <v>N/A</v>
      </c>
      <c r="E28" s="14" t="s">
        <v>1747</v>
      </c>
      <c r="F28" s="11" t="str">
        <f t="shared" si="12"/>
        <v>N/A</v>
      </c>
      <c r="G28" s="14" t="s">
        <v>1747</v>
      </c>
      <c r="H28" s="11" t="str">
        <f t="shared" ref="H28:H30" si="15">IF($B28="N/A","N/A",IF(G28&gt;10,"No",IF(G28&lt;-10,"No","Yes")))</f>
        <v>N/A</v>
      </c>
      <c r="I28" s="12" t="s">
        <v>1747</v>
      </c>
      <c r="J28" s="12" t="s">
        <v>1747</v>
      </c>
      <c r="K28" s="47" t="s">
        <v>739</v>
      </c>
      <c r="L28" s="9" t="str">
        <f>IF(J28="Div by 0", "N/A", IF(OR(J28="N/A",K28="N/A"),"N/A", IF(J28&gt;VALUE(MID(K28,1,2)), "No", IF(J28&lt;-1*VALUE(MID(K28,1,2)), "No", "Yes"))))</f>
        <v>N/A</v>
      </c>
    </row>
    <row r="29" spans="1:12" x14ac:dyDescent="0.2">
      <c r="A29" s="60" t="s">
        <v>1243</v>
      </c>
      <c r="B29" s="14" t="s">
        <v>213</v>
      </c>
      <c r="C29" s="14" t="s">
        <v>1747</v>
      </c>
      <c r="D29" s="11" t="str">
        <f t="shared" si="14"/>
        <v>N/A</v>
      </c>
      <c r="E29" s="14" t="s">
        <v>1747</v>
      </c>
      <c r="F29" s="11" t="str">
        <f t="shared" si="12"/>
        <v>N/A</v>
      </c>
      <c r="G29" s="14" t="s">
        <v>1747</v>
      </c>
      <c r="H29" s="11" t="str">
        <f t="shared" si="15"/>
        <v>N/A</v>
      </c>
      <c r="I29" s="12" t="s">
        <v>1747</v>
      </c>
      <c r="J29" s="12" t="s">
        <v>1747</v>
      </c>
      <c r="K29" s="47" t="s">
        <v>739</v>
      </c>
      <c r="L29" s="9" t="str">
        <f t="shared" ref="L29:L30" si="16">IF(J29="Div by 0", "N/A", IF(OR(J29="N/A",K29="N/A"),"N/A", IF(J29&gt;VALUE(MID(K29,1,2)), "No", IF(J29&lt;-1*VALUE(MID(K29,1,2)), "No", "Yes"))))</f>
        <v>N/A</v>
      </c>
    </row>
    <row r="30" spans="1:12" x14ac:dyDescent="0.2">
      <c r="A30" s="60" t="s">
        <v>1244</v>
      </c>
      <c r="B30" s="14" t="s">
        <v>213</v>
      </c>
      <c r="C30" s="14" t="s">
        <v>1747</v>
      </c>
      <c r="D30" s="11" t="str">
        <f t="shared" si="14"/>
        <v>N/A</v>
      </c>
      <c r="E30" s="14" t="s">
        <v>1747</v>
      </c>
      <c r="F30" s="11" t="str">
        <f t="shared" si="12"/>
        <v>N/A</v>
      </c>
      <c r="G30" s="14" t="s">
        <v>1747</v>
      </c>
      <c r="H30" s="11" t="str">
        <f t="shared" si="15"/>
        <v>N/A</v>
      </c>
      <c r="I30" s="12" t="s">
        <v>1747</v>
      </c>
      <c r="J30" s="12" t="s">
        <v>1747</v>
      </c>
      <c r="K30" s="47" t="s">
        <v>739</v>
      </c>
      <c r="L30" s="9" t="str">
        <f t="shared" si="16"/>
        <v>N/A</v>
      </c>
    </row>
    <row r="31" spans="1:12" x14ac:dyDescent="0.2">
      <c r="A31" s="48" t="s">
        <v>2</v>
      </c>
      <c r="B31" s="37" t="s">
        <v>213</v>
      </c>
      <c r="C31" s="13">
        <v>81.391319644999996</v>
      </c>
      <c r="D31" s="46" t="str">
        <f t="shared" ref="D31:D69" si="17">IF($B31="N/A","N/A",IF(C31&gt;10,"No",IF(C31&lt;-10,"No","Yes")))</f>
        <v>N/A</v>
      </c>
      <c r="E31" s="13">
        <v>82.412787155999993</v>
      </c>
      <c r="F31" s="46" t="str">
        <f t="shared" ref="F31:F69" si="18">IF($B31="N/A","N/A",IF(E31&gt;10,"No",IF(E31&lt;-10,"No","Yes")))</f>
        <v>N/A</v>
      </c>
      <c r="G31" s="13">
        <v>85.454090019999995</v>
      </c>
      <c r="H31" s="46" t="str">
        <f t="shared" ref="H31:H69" si="19">IF($B31="N/A","N/A",IF(G31&gt;10,"No",IF(G31&lt;-10,"No","Yes")))</f>
        <v>N/A</v>
      </c>
      <c r="I31" s="12">
        <v>1.2549999999999999</v>
      </c>
      <c r="J31" s="12">
        <v>3.69</v>
      </c>
      <c r="K31" s="47" t="s">
        <v>739</v>
      </c>
      <c r="L31" s="9" t="str">
        <f t="shared" ref="L31:L99" si="20">IF(J31="Div by 0", "N/A", IF(K31="N/A","N/A", IF(J31&gt;VALUE(MID(K31,1,2)), "No", IF(J31&lt;-1*VALUE(MID(K31,1,2)), "No", "Yes"))))</f>
        <v>Yes</v>
      </c>
    </row>
    <row r="32" spans="1:12" x14ac:dyDescent="0.2">
      <c r="A32" s="48" t="s">
        <v>22</v>
      </c>
      <c r="B32" s="37" t="s">
        <v>213</v>
      </c>
      <c r="C32" s="1">
        <v>3451451</v>
      </c>
      <c r="D32" s="46" t="str">
        <f t="shared" si="17"/>
        <v>N/A</v>
      </c>
      <c r="E32" s="1">
        <v>3719983</v>
      </c>
      <c r="F32" s="46" t="str">
        <f t="shared" si="18"/>
        <v>N/A</v>
      </c>
      <c r="G32" s="1">
        <v>4011914</v>
      </c>
      <c r="H32" s="46" t="str">
        <f t="shared" si="19"/>
        <v>N/A</v>
      </c>
      <c r="I32" s="12">
        <v>7.78</v>
      </c>
      <c r="J32" s="12">
        <v>7.8479999999999999</v>
      </c>
      <c r="K32" s="47" t="s">
        <v>739</v>
      </c>
      <c r="L32" s="9" t="str">
        <f t="shared" si="20"/>
        <v>Yes</v>
      </c>
    </row>
    <row r="33" spans="1:12" x14ac:dyDescent="0.2">
      <c r="A33" s="48" t="s">
        <v>451</v>
      </c>
      <c r="B33" s="50" t="s">
        <v>213</v>
      </c>
      <c r="C33" s="1">
        <v>94151</v>
      </c>
      <c r="D33" s="1" t="str">
        <f t="shared" si="17"/>
        <v>N/A</v>
      </c>
      <c r="E33" s="1">
        <v>86732</v>
      </c>
      <c r="F33" s="1" t="str">
        <f t="shared" si="18"/>
        <v>N/A</v>
      </c>
      <c r="G33" s="1">
        <v>104064</v>
      </c>
      <c r="H33" s="11" t="str">
        <f t="shared" si="19"/>
        <v>N/A</v>
      </c>
      <c r="I33" s="12">
        <v>-7.88</v>
      </c>
      <c r="J33" s="12">
        <v>19.98</v>
      </c>
      <c r="K33" s="50" t="s">
        <v>739</v>
      </c>
      <c r="L33" s="9" t="str">
        <f t="shared" si="20"/>
        <v>Yes</v>
      </c>
    </row>
    <row r="34" spans="1:12" x14ac:dyDescent="0.2">
      <c r="A34" s="48" t="s">
        <v>1245</v>
      </c>
      <c r="B34" s="5" t="s">
        <v>213</v>
      </c>
      <c r="C34" s="1">
        <v>83760</v>
      </c>
      <c r="D34" s="9" t="str">
        <f t="shared" ref="D34:D38" si="21">IF($B34="N/A","N/A",IF(C34&lt;0,"No","Yes"))</f>
        <v>N/A</v>
      </c>
      <c r="E34" s="1">
        <v>77598</v>
      </c>
      <c r="F34" s="9" t="str">
        <f t="shared" ref="F34:F38" si="22">IF($B34="N/A","N/A",IF(E34&lt;0,"No","Yes"))</f>
        <v>N/A</v>
      </c>
      <c r="G34" s="1">
        <v>92524</v>
      </c>
      <c r="H34" s="9" t="str">
        <f t="shared" ref="H34:H38" si="23">IF($B34="N/A","N/A",IF(G34&lt;0,"No","Yes"))</f>
        <v>N/A</v>
      </c>
      <c r="I34" s="12">
        <v>-7.36</v>
      </c>
      <c r="J34" s="12">
        <v>19.239999999999998</v>
      </c>
      <c r="K34" s="1" t="s">
        <v>739</v>
      </c>
      <c r="L34" s="9" t="str">
        <f t="shared" si="20"/>
        <v>Yes</v>
      </c>
    </row>
    <row r="35" spans="1:12" x14ac:dyDescent="0.2">
      <c r="A35" s="48" t="s">
        <v>1246</v>
      </c>
      <c r="B35" s="5" t="s">
        <v>213</v>
      </c>
      <c r="C35" s="1">
        <v>0</v>
      </c>
      <c r="D35" s="9" t="str">
        <f t="shared" si="21"/>
        <v>N/A</v>
      </c>
      <c r="E35" s="1">
        <v>0</v>
      </c>
      <c r="F35" s="9" t="str">
        <f t="shared" si="22"/>
        <v>N/A</v>
      </c>
      <c r="G35" s="1">
        <v>0</v>
      </c>
      <c r="H35" s="9" t="str">
        <f t="shared" si="23"/>
        <v>N/A</v>
      </c>
      <c r="I35" s="12" t="s">
        <v>1747</v>
      </c>
      <c r="J35" s="12" t="s">
        <v>1747</v>
      </c>
      <c r="K35" s="1" t="s">
        <v>739</v>
      </c>
      <c r="L35" s="9" t="str">
        <f t="shared" si="20"/>
        <v>N/A</v>
      </c>
    </row>
    <row r="36" spans="1:12" x14ac:dyDescent="0.2">
      <c r="A36" s="48" t="s">
        <v>1247</v>
      </c>
      <c r="B36" s="5" t="s">
        <v>213</v>
      </c>
      <c r="C36" s="1">
        <v>576</v>
      </c>
      <c r="D36" s="9" t="str">
        <f t="shared" si="21"/>
        <v>N/A</v>
      </c>
      <c r="E36" s="1">
        <v>591</v>
      </c>
      <c r="F36" s="9" t="str">
        <f t="shared" si="22"/>
        <v>N/A</v>
      </c>
      <c r="G36" s="1">
        <v>799</v>
      </c>
      <c r="H36" s="9" t="str">
        <f t="shared" si="23"/>
        <v>N/A</v>
      </c>
      <c r="I36" s="12">
        <v>2.6040000000000001</v>
      </c>
      <c r="J36" s="12">
        <v>35.19</v>
      </c>
      <c r="K36" s="1" t="s">
        <v>739</v>
      </c>
      <c r="L36" s="9" t="str">
        <f t="shared" si="20"/>
        <v>No</v>
      </c>
    </row>
    <row r="37" spans="1:12" x14ac:dyDescent="0.2">
      <c r="A37" s="48" t="s">
        <v>1248</v>
      </c>
      <c r="B37" s="5" t="s">
        <v>213</v>
      </c>
      <c r="C37" s="1">
        <v>9815</v>
      </c>
      <c r="D37" s="9" t="str">
        <f t="shared" si="21"/>
        <v>N/A</v>
      </c>
      <c r="E37" s="1">
        <v>8543</v>
      </c>
      <c r="F37" s="9" t="str">
        <f t="shared" si="22"/>
        <v>N/A</v>
      </c>
      <c r="G37" s="1">
        <v>10741</v>
      </c>
      <c r="H37" s="9" t="str">
        <f t="shared" si="23"/>
        <v>N/A</v>
      </c>
      <c r="I37" s="12">
        <v>-13</v>
      </c>
      <c r="J37" s="12">
        <v>25.73</v>
      </c>
      <c r="K37" s="1" t="s">
        <v>739</v>
      </c>
      <c r="L37" s="9" t="str">
        <f t="shared" si="20"/>
        <v>Yes</v>
      </c>
    </row>
    <row r="38" spans="1:12" x14ac:dyDescent="0.2">
      <c r="A38" s="48" t="s">
        <v>1249</v>
      </c>
      <c r="B38" s="5" t="s">
        <v>213</v>
      </c>
      <c r="C38" s="1">
        <v>0</v>
      </c>
      <c r="D38" s="9" t="str">
        <f t="shared" si="21"/>
        <v>N/A</v>
      </c>
      <c r="E38" s="1">
        <v>0</v>
      </c>
      <c r="F38" s="9" t="str">
        <f t="shared" si="22"/>
        <v>N/A</v>
      </c>
      <c r="G38" s="1">
        <v>0</v>
      </c>
      <c r="H38" s="9" t="str">
        <f t="shared" si="23"/>
        <v>N/A</v>
      </c>
      <c r="I38" s="12" t="s">
        <v>1747</v>
      </c>
      <c r="J38" s="12" t="s">
        <v>1747</v>
      </c>
      <c r="K38" s="1" t="s">
        <v>739</v>
      </c>
      <c r="L38" s="9" t="str">
        <f t="shared" si="20"/>
        <v>N/A</v>
      </c>
    </row>
    <row r="39" spans="1:12" x14ac:dyDescent="0.2">
      <c r="A39" s="48" t="s">
        <v>452</v>
      </c>
      <c r="B39" s="50" t="s">
        <v>213</v>
      </c>
      <c r="C39" s="1">
        <v>314092</v>
      </c>
      <c r="D39" s="1" t="str">
        <f t="shared" si="17"/>
        <v>N/A</v>
      </c>
      <c r="E39" s="1">
        <v>318771</v>
      </c>
      <c r="F39" s="1" t="str">
        <f t="shared" si="18"/>
        <v>N/A</v>
      </c>
      <c r="G39" s="1">
        <v>363101</v>
      </c>
      <c r="H39" s="11" t="str">
        <f t="shared" si="19"/>
        <v>N/A</v>
      </c>
      <c r="I39" s="12">
        <v>1.49</v>
      </c>
      <c r="J39" s="12">
        <v>13.91</v>
      </c>
      <c r="K39" s="50" t="s">
        <v>739</v>
      </c>
      <c r="L39" s="9" t="str">
        <f t="shared" si="20"/>
        <v>Yes</v>
      </c>
    </row>
    <row r="40" spans="1:12" x14ac:dyDescent="0.2">
      <c r="A40" s="48" t="s">
        <v>1250</v>
      </c>
      <c r="B40" s="5" t="s">
        <v>213</v>
      </c>
      <c r="C40" s="1">
        <v>302913</v>
      </c>
      <c r="D40" s="9" t="str">
        <f t="shared" ref="D40:D45" si="24">IF($B40="N/A","N/A",IF(C40&lt;0,"No","Yes"))</f>
        <v>N/A</v>
      </c>
      <c r="E40" s="1">
        <v>308121</v>
      </c>
      <c r="F40" s="9" t="str">
        <f t="shared" ref="F40:F45" si="25">IF($B40="N/A","N/A",IF(E40&lt;0,"No","Yes"))</f>
        <v>N/A</v>
      </c>
      <c r="G40" s="1">
        <v>349809</v>
      </c>
      <c r="H40" s="9" t="str">
        <f t="shared" ref="H40:H45" si="26">IF($B40="N/A","N/A",IF(G40&lt;0,"No","Yes"))</f>
        <v>N/A</v>
      </c>
      <c r="I40" s="12">
        <v>1.7190000000000001</v>
      </c>
      <c r="J40" s="12">
        <v>13.53</v>
      </c>
      <c r="K40" s="1" t="s">
        <v>739</v>
      </c>
      <c r="L40" s="9" t="str">
        <f t="shared" si="20"/>
        <v>Yes</v>
      </c>
    </row>
    <row r="41" spans="1:12" x14ac:dyDescent="0.2">
      <c r="A41" s="48" t="s">
        <v>1251</v>
      </c>
      <c r="B41" s="5" t="s">
        <v>213</v>
      </c>
      <c r="C41" s="1">
        <v>0</v>
      </c>
      <c r="D41" s="9" t="str">
        <f t="shared" si="24"/>
        <v>N/A</v>
      </c>
      <c r="E41" s="1">
        <v>0</v>
      </c>
      <c r="F41" s="9" t="str">
        <f t="shared" si="25"/>
        <v>N/A</v>
      </c>
      <c r="G41" s="1">
        <v>0</v>
      </c>
      <c r="H41" s="9" t="str">
        <f t="shared" si="26"/>
        <v>N/A</v>
      </c>
      <c r="I41" s="12" t="s">
        <v>1747</v>
      </c>
      <c r="J41" s="12" t="s">
        <v>1747</v>
      </c>
      <c r="K41" s="1" t="s">
        <v>739</v>
      </c>
      <c r="L41" s="9" t="str">
        <f t="shared" si="20"/>
        <v>N/A</v>
      </c>
    </row>
    <row r="42" spans="1:12" x14ac:dyDescent="0.2">
      <c r="A42" s="48" t="s">
        <v>1252</v>
      </c>
      <c r="B42" s="5" t="s">
        <v>213</v>
      </c>
      <c r="C42" s="1">
        <v>1223</v>
      </c>
      <c r="D42" s="9" t="str">
        <f t="shared" si="24"/>
        <v>N/A</v>
      </c>
      <c r="E42" s="1">
        <v>1170</v>
      </c>
      <c r="F42" s="9" t="str">
        <f t="shared" si="25"/>
        <v>N/A</v>
      </c>
      <c r="G42" s="1">
        <v>1808</v>
      </c>
      <c r="H42" s="9" t="str">
        <f t="shared" si="26"/>
        <v>N/A</v>
      </c>
      <c r="I42" s="12">
        <v>-4.33</v>
      </c>
      <c r="J42" s="12">
        <v>54.53</v>
      </c>
      <c r="K42" s="1" t="s">
        <v>739</v>
      </c>
      <c r="L42" s="9" t="str">
        <f t="shared" si="20"/>
        <v>No</v>
      </c>
    </row>
    <row r="43" spans="1:12" x14ac:dyDescent="0.2">
      <c r="A43" s="48" t="s">
        <v>1253</v>
      </c>
      <c r="B43" s="5" t="s">
        <v>213</v>
      </c>
      <c r="C43" s="1">
        <v>148</v>
      </c>
      <c r="D43" s="9" t="str">
        <f t="shared" si="24"/>
        <v>N/A</v>
      </c>
      <c r="E43" s="1">
        <v>163</v>
      </c>
      <c r="F43" s="9" t="str">
        <f t="shared" si="25"/>
        <v>N/A</v>
      </c>
      <c r="G43" s="1">
        <v>0</v>
      </c>
      <c r="H43" s="9" t="str">
        <f t="shared" si="26"/>
        <v>N/A</v>
      </c>
      <c r="I43" s="12">
        <v>10.14</v>
      </c>
      <c r="J43" s="12">
        <v>-100</v>
      </c>
      <c r="K43" s="1" t="s">
        <v>739</v>
      </c>
      <c r="L43" s="9" t="str">
        <f t="shared" si="20"/>
        <v>No</v>
      </c>
    </row>
    <row r="44" spans="1:12" x14ac:dyDescent="0.2">
      <c r="A44" s="48" t="s">
        <v>1254</v>
      </c>
      <c r="B44" s="5" t="s">
        <v>213</v>
      </c>
      <c r="C44" s="1">
        <v>9808</v>
      </c>
      <c r="D44" s="9" t="str">
        <f t="shared" si="24"/>
        <v>N/A</v>
      </c>
      <c r="E44" s="1">
        <v>9317</v>
      </c>
      <c r="F44" s="9" t="str">
        <f t="shared" si="25"/>
        <v>N/A</v>
      </c>
      <c r="G44" s="1">
        <v>11484</v>
      </c>
      <c r="H44" s="9" t="str">
        <f t="shared" si="26"/>
        <v>N/A</v>
      </c>
      <c r="I44" s="12">
        <v>-5.01</v>
      </c>
      <c r="J44" s="12">
        <v>23.26</v>
      </c>
      <c r="K44" s="1" t="s">
        <v>739</v>
      </c>
      <c r="L44" s="9" t="str">
        <f t="shared" si="20"/>
        <v>Yes</v>
      </c>
    </row>
    <row r="45" spans="1:12" x14ac:dyDescent="0.2">
      <c r="A45" s="48" t="s">
        <v>1255</v>
      </c>
      <c r="B45" s="5" t="s">
        <v>213</v>
      </c>
      <c r="C45" s="1">
        <v>0</v>
      </c>
      <c r="D45" s="9" t="str">
        <f t="shared" si="24"/>
        <v>N/A</v>
      </c>
      <c r="E45" s="1">
        <v>0</v>
      </c>
      <c r="F45" s="9" t="str">
        <f t="shared" si="25"/>
        <v>N/A</v>
      </c>
      <c r="G45" s="1">
        <v>0</v>
      </c>
      <c r="H45" s="9" t="str">
        <f t="shared" si="26"/>
        <v>N/A</v>
      </c>
      <c r="I45" s="12" t="s">
        <v>1747</v>
      </c>
      <c r="J45" s="12" t="s">
        <v>1747</v>
      </c>
      <c r="K45" s="1" t="s">
        <v>739</v>
      </c>
      <c r="L45" s="9" t="str">
        <f t="shared" si="20"/>
        <v>N/A</v>
      </c>
    </row>
    <row r="46" spans="1:12" x14ac:dyDescent="0.2">
      <c r="A46" s="48" t="s">
        <v>453</v>
      </c>
      <c r="B46" s="50" t="s">
        <v>213</v>
      </c>
      <c r="C46" s="1">
        <v>2710072</v>
      </c>
      <c r="D46" s="1" t="str">
        <f t="shared" si="17"/>
        <v>N/A</v>
      </c>
      <c r="E46" s="1">
        <v>2959655</v>
      </c>
      <c r="F46" s="1" t="str">
        <f t="shared" si="18"/>
        <v>N/A</v>
      </c>
      <c r="G46" s="1">
        <v>3134684</v>
      </c>
      <c r="H46" s="11" t="str">
        <f t="shared" si="19"/>
        <v>N/A</v>
      </c>
      <c r="I46" s="12">
        <v>9.2089999999999996</v>
      </c>
      <c r="J46" s="12">
        <v>5.9139999999999997</v>
      </c>
      <c r="K46" s="50" t="s">
        <v>739</v>
      </c>
      <c r="L46" s="9" t="str">
        <f t="shared" si="20"/>
        <v>Yes</v>
      </c>
    </row>
    <row r="47" spans="1:12" x14ac:dyDescent="0.2">
      <c r="A47" s="48" t="s">
        <v>1256</v>
      </c>
      <c r="B47" s="5" t="s">
        <v>213</v>
      </c>
      <c r="C47" s="1">
        <v>157825</v>
      </c>
      <c r="D47" s="9" t="str">
        <f t="shared" ref="D47:D53" si="27">IF($B47="N/A","N/A",IF(C47&lt;0,"No","Yes"))</f>
        <v>N/A</v>
      </c>
      <c r="E47" s="1">
        <v>188477</v>
      </c>
      <c r="F47" s="9" t="str">
        <f t="shared" ref="F47:F53" si="28">IF($B47="N/A","N/A",IF(E47&lt;0,"No","Yes"))</f>
        <v>N/A</v>
      </c>
      <c r="G47" s="1">
        <v>293862</v>
      </c>
      <c r="H47" s="9" t="str">
        <f t="shared" ref="H47:H53" si="29">IF($B47="N/A","N/A",IF(G47&lt;0,"No","Yes"))</f>
        <v>N/A</v>
      </c>
      <c r="I47" s="12">
        <v>19.420000000000002</v>
      </c>
      <c r="J47" s="12">
        <v>55.91</v>
      </c>
      <c r="K47" s="1" t="s">
        <v>739</v>
      </c>
      <c r="L47" s="9" t="str">
        <f t="shared" si="20"/>
        <v>No</v>
      </c>
    </row>
    <row r="48" spans="1:12" x14ac:dyDescent="0.2">
      <c r="A48" s="48" t="s">
        <v>1257</v>
      </c>
      <c r="B48" s="5" t="s">
        <v>213</v>
      </c>
      <c r="C48" s="1">
        <v>7802</v>
      </c>
      <c r="D48" s="9" t="str">
        <f t="shared" si="27"/>
        <v>N/A</v>
      </c>
      <c r="E48" s="1">
        <v>10034</v>
      </c>
      <c r="F48" s="9" t="str">
        <f t="shared" si="28"/>
        <v>N/A</v>
      </c>
      <c r="G48" s="1">
        <v>19531</v>
      </c>
      <c r="H48" s="9" t="str">
        <f t="shared" si="29"/>
        <v>N/A</v>
      </c>
      <c r="I48" s="12">
        <v>28.61</v>
      </c>
      <c r="J48" s="12">
        <v>94.65</v>
      </c>
      <c r="K48" s="1" t="s">
        <v>739</v>
      </c>
      <c r="L48" s="9" t="str">
        <f t="shared" si="20"/>
        <v>No</v>
      </c>
    </row>
    <row r="49" spans="1:12" x14ac:dyDescent="0.2">
      <c r="A49" s="48" t="s">
        <v>1258</v>
      </c>
      <c r="B49" s="5" t="s">
        <v>213</v>
      </c>
      <c r="C49" s="1">
        <v>284</v>
      </c>
      <c r="D49" s="9" t="str">
        <f t="shared" si="27"/>
        <v>N/A</v>
      </c>
      <c r="E49" s="1">
        <v>329</v>
      </c>
      <c r="F49" s="9" t="str">
        <f t="shared" si="28"/>
        <v>N/A</v>
      </c>
      <c r="G49" s="1">
        <v>397</v>
      </c>
      <c r="H49" s="9" t="str">
        <f t="shared" si="29"/>
        <v>N/A</v>
      </c>
      <c r="I49" s="12">
        <v>15.85</v>
      </c>
      <c r="J49" s="12">
        <v>20.67</v>
      </c>
      <c r="K49" s="1" t="s">
        <v>739</v>
      </c>
      <c r="L49" s="9" t="str">
        <f t="shared" si="20"/>
        <v>Yes</v>
      </c>
    </row>
    <row r="50" spans="1:12" x14ac:dyDescent="0.2">
      <c r="A50" s="48" t="s">
        <v>1259</v>
      </c>
      <c r="B50" s="5" t="s">
        <v>213</v>
      </c>
      <c r="C50" s="1">
        <v>2229923</v>
      </c>
      <c r="D50" s="9" t="str">
        <f t="shared" si="27"/>
        <v>N/A</v>
      </c>
      <c r="E50" s="1">
        <v>2441841</v>
      </c>
      <c r="F50" s="9" t="str">
        <f t="shared" si="28"/>
        <v>N/A</v>
      </c>
      <c r="G50" s="1">
        <v>2474063</v>
      </c>
      <c r="H50" s="9" t="str">
        <f t="shared" si="29"/>
        <v>N/A</v>
      </c>
      <c r="I50" s="12">
        <v>9.5030000000000001</v>
      </c>
      <c r="J50" s="12">
        <v>1.32</v>
      </c>
      <c r="K50" s="1" t="s">
        <v>739</v>
      </c>
      <c r="L50" s="9" t="str">
        <f t="shared" si="20"/>
        <v>Yes</v>
      </c>
    </row>
    <row r="51" spans="1:12" x14ac:dyDescent="0.2">
      <c r="A51" s="48" t="s">
        <v>1260</v>
      </c>
      <c r="B51" s="5" t="s">
        <v>213</v>
      </c>
      <c r="C51" s="1">
        <v>271806</v>
      </c>
      <c r="D51" s="9" t="str">
        <f t="shared" si="27"/>
        <v>N/A</v>
      </c>
      <c r="E51" s="1">
        <v>275264</v>
      </c>
      <c r="F51" s="9" t="str">
        <f t="shared" si="28"/>
        <v>N/A</v>
      </c>
      <c r="G51" s="1">
        <v>301529</v>
      </c>
      <c r="H51" s="9" t="str">
        <f t="shared" si="29"/>
        <v>N/A</v>
      </c>
      <c r="I51" s="12">
        <v>1.272</v>
      </c>
      <c r="J51" s="12">
        <v>9.5419999999999998</v>
      </c>
      <c r="K51" s="1" t="s">
        <v>739</v>
      </c>
      <c r="L51" s="9" t="str">
        <f t="shared" si="20"/>
        <v>Yes</v>
      </c>
    </row>
    <row r="52" spans="1:12" x14ac:dyDescent="0.2">
      <c r="A52" s="48" t="s">
        <v>1261</v>
      </c>
      <c r="B52" s="5" t="s">
        <v>213</v>
      </c>
      <c r="C52" s="1">
        <v>42418</v>
      </c>
      <c r="D52" s="9" t="str">
        <f t="shared" si="27"/>
        <v>N/A</v>
      </c>
      <c r="E52" s="1">
        <v>43704</v>
      </c>
      <c r="F52" s="9" t="str">
        <f t="shared" si="28"/>
        <v>N/A</v>
      </c>
      <c r="G52" s="1">
        <v>45293</v>
      </c>
      <c r="H52" s="9" t="str">
        <f t="shared" si="29"/>
        <v>N/A</v>
      </c>
      <c r="I52" s="12">
        <v>3.032</v>
      </c>
      <c r="J52" s="12">
        <v>3.6360000000000001</v>
      </c>
      <c r="K52" s="1" t="s">
        <v>739</v>
      </c>
      <c r="L52" s="9" t="str">
        <f t="shared" si="20"/>
        <v>Yes</v>
      </c>
    </row>
    <row r="53" spans="1:12" x14ac:dyDescent="0.2">
      <c r="A53" s="48" t="s">
        <v>1262</v>
      </c>
      <c r="B53" s="5" t="s">
        <v>213</v>
      </c>
      <c r="C53" s="1">
        <v>14</v>
      </c>
      <c r="D53" s="9" t="str">
        <f t="shared" si="27"/>
        <v>N/A</v>
      </c>
      <c r="E53" s="1">
        <v>11</v>
      </c>
      <c r="F53" s="9" t="str">
        <f t="shared" si="28"/>
        <v>N/A</v>
      </c>
      <c r="G53" s="1">
        <v>11</v>
      </c>
      <c r="H53" s="9" t="str">
        <f t="shared" si="29"/>
        <v>N/A</v>
      </c>
      <c r="I53" s="12">
        <v>-57.1</v>
      </c>
      <c r="J53" s="12">
        <v>50</v>
      </c>
      <c r="K53" s="1" t="s">
        <v>739</v>
      </c>
      <c r="L53" s="9" t="str">
        <f t="shared" si="20"/>
        <v>No</v>
      </c>
    </row>
    <row r="54" spans="1:12" x14ac:dyDescent="0.2">
      <c r="A54" s="48" t="s">
        <v>454</v>
      </c>
      <c r="B54" s="50" t="s">
        <v>213</v>
      </c>
      <c r="C54" s="1">
        <v>333136</v>
      </c>
      <c r="D54" s="1" t="str">
        <f t="shared" si="17"/>
        <v>N/A</v>
      </c>
      <c r="E54" s="1">
        <v>354825</v>
      </c>
      <c r="F54" s="1" t="str">
        <f t="shared" si="18"/>
        <v>N/A</v>
      </c>
      <c r="G54" s="1">
        <v>410065</v>
      </c>
      <c r="H54" s="11" t="str">
        <f t="shared" si="19"/>
        <v>N/A</v>
      </c>
      <c r="I54" s="12">
        <v>6.5110000000000001</v>
      </c>
      <c r="J54" s="12">
        <v>15.57</v>
      </c>
      <c r="K54" s="50" t="s">
        <v>739</v>
      </c>
      <c r="L54" s="9" t="str">
        <f t="shared" si="20"/>
        <v>Yes</v>
      </c>
    </row>
    <row r="55" spans="1:12" x14ac:dyDescent="0.2">
      <c r="A55" s="48" t="s">
        <v>1263</v>
      </c>
      <c r="B55" s="5" t="s">
        <v>213</v>
      </c>
      <c r="C55" s="1">
        <v>49546</v>
      </c>
      <c r="D55" s="9" t="str">
        <f t="shared" ref="D55:D60" si="30">IF($B55="N/A","N/A",IF(C55&lt;0,"No","Yes"))</f>
        <v>N/A</v>
      </c>
      <c r="E55" s="1">
        <v>63293</v>
      </c>
      <c r="F55" s="9" t="str">
        <f t="shared" ref="F55:F60" si="31">IF($B55="N/A","N/A",IF(E55&lt;0,"No","Yes"))</f>
        <v>N/A</v>
      </c>
      <c r="G55" s="1">
        <v>107120</v>
      </c>
      <c r="H55" s="9" t="str">
        <f t="shared" ref="H55:H60" si="32">IF($B55="N/A","N/A",IF(G55&lt;0,"No","Yes"))</f>
        <v>N/A</v>
      </c>
      <c r="I55" s="12">
        <v>27.75</v>
      </c>
      <c r="J55" s="12">
        <v>69.239999999999995</v>
      </c>
      <c r="K55" s="1" t="s">
        <v>739</v>
      </c>
      <c r="L55" s="9" t="str">
        <f t="shared" si="20"/>
        <v>No</v>
      </c>
    </row>
    <row r="56" spans="1:12" x14ac:dyDescent="0.2">
      <c r="A56" s="48" t="s">
        <v>1264</v>
      </c>
      <c r="B56" s="5" t="s">
        <v>213</v>
      </c>
      <c r="C56" s="1">
        <v>9668</v>
      </c>
      <c r="D56" s="9" t="str">
        <f t="shared" si="30"/>
        <v>N/A</v>
      </c>
      <c r="E56" s="1">
        <v>13384</v>
      </c>
      <c r="F56" s="9" t="str">
        <f t="shared" si="31"/>
        <v>N/A</v>
      </c>
      <c r="G56" s="1">
        <v>25541</v>
      </c>
      <c r="H56" s="9" t="str">
        <f t="shared" si="32"/>
        <v>N/A</v>
      </c>
      <c r="I56" s="12">
        <v>38.44</v>
      </c>
      <c r="J56" s="12">
        <v>90.83</v>
      </c>
      <c r="K56" s="1" t="s">
        <v>739</v>
      </c>
      <c r="L56" s="9" t="str">
        <f t="shared" si="20"/>
        <v>No</v>
      </c>
    </row>
    <row r="57" spans="1:12" x14ac:dyDescent="0.2">
      <c r="A57" s="48" t="s">
        <v>1265</v>
      </c>
      <c r="B57" s="5" t="s">
        <v>213</v>
      </c>
      <c r="C57" s="1">
        <v>4995</v>
      </c>
      <c r="D57" s="9" t="str">
        <f t="shared" si="30"/>
        <v>N/A</v>
      </c>
      <c r="E57" s="1">
        <v>4084</v>
      </c>
      <c r="F57" s="9" t="str">
        <f t="shared" si="31"/>
        <v>N/A</v>
      </c>
      <c r="G57" s="1">
        <v>125</v>
      </c>
      <c r="H57" s="9" t="str">
        <f t="shared" si="32"/>
        <v>N/A</v>
      </c>
      <c r="I57" s="12">
        <v>-18.2</v>
      </c>
      <c r="J57" s="12">
        <v>-96.9</v>
      </c>
      <c r="K57" s="1" t="s">
        <v>739</v>
      </c>
      <c r="L57" s="9" t="str">
        <f t="shared" si="20"/>
        <v>No</v>
      </c>
    </row>
    <row r="58" spans="1:12" x14ac:dyDescent="0.2">
      <c r="A58" s="48" t="s">
        <v>1266</v>
      </c>
      <c r="B58" s="5" t="s">
        <v>213</v>
      </c>
      <c r="C58" s="1">
        <v>233950</v>
      </c>
      <c r="D58" s="9" t="str">
        <f t="shared" si="30"/>
        <v>N/A</v>
      </c>
      <c r="E58" s="1">
        <v>234362</v>
      </c>
      <c r="F58" s="9" t="str">
        <f t="shared" si="31"/>
        <v>N/A</v>
      </c>
      <c r="G58" s="1">
        <v>228023</v>
      </c>
      <c r="H58" s="9" t="str">
        <f t="shared" si="32"/>
        <v>N/A</v>
      </c>
      <c r="I58" s="12">
        <v>0.17610000000000001</v>
      </c>
      <c r="J58" s="12">
        <v>-2.7</v>
      </c>
      <c r="K58" s="1" t="s">
        <v>739</v>
      </c>
      <c r="L58" s="9" t="str">
        <f t="shared" si="20"/>
        <v>Yes</v>
      </c>
    </row>
    <row r="59" spans="1:12" x14ac:dyDescent="0.2">
      <c r="A59" s="48" t="s">
        <v>1267</v>
      </c>
      <c r="B59" s="5" t="s">
        <v>213</v>
      </c>
      <c r="C59" s="1">
        <v>22942</v>
      </c>
      <c r="D59" s="9" t="str">
        <f t="shared" si="30"/>
        <v>N/A</v>
      </c>
      <c r="E59" s="1">
        <v>25739</v>
      </c>
      <c r="F59" s="9" t="str">
        <f t="shared" si="31"/>
        <v>N/A</v>
      </c>
      <c r="G59" s="1">
        <v>35265</v>
      </c>
      <c r="H59" s="9" t="str">
        <f t="shared" si="32"/>
        <v>N/A</v>
      </c>
      <c r="I59" s="12">
        <v>12.19</v>
      </c>
      <c r="J59" s="12">
        <v>37.01</v>
      </c>
      <c r="K59" s="1" t="s">
        <v>739</v>
      </c>
      <c r="L59" s="9" t="str">
        <f t="shared" si="20"/>
        <v>No</v>
      </c>
    </row>
    <row r="60" spans="1:12" x14ac:dyDescent="0.2">
      <c r="A60" s="48" t="s">
        <v>1268</v>
      </c>
      <c r="B60" s="5" t="s">
        <v>213</v>
      </c>
      <c r="C60" s="1">
        <v>12035</v>
      </c>
      <c r="D60" s="9" t="str">
        <f t="shared" si="30"/>
        <v>N/A</v>
      </c>
      <c r="E60" s="1">
        <v>13963</v>
      </c>
      <c r="F60" s="9" t="str">
        <f t="shared" si="31"/>
        <v>N/A</v>
      </c>
      <c r="G60" s="1">
        <v>13991</v>
      </c>
      <c r="H60" s="9" t="str">
        <f t="shared" si="32"/>
        <v>N/A</v>
      </c>
      <c r="I60" s="12">
        <v>16.02</v>
      </c>
      <c r="J60" s="12">
        <v>0.20050000000000001</v>
      </c>
      <c r="K60" s="1" t="s">
        <v>739</v>
      </c>
      <c r="L60" s="9" t="str">
        <f t="shared" si="20"/>
        <v>Yes</v>
      </c>
    </row>
    <row r="61" spans="1:12" x14ac:dyDescent="0.2">
      <c r="A61" s="3" t="s">
        <v>186</v>
      </c>
      <c r="B61" s="37" t="s">
        <v>213</v>
      </c>
      <c r="C61" s="1">
        <v>2266869</v>
      </c>
      <c r="D61" s="1" t="str">
        <f t="shared" si="17"/>
        <v>N/A</v>
      </c>
      <c r="E61" s="1">
        <v>2433664</v>
      </c>
      <c r="F61" s="1" t="str">
        <f t="shared" si="18"/>
        <v>N/A</v>
      </c>
      <c r="G61" s="1">
        <v>2844520</v>
      </c>
      <c r="H61" s="11" t="str">
        <f t="shared" si="19"/>
        <v>N/A</v>
      </c>
      <c r="I61" s="12">
        <v>7.3579999999999997</v>
      </c>
      <c r="J61" s="12">
        <v>16.88</v>
      </c>
      <c r="K61" s="47" t="s">
        <v>739</v>
      </c>
      <c r="L61" s="9" t="str">
        <f>IF(J61="Div by 0", "N/A", IF(OR(J61="N/A",K61="N/A"),"N/A", IF(J61&gt;VALUE(MID(K61,1,2)), "No", IF(J61&lt;-1*VALUE(MID(K61,1,2)), "No", "Yes"))))</f>
        <v>Yes</v>
      </c>
    </row>
    <row r="62" spans="1:12" x14ac:dyDescent="0.2">
      <c r="A62" s="3" t="s">
        <v>187</v>
      </c>
      <c r="B62" s="37" t="s">
        <v>213</v>
      </c>
      <c r="C62" s="1">
        <v>0</v>
      </c>
      <c r="D62" s="1" t="str">
        <f t="shared" si="17"/>
        <v>N/A</v>
      </c>
      <c r="E62" s="1">
        <v>0</v>
      </c>
      <c r="F62" s="1" t="str">
        <f t="shared" si="18"/>
        <v>N/A</v>
      </c>
      <c r="G62" s="1">
        <v>0</v>
      </c>
      <c r="H62" s="11" t="str">
        <f t="shared" si="19"/>
        <v>N/A</v>
      </c>
      <c r="I62" s="12" t="s">
        <v>1747</v>
      </c>
      <c r="J62" s="12" t="s">
        <v>1747</v>
      </c>
      <c r="K62" s="47" t="s">
        <v>739</v>
      </c>
      <c r="L62" s="9" t="str">
        <f t="shared" ref="L62:L69" si="33">IF(J62="Div by 0", "N/A", IF(OR(J62="N/A",K62="N/A"),"N/A", IF(J62&gt;VALUE(MID(K62,1,2)), "No", IF(J62&lt;-1*VALUE(MID(K62,1,2)), "No", "Yes"))))</f>
        <v>N/A</v>
      </c>
    </row>
    <row r="63" spans="1:12" x14ac:dyDescent="0.2">
      <c r="A63" s="3" t="s">
        <v>188</v>
      </c>
      <c r="B63" s="37" t="s">
        <v>213</v>
      </c>
      <c r="C63" s="1">
        <v>511955</v>
      </c>
      <c r="D63" s="1" t="str">
        <f t="shared" si="17"/>
        <v>N/A</v>
      </c>
      <c r="E63" s="1">
        <v>557586</v>
      </c>
      <c r="F63" s="1" t="str">
        <f t="shared" si="18"/>
        <v>N/A</v>
      </c>
      <c r="G63" s="1">
        <v>605839</v>
      </c>
      <c r="H63" s="11" t="str">
        <f t="shared" si="19"/>
        <v>N/A</v>
      </c>
      <c r="I63" s="12">
        <v>8.9130000000000003</v>
      </c>
      <c r="J63" s="12">
        <v>8.6539999999999999</v>
      </c>
      <c r="K63" s="47" t="s">
        <v>739</v>
      </c>
      <c r="L63" s="9" t="str">
        <f t="shared" si="33"/>
        <v>Yes</v>
      </c>
    </row>
    <row r="64" spans="1:12" x14ac:dyDescent="0.2">
      <c r="A64" s="3" t="s">
        <v>189</v>
      </c>
      <c r="B64" s="37" t="s">
        <v>213</v>
      </c>
      <c r="C64" s="1">
        <v>0</v>
      </c>
      <c r="D64" s="1" t="str">
        <f t="shared" si="17"/>
        <v>N/A</v>
      </c>
      <c r="E64" s="1">
        <v>0</v>
      </c>
      <c r="F64" s="1" t="str">
        <f t="shared" si="18"/>
        <v>N/A</v>
      </c>
      <c r="G64" s="1">
        <v>0</v>
      </c>
      <c r="H64" s="11" t="str">
        <f t="shared" si="19"/>
        <v>N/A</v>
      </c>
      <c r="I64" s="12" t="s">
        <v>1747</v>
      </c>
      <c r="J64" s="12" t="s">
        <v>1747</v>
      </c>
      <c r="K64" s="47" t="s">
        <v>739</v>
      </c>
      <c r="L64" s="9" t="str">
        <f t="shared" si="33"/>
        <v>N/A</v>
      </c>
    </row>
    <row r="65" spans="1:12" x14ac:dyDescent="0.2">
      <c r="A65" s="3" t="s">
        <v>190</v>
      </c>
      <c r="B65" s="37" t="s">
        <v>213</v>
      </c>
      <c r="C65" s="1">
        <v>0</v>
      </c>
      <c r="D65" s="1" t="str">
        <f t="shared" si="17"/>
        <v>N/A</v>
      </c>
      <c r="E65" s="1">
        <v>0</v>
      </c>
      <c r="F65" s="1" t="str">
        <f t="shared" si="18"/>
        <v>N/A</v>
      </c>
      <c r="G65" s="1">
        <v>0</v>
      </c>
      <c r="H65" s="11" t="str">
        <f t="shared" si="19"/>
        <v>N/A</v>
      </c>
      <c r="I65" s="12" t="s">
        <v>1747</v>
      </c>
      <c r="J65" s="12" t="s">
        <v>1747</v>
      </c>
      <c r="K65" s="47" t="s">
        <v>739</v>
      </c>
      <c r="L65" s="9" t="str">
        <f t="shared" si="33"/>
        <v>N/A</v>
      </c>
    </row>
    <row r="66" spans="1:12" x14ac:dyDescent="0.2">
      <c r="A66" s="3" t="s">
        <v>191</v>
      </c>
      <c r="B66" s="37" t="s">
        <v>213</v>
      </c>
      <c r="C66" s="1">
        <v>1064</v>
      </c>
      <c r="D66" s="1" t="str">
        <f t="shared" si="17"/>
        <v>N/A</v>
      </c>
      <c r="E66" s="1">
        <v>1127</v>
      </c>
      <c r="F66" s="1" t="str">
        <f t="shared" si="18"/>
        <v>N/A</v>
      </c>
      <c r="G66" s="1">
        <v>1143</v>
      </c>
      <c r="H66" s="11" t="str">
        <f t="shared" si="19"/>
        <v>N/A</v>
      </c>
      <c r="I66" s="12">
        <v>5.9210000000000003</v>
      </c>
      <c r="J66" s="12">
        <v>1.42</v>
      </c>
      <c r="K66" s="47" t="s">
        <v>739</v>
      </c>
      <c r="L66" s="9" t="str">
        <f t="shared" si="33"/>
        <v>Yes</v>
      </c>
    </row>
    <row r="67" spans="1:12" x14ac:dyDescent="0.2">
      <c r="A67" s="3" t="s">
        <v>192</v>
      </c>
      <c r="B67" s="37" t="s">
        <v>213</v>
      </c>
      <c r="C67" s="1">
        <v>1166806</v>
      </c>
      <c r="D67" s="1" t="str">
        <f t="shared" si="17"/>
        <v>N/A</v>
      </c>
      <c r="E67" s="1">
        <v>1244205</v>
      </c>
      <c r="F67" s="1" t="str">
        <f t="shared" si="18"/>
        <v>N/A</v>
      </c>
      <c r="G67" s="1">
        <v>1290342</v>
      </c>
      <c r="H67" s="11" t="str">
        <f t="shared" si="19"/>
        <v>N/A</v>
      </c>
      <c r="I67" s="12">
        <v>6.633</v>
      </c>
      <c r="J67" s="12">
        <v>3.7080000000000002</v>
      </c>
      <c r="K67" s="47" t="s">
        <v>739</v>
      </c>
      <c r="L67" s="9" t="str">
        <f t="shared" si="33"/>
        <v>Yes</v>
      </c>
    </row>
    <row r="68" spans="1:12" x14ac:dyDescent="0.2">
      <c r="A68" s="2" t="s">
        <v>193</v>
      </c>
      <c r="B68" s="50" t="s">
        <v>213</v>
      </c>
      <c r="C68" s="1">
        <v>0</v>
      </c>
      <c r="D68" s="1" t="str">
        <f t="shared" si="17"/>
        <v>N/A</v>
      </c>
      <c r="E68" s="1">
        <v>0</v>
      </c>
      <c r="F68" s="1" t="str">
        <f t="shared" si="18"/>
        <v>N/A</v>
      </c>
      <c r="G68" s="1">
        <v>0</v>
      </c>
      <c r="H68" s="11" t="str">
        <f t="shared" si="19"/>
        <v>N/A</v>
      </c>
      <c r="I68" s="59" t="s">
        <v>1747</v>
      </c>
      <c r="J68" s="59" t="s">
        <v>1747</v>
      </c>
      <c r="K68" s="50" t="s">
        <v>739</v>
      </c>
      <c r="L68" s="9" t="str">
        <f t="shared" si="33"/>
        <v>N/A</v>
      </c>
    </row>
    <row r="69" spans="1:12" x14ac:dyDescent="0.2">
      <c r="A69" s="2" t="s">
        <v>194</v>
      </c>
      <c r="B69" s="50" t="s">
        <v>213</v>
      </c>
      <c r="C69" s="1">
        <v>511955</v>
      </c>
      <c r="D69" s="1" t="str">
        <f t="shared" si="17"/>
        <v>N/A</v>
      </c>
      <c r="E69" s="1">
        <v>557586</v>
      </c>
      <c r="F69" s="1" t="str">
        <f t="shared" si="18"/>
        <v>N/A</v>
      </c>
      <c r="G69" s="1">
        <v>605839</v>
      </c>
      <c r="H69" s="11" t="str">
        <f t="shared" si="19"/>
        <v>N/A</v>
      </c>
      <c r="I69" s="59">
        <v>8.9130000000000003</v>
      </c>
      <c r="J69" s="59">
        <v>8.6539999999999999</v>
      </c>
      <c r="K69" s="50" t="s">
        <v>739</v>
      </c>
      <c r="L69" s="9" t="str">
        <f t="shared" si="33"/>
        <v>Yes</v>
      </c>
    </row>
    <row r="70" spans="1:12" x14ac:dyDescent="0.2">
      <c r="A70" s="48" t="s">
        <v>78</v>
      </c>
      <c r="B70" s="50" t="s">
        <v>294</v>
      </c>
      <c r="C70" s="13">
        <v>31.244759727000002</v>
      </c>
      <c r="D70" s="46" t="str">
        <f>IF($B70="N/A","N/A",IF(C70&gt;=20,"No",IF(C70&lt;0,"No","Yes")))</f>
        <v>No</v>
      </c>
      <c r="E70" s="13">
        <v>22.373157353</v>
      </c>
      <c r="F70" s="46" t="str">
        <f>IF($B70="N/A","N/A",IF(E70&gt;=20,"No",IF(E70&lt;0,"No","Yes")))</f>
        <v>No</v>
      </c>
      <c r="G70" s="13">
        <v>34.348777400000003</v>
      </c>
      <c r="H70" s="46" t="str">
        <f>IF($B70="N/A","N/A",IF(G70&gt;=20,"No",IF(G70&lt;0,"No","Yes")))</f>
        <v>No</v>
      </c>
      <c r="I70" s="12">
        <v>-28.4</v>
      </c>
      <c r="J70" s="12">
        <v>53.53</v>
      </c>
      <c r="K70" s="47" t="s">
        <v>739</v>
      </c>
      <c r="L70" s="9" t="str">
        <f t="shared" si="20"/>
        <v>No</v>
      </c>
    </row>
    <row r="71" spans="1:12" x14ac:dyDescent="0.2">
      <c r="A71" s="48" t="s">
        <v>79</v>
      </c>
      <c r="B71" s="37" t="s">
        <v>213</v>
      </c>
      <c r="C71" s="13">
        <v>0.72123720930000002</v>
      </c>
      <c r="D71" s="46" t="str">
        <f>IF($B71="N/A","N/A",IF(C71&gt;10,"No",IF(C71&lt;-10,"No","Yes")))</f>
        <v>N/A</v>
      </c>
      <c r="E71" s="13">
        <v>6.5750342817999998</v>
      </c>
      <c r="F71" s="46" t="str">
        <f>IF($B71="N/A","N/A",IF(E71&gt;10,"No",IF(E71&lt;-10,"No","Yes")))</f>
        <v>N/A</v>
      </c>
      <c r="G71" s="13">
        <v>0.59821162260000005</v>
      </c>
      <c r="H71" s="46" t="str">
        <f>IF($B71="N/A","N/A",IF(G71&gt;10,"No",IF(G71&lt;-10,"No","Yes")))</f>
        <v>N/A</v>
      </c>
      <c r="I71" s="12">
        <v>811.6</v>
      </c>
      <c r="J71" s="12">
        <v>-90.9</v>
      </c>
      <c r="K71" s="47" t="s">
        <v>739</v>
      </c>
      <c r="L71" s="9" t="str">
        <f t="shared" si="20"/>
        <v>No</v>
      </c>
    </row>
    <row r="72" spans="1:12" x14ac:dyDescent="0.2">
      <c r="A72" s="48" t="s">
        <v>80</v>
      </c>
      <c r="B72" s="37" t="s">
        <v>213</v>
      </c>
      <c r="C72" s="13">
        <v>1.2758831095000001</v>
      </c>
      <c r="D72" s="46" t="str">
        <f>IF($B72="N/A","N/A",IF(C72&gt;10,"No",IF(C72&lt;-10,"No","Yes")))</f>
        <v>N/A</v>
      </c>
      <c r="E72" s="13">
        <v>1.1090161124</v>
      </c>
      <c r="F72" s="46" t="str">
        <f>IF($B72="N/A","N/A",IF(E72&gt;10,"No",IF(E72&lt;-10,"No","Yes")))</f>
        <v>N/A</v>
      </c>
      <c r="G72" s="13">
        <v>1.0028596517999999</v>
      </c>
      <c r="H72" s="46" t="str">
        <f>IF($B72="N/A","N/A",IF(G72&gt;10,"No",IF(G72&lt;-10,"No","Yes")))</f>
        <v>N/A</v>
      </c>
      <c r="I72" s="12">
        <v>-13.1</v>
      </c>
      <c r="J72" s="12">
        <v>-9.57</v>
      </c>
      <c r="K72" s="47" t="s">
        <v>739</v>
      </c>
      <c r="L72" s="9" t="str">
        <f t="shared" si="20"/>
        <v>Yes</v>
      </c>
    </row>
    <row r="73" spans="1:12" x14ac:dyDescent="0.2">
      <c r="A73" s="48" t="s">
        <v>81</v>
      </c>
      <c r="B73" s="37" t="s">
        <v>213</v>
      </c>
      <c r="C73" s="13">
        <v>11.517831255000001</v>
      </c>
      <c r="D73" s="46" t="str">
        <f>IF($B73="N/A","N/A",IF(C73&gt;10,"No",IF(C73&lt;-10,"No","Yes")))</f>
        <v>N/A</v>
      </c>
      <c r="E73" s="13">
        <v>3.7175073861999999</v>
      </c>
      <c r="F73" s="46" t="str">
        <f>IF($B73="N/A","N/A",IF(E73&gt;10,"No",IF(E73&lt;-10,"No","Yes")))</f>
        <v>N/A</v>
      </c>
      <c r="G73" s="13">
        <v>14.373587389000001</v>
      </c>
      <c r="H73" s="46" t="str">
        <f>IF($B73="N/A","N/A",IF(G73&gt;10,"No",IF(G73&lt;-10,"No","Yes")))</f>
        <v>N/A</v>
      </c>
      <c r="I73" s="12">
        <v>-67.7</v>
      </c>
      <c r="J73" s="12">
        <v>286.60000000000002</v>
      </c>
      <c r="K73" s="47" t="s">
        <v>739</v>
      </c>
      <c r="L73" s="9" t="str">
        <f t="shared" si="20"/>
        <v>No</v>
      </c>
    </row>
    <row r="74" spans="1:12" x14ac:dyDescent="0.2">
      <c r="A74" s="48" t="s">
        <v>121</v>
      </c>
      <c r="B74" s="37" t="s">
        <v>213</v>
      </c>
      <c r="C74" s="13">
        <v>4.5129022904999996</v>
      </c>
      <c r="D74" s="46" t="str">
        <f>IF($B74="N/A","N/A",IF(C74&gt;10,"No",IF(C74&lt;-10,"No","Yes")))</f>
        <v>N/A</v>
      </c>
      <c r="E74" s="13">
        <v>10.290570026999999</v>
      </c>
      <c r="F74" s="46" t="str">
        <f>IF($B74="N/A","N/A",IF(E74&gt;10,"No",IF(E74&lt;-10,"No","Yes")))</f>
        <v>N/A</v>
      </c>
      <c r="G74" s="13">
        <v>5.3285840986000004</v>
      </c>
      <c r="H74" s="46" t="str">
        <f>IF($B74="N/A","N/A",IF(G74&gt;10,"No",IF(G74&lt;-10,"No","Yes")))</f>
        <v>N/A</v>
      </c>
      <c r="I74" s="12">
        <v>128</v>
      </c>
      <c r="J74" s="12">
        <v>-48.2</v>
      </c>
      <c r="K74" s="47" t="s">
        <v>739</v>
      </c>
      <c r="L74" s="9" t="str">
        <f t="shared" si="20"/>
        <v>No</v>
      </c>
    </row>
    <row r="75" spans="1:12" x14ac:dyDescent="0.2">
      <c r="A75" s="48" t="s">
        <v>82</v>
      </c>
      <c r="B75" s="37" t="s">
        <v>213</v>
      </c>
      <c r="C75" s="13">
        <v>3.7576109017000001</v>
      </c>
      <c r="D75" s="46" t="str">
        <f>IF($B75="N/A","N/A",IF(C75&gt;10,"No",IF(C75&lt;-10,"No","Yes")))</f>
        <v>N/A</v>
      </c>
      <c r="E75" s="13">
        <v>2.6183828911</v>
      </c>
      <c r="F75" s="46" t="str">
        <f>IF($B75="N/A","N/A",IF(E75&gt;10,"No",IF(E75&lt;-10,"No","Yes")))</f>
        <v>N/A</v>
      </c>
      <c r="G75" s="13">
        <v>5.2413240636999996</v>
      </c>
      <c r="H75" s="46" t="str">
        <f>IF($B75="N/A","N/A",IF(G75&gt;10,"No",IF(G75&lt;-10,"No","Yes")))</f>
        <v>N/A</v>
      </c>
      <c r="I75" s="12">
        <v>-30.3</v>
      </c>
      <c r="J75" s="12">
        <v>100.2</v>
      </c>
      <c r="K75" s="47" t="s">
        <v>739</v>
      </c>
      <c r="L75" s="9" t="str">
        <f t="shared" si="20"/>
        <v>No</v>
      </c>
    </row>
    <row r="76" spans="1:12" x14ac:dyDescent="0.2">
      <c r="A76" s="48" t="s">
        <v>195</v>
      </c>
      <c r="B76" s="37" t="s">
        <v>213</v>
      </c>
      <c r="C76" s="13" t="s">
        <v>1747</v>
      </c>
      <c r="D76" s="46" t="str">
        <f t="shared" ref="D76:D98" si="34">IF($B76="N/A","N/A",IF(C76&gt;10,"No",IF(C76&lt;-10,"No","Yes")))</f>
        <v>N/A</v>
      </c>
      <c r="E76" s="13" t="s">
        <v>1747</v>
      </c>
      <c r="F76" s="46" t="str">
        <f t="shared" ref="F76:F98" si="35">IF($B76="N/A","N/A",IF(E76&gt;10,"No",IF(E76&lt;-10,"No","Yes")))</f>
        <v>N/A</v>
      </c>
      <c r="G76" s="13" t="s">
        <v>1747</v>
      </c>
      <c r="H76" s="46" t="str">
        <f t="shared" ref="H76:H98" si="36">IF($B76="N/A","N/A",IF(G76&gt;10,"No",IF(G76&lt;-10,"No","Yes")))</f>
        <v>N/A</v>
      </c>
      <c r="I76" s="12" t="s">
        <v>1747</v>
      </c>
      <c r="J76" s="12" t="s">
        <v>1747</v>
      </c>
      <c r="K76" s="47" t="s">
        <v>739</v>
      </c>
      <c r="L76" s="9" t="str">
        <f>IF(J76="Div by 0", "N/A", IF(OR(J76="N/A",K76="N/A"),"N/A", IF(J76&gt;VALUE(MID(K76,1,2)), "No", IF(J76&lt;-1*VALUE(MID(K76,1,2)), "No", "Yes"))))</f>
        <v>N/A</v>
      </c>
    </row>
    <row r="77" spans="1:12" x14ac:dyDescent="0.2">
      <c r="A77" s="48" t="s">
        <v>196</v>
      </c>
      <c r="B77" s="37" t="s">
        <v>213</v>
      </c>
      <c r="C77" s="13" t="s">
        <v>1747</v>
      </c>
      <c r="D77" s="46" t="str">
        <f t="shared" si="34"/>
        <v>N/A</v>
      </c>
      <c r="E77" s="13" t="s">
        <v>1747</v>
      </c>
      <c r="F77" s="46" t="str">
        <f t="shared" si="35"/>
        <v>N/A</v>
      </c>
      <c r="G77" s="13" t="s">
        <v>1747</v>
      </c>
      <c r="H77" s="46" t="str">
        <f t="shared" si="36"/>
        <v>N/A</v>
      </c>
      <c r="I77" s="12" t="s">
        <v>1747</v>
      </c>
      <c r="J77" s="12" t="s">
        <v>1747</v>
      </c>
      <c r="K77" s="47" t="s">
        <v>739</v>
      </c>
      <c r="L77" s="9" t="str">
        <f t="shared" ref="L77:L81" si="37">IF(J77="Div by 0", "N/A", IF(OR(J77="N/A",K77="N/A"),"N/A", IF(J77&gt;VALUE(MID(K77,1,2)), "No", IF(J77&lt;-1*VALUE(MID(K77,1,2)), "No", "Yes"))))</f>
        <v>N/A</v>
      </c>
    </row>
    <row r="78" spans="1:12" x14ac:dyDescent="0.2">
      <c r="A78" s="48" t="s">
        <v>197</v>
      </c>
      <c r="B78" s="37" t="s">
        <v>213</v>
      </c>
      <c r="C78" s="13" t="s">
        <v>1747</v>
      </c>
      <c r="D78" s="46" t="str">
        <f t="shared" si="34"/>
        <v>N/A</v>
      </c>
      <c r="E78" s="13" t="s">
        <v>1747</v>
      </c>
      <c r="F78" s="46" t="str">
        <f t="shared" si="35"/>
        <v>N/A</v>
      </c>
      <c r="G78" s="13" t="s">
        <v>1747</v>
      </c>
      <c r="H78" s="46" t="str">
        <f t="shared" si="36"/>
        <v>N/A</v>
      </c>
      <c r="I78" s="12" t="s">
        <v>1747</v>
      </c>
      <c r="J78" s="12" t="s">
        <v>1747</v>
      </c>
      <c r="K78" s="47" t="s">
        <v>739</v>
      </c>
      <c r="L78" s="9" t="str">
        <f t="shared" si="37"/>
        <v>N/A</v>
      </c>
    </row>
    <row r="79" spans="1:12" x14ac:dyDescent="0.2">
      <c r="A79" s="48" t="s">
        <v>198</v>
      </c>
      <c r="B79" s="37" t="s">
        <v>213</v>
      </c>
      <c r="C79" s="13" t="s">
        <v>1747</v>
      </c>
      <c r="D79" s="46" t="str">
        <f t="shared" si="34"/>
        <v>N/A</v>
      </c>
      <c r="E79" s="13" t="s">
        <v>1747</v>
      </c>
      <c r="F79" s="46" t="str">
        <f t="shared" si="35"/>
        <v>N/A</v>
      </c>
      <c r="G79" s="13" t="s">
        <v>1747</v>
      </c>
      <c r="H79" s="46" t="str">
        <f t="shared" si="36"/>
        <v>N/A</v>
      </c>
      <c r="I79" s="12" t="s">
        <v>1747</v>
      </c>
      <c r="J79" s="12" t="s">
        <v>1747</v>
      </c>
      <c r="K79" s="47" t="s">
        <v>739</v>
      </c>
      <c r="L79" s="9" t="str">
        <f t="shared" si="37"/>
        <v>N/A</v>
      </c>
    </row>
    <row r="80" spans="1:12" x14ac:dyDescent="0.2">
      <c r="A80" s="48" t="s">
        <v>199</v>
      </c>
      <c r="B80" s="37" t="s">
        <v>213</v>
      </c>
      <c r="C80" s="13" t="s">
        <v>1747</v>
      </c>
      <c r="D80" s="46" t="str">
        <f t="shared" si="34"/>
        <v>N/A</v>
      </c>
      <c r="E80" s="13" t="s">
        <v>1747</v>
      </c>
      <c r="F80" s="46" t="str">
        <f t="shared" si="35"/>
        <v>N/A</v>
      </c>
      <c r="G80" s="13" t="s">
        <v>1747</v>
      </c>
      <c r="H80" s="46" t="str">
        <f t="shared" si="36"/>
        <v>N/A</v>
      </c>
      <c r="I80" s="12" t="s">
        <v>1747</v>
      </c>
      <c r="J80" s="12" t="s">
        <v>1747</v>
      </c>
      <c r="K80" s="47" t="s">
        <v>739</v>
      </c>
      <c r="L80" s="9" t="str">
        <f t="shared" si="37"/>
        <v>N/A</v>
      </c>
    </row>
    <row r="81" spans="1:12" x14ac:dyDescent="0.2">
      <c r="A81" s="48" t="s">
        <v>200</v>
      </c>
      <c r="B81" s="50" t="s">
        <v>213</v>
      </c>
      <c r="C81" s="13" t="s">
        <v>1747</v>
      </c>
      <c r="D81" s="46" t="str">
        <f t="shared" si="34"/>
        <v>N/A</v>
      </c>
      <c r="E81" s="13" t="s">
        <v>1747</v>
      </c>
      <c r="F81" s="46" t="str">
        <f t="shared" si="35"/>
        <v>N/A</v>
      </c>
      <c r="G81" s="13" t="s">
        <v>1747</v>
      </c>
      <c r="H81" s="46" t="str">
        <f t="shared" si="36"/>
        <v>N/A</v>
      </c>
      <c r="I81" s="12" t="s">
        <v>1747</v>
      </c>
      <c r="J81" s="12" t="s">
        <v>1747</v>
      </c>
      <c r="K81" s="50" t="s">
        <v>739</v>
      </c>
      <c r="L81" s="9" t="str">
        <f t="shared" si="37"/>
        <v>N/A</v>
      </c>
    </row>
    <row r="82" spans="1:12" x14ac:dyDescent="0.2">
      <c r="A82" s="48" t="s">
        <v>73</v>
      </c>
      <c r="B82" s="37" t="s">
        <v>213</v>
      </c>
      <c r="C82" s="38">
        <v>3203242</v>
      </c>
      <c r="D82" s="46" t="str">
        <f t="shared" si="34"/>
        <v>N/A</v>
      </c>
      <c r="E82" s="38">
        <v>3464153</v>
      </c>
      <c r="F82" s="46" t="str">
        <f t="shared" si="35"/>
        <v>N/A</v>
      </c>
      <c r="G82" s="38">
        <v>3692710</v>
      </c>
      <c r="H82" s="46" t="str">
        <f t="shared" si="36"/>
        <v>N/A</v>
      </c>
      <c r="I82" s="12">
        <v>8.1449999999999996</v>
      </c>
      <c r="J82" s="12">
        <v>6.5979999999999999</v>
      </c>
      <c r="K82" s="47" t="s">
        <v>739</v>
      </c>
      <c r="L82" s="9" t="str">
        <f t="shared" si="20"/>
        <v>Yes</v>
      </c>
    </row>
    <row r="83" spans="1:12" x14ac:dyDescent="0.2">
      <c r="A83" s="48" t="s">
        <v>1269</v>
      </c>
      <c r="B83" s="37" t="s">
        <v>213</v>
      </c>
      <c r="C83" s="8">
        <v>36.565766807999999</v>
      </c>
      <c r="D83" s="46" t="str">
        <f t="shared" si="34"/>
        <v>N/A</v>
      </c>
      <c r="E83" s="8">
        <v>38.641971067999997</v>
      </c>
      <c r="F83" s="46" t="str">
        <f t="shared" si="35"/>
        <v>N/A</v>
      </c>
      <c r="G83" s="8">
        <v>40.552033600999998</v>
      </c>
      <c r="H83" s="46" t="str">
        <f t="shared" si="36"/>
        <v>N/A</v>
      </c>
      <c r="I83" s="12">
        <v>5.6779999999999999</v>
      </c>
      <c r="J83" s="12">
        <v>4.9429999999999996</v>
      </c>
      <c r="K83" s="47" t="s">
        <v>739</v>
      </c>
      <c r="L83" s="9" t="str">
        <f t="shared" si="20"/>
        <v>Yes</v>
      </c>
    </row>
    <row r="84" spans="1:12" x14ac:dyDescent="0.2">
      <c r="A84" s="48" t="s">
        <v>1270</v>
      </c>
      <c r="B84" s="37" t="s">
        <v>213</v>
      </c>
      <c r="C84" s="8">
        <v>0</v>
      </c>
      <c r="D84" s="46" t="str">
        <f t="shared" si="34"/>
        <v>N/A</v>
      </c>
      <c r="E84" s="8">
        <v>0</v>
      </c>
      <c r="F84" s="46" t="str">
        <f t="shared" si="35"/>
        <v>N/A</v>
      </c>
      <c r="G84" s="8">
        <v>0</v>
      </c>
      <c r="H84" s="46" t="str">
        <f t="shared" si="36"/>
        <v>N/A</v>
      </c>
      <c r="I84" s="12" t="s">
        <v>1747</v>
      </c>
      <c r="J84" s="12" t="s">
        <v>1747</v>
      </c>
      <c r="K84" s="47" t="s">
        <v>739</v>
      </c>
      <c r="L84" s="9" t="str">
        <f t="shared" si="20"/>
        <v>N/A</v>
      </c>
    </row>
    <row r="85" spans="1:12" x14ac:dyDescent="0.2">
      <c r="A85" s="48" t="s">
        <v>1271</v>
      </c>
      <c r="B85" s="37" t="s">
        <v>213</v>
      </c>
      <c r="C85" s="8">
        <v>3.3428632616999998</v>
      </c>
      <c r="D85" s="46" t="str">
        <f t="shared" si="34"/>
        <v>N/A</v>
      </c>
      <c r="E85" s="8">
        <v>2.9847122803000001</v>
      </c>
      <c r="F85" s="46" t="str">
        <f t="shared" si="35"/>
        <v>N/A</v>
      </c>
      <c r="G85" s="8">
        <v>1.8375664485000001</v>
      </c>
      <c r="H85" s="46" t="str">
        <f t="shared" si="36"/>
        <v>N/A</v>
      </c>
      <c r="I85" s="12">
        <v>-10.7</v>
      </c>
      <c r="J85" s="12">
        <v>-38.4</v>
      </c>
      <c r="K85" s="47" t="s">
        <v>739</v>
      </c>
      <c r="L85" s="9" t="str">
        <f t="shared" si="20"/>
        <v>No</v>
      </c>
    </row>
    <row r="86" spans="1:12" x14ac:dyDescent="0.2">
      <c r="A86" s="48" t="s">
        <v>1272</v>
      </c>
      <c r="B86" s="37" t="s">
        <v>213</v>
      </c>
      <c r="C86" s="8">
        <v>22.862025411000001</v>
      </c>
      <c r="D86" s="46" t="str">
        <f t="shared" si="34"/>
        <v>N/A</v>
      </c>
      <c r="E86" s="8">
        <v>24.286946910000001</v>
      </c>
      <c r="F86" s="46" t="str">
        <f t="shared" si="35"/>
        <v>N/A</v>
      </c>
      <c r="G86" s="8">
        <v>24.780581199</v>
      </c>
      <c r="H86" s="46" t="str">
        <f t="shared" si="36"/>
        <v>N/A</v>
      </c>
      <c r="I86" s="12">
        <v>6.2329999999999997</v>
      </c>
      <c r="J86" s="12">
        <v>2.0329999999999999</v>
      </c>
      <c r="K86" s="47" t="s">
        <v>739</v>
      </c>
      <c r="L86" s="9" t="str">
        <f t="shared" si="20"/>
        <v>Yes</v>
      </c>
    </row>
    <row r="87" spans="1:12" x14ac:dyDescent="0.2">
      <c r="A87" s="48" t="s">
        <v>1273</v>
      </c>
      <c r="B87" s="37" t="s">
        <v>213</v>
      </c>
      <c r="C87" s="8">
        <v>2.8034098E-2</v>
      </c>
      <c r="D87" s="46" t="str">
        <f t="shared" si="34"/>
        <v>N/A</v>
      </c>
      <c r="E87" s="8">
        <v>2.7337129700000001E-2</v>
      </c>
      <c r="F87" s="46" t="str">
        <f t="shared" si="35"/>
        <v>N/A</v>
      </c>
      <c r="G87" s="8">
        <v>2.5970086999999999E-2</v>
      </c>
      <c r="H87" s="46" t="str">
        <f t="shared" si="36"/>
        <v>N/A</v>
      </c>
      <c r="I87" s="12">
        <v>-2.4900000000000002</v>
      </c>
      <c r="J87" s="12">
        <v>-5</v>
      </c>
      <c r="K87" s="47" t="s">
        <v>739</v>
      </c>
      <c r="L87" s="9" t="str">
        <f t="shared" si="20"/>
        <v>Yes</v>
      </c>
    </row>
    <row r="88" spans="1:12" x14ac:dyDescent="0.2">
      <c r="A88" s="48" t="s">
        <v>1274</v>
      </c>
      <c r="B88" s="37" t="s">
        <v>213</v>
      </c>
      <c r="C88" s="8">
        <v>0</v>
      </c>
      <c r="D88" s="46" t="str">
        <f t="shared" si="34"/>
        <v>N/A</v>
      </c>
      <c r="E88" s="8">
        <v>0</v>
      </c>
      <c r="F88" s="46" t="str">
        <f t="shared" si="35"/>
        <v>N/A</v>
      </c>
      <c r="G88" s="8">
        <v>0</v>
      </c>
      <c r="H88" s="46" t="str">
        <f t="shared" si="36"/>
        <v>N/A</v>
      </c>
      <c r="I88" s="12" t="s">
        <v>1747</v>
      </c>
      <c r="J88" s="12" t="s">
        <v>1747</v>
      </c>
      <c r="K88" s="47" t="s">
        <v>739</v>
      </c>
      <c r="L88" s="9" t="str">
        <f t="shared" si="20"/>
        <v>N/A</v>
      </c>
    </row>
    <row r="89" spans="1:12" x14ac:dyDescent="0.2">
      <c r="A89" s="48" t="s">
        <v>1275</v>
      </c>
      <c r="B89" s="37" t="s">
        <v>213</v>
      </c>
      <c r="C89" s="8">
        <v>7.9984590612000002</v>
      </c>
      <c r="D89" s="46" t="str">
        <f t="shared" si="34"/>
        <v>N/A</v>
      </c>
      <c r="E89" s="8">
        <v>8.8149974899999997</v>
      </c>
      <c r="F89" s="46" t="str">
        <f t="shared" si="35"/>
        <v>N/A</v>
      </c>
      <c r="G89" s="8">
        <v>10.077341573</v>
      </c>
      <c r="H89" s="46" t="str">
        <f t="shared" si="36"/>
        <v>N/A</v>
      </c>
      <c r="I89" s="12">
        <v>10.210000000000001</v>
      </c>
      <c r="J89" s="12">
        <v>14.32</v>
      </c>
      <c r="K89" s="47" t="s">
        <v>739</v>
      </c>
      <c r="L89" s="9" t="str">
        <f t="shared" si="20"/>
        <v>Yes</v>
      </c>
    </row>
    <row r="90" spans="1:12" x14ac:dyDescent="0.2">
      <c r="A90" s="48" t="s">
        <v>1276</v>
      </c>
      <c r="B90" s="37" t="s">
        <v>213</v>
      </c>
      <c r="C90" s="8">
        <v>0</v>
      </c>
      <c r="D90" s="46" t="str">
        <f t="shared" si="34"/>
        <v>N/A</v>
      </c>
      <c r="E90" s="8">
        <v>0</v>
      </c>
      <c r="F90" s="46" t="str">
        <f t="shared" si="35"/>
        <v>N/A</v>
      </c>
      <c r="G90" s="8">
        <v>0</v>
      </c>
      <c r="H90" s="46" t="str">
        <f t="shared" si="36"/>
        <v>N/A</v>
      </c>
      <c r="I90" s="12" t="s">
        <v>1747</v>
      </c>
      <c r="J90" s="12" t="s">
        <v>1747</v>
      </c>
      <c r="K90" s="47" t="s">
        <v>739</v>
      </c>
      <c r="L90" s="9" t="str">
        <f t="shared" si="20"/>
        <v>N/A</v>
      </c>
    </row>
    <row r="91" spans="1:12" x14ac:dyDescent="0.2">
      <c r="A91" s="48" t="s">
        <v>1277</v>
      </c>
      <c r="B91" s="37" t="s">
        <v>213</v>
      </c>
      <c r="C91" s="8">
        <v>0</v>
      </c>
      <c r="D91" s="46" t="str">
        <f t="shared" si="34"/>
        <v>N/A</v>
      </c>
      <c r="E91" s="8">
        <v>0</v>
      </c>
      <c r="F91" s="46" t="str">
        <f t="shared" si="35"/>
        <v>N/A</v>
      </c>
      <c r="G91" s="8">
        <v>0</v>
      </c>
      <c r="H91" s="46" t="str">
        <f t="shared" si="36"/>
        <v>N/A</v>
      </c>
      <c r="I91" s="12" t="s">
        <v>1747</v>
      </c>
      <c r="J91" s="12" t="s">
        <v>1747</v>
      </c>
      <c r="K91" s="47" t="s">
        <v>739</v>
      </c>
      <c r="L91" s="9" t="str">
        <f t="shared" si="20"/>
        <v>N/A</v>
      </c>
    </row>
    <row r="92" spans="1:12" x14ac:dyDescent="0.2">
      <c r="A92" s="48" t="s">
        <v>1278</v>
      </c>
      <c r="B92" s="37" t="s">
        <v>213</v>
      </c>
      <c r="C92" s="8">
        <v>0</v>
      </c>
      <c r="D92" s="46" t="str">
        <f t="shared" si="34"/>
        <v>N/A</v>
      </c>
      <c r="E92" s="8">
        <v>0</v>
      </c>
      <c r="F92" s="46" t="str">
        <f t="shared" si="35"/>
        <v>N/A</v>
      </c>
      <c r="G92" s="8">
        <v>0</v>
      </c>
      <c r="H92" s="46" t="str">
        <f t="shared" si="36"/>
        <v>N/A</v>
      </c>
      <c r="I92" s="12" t="s">
        <v>1747</v>
      </c>
      <c r="J92" s="12" t="s">
        <v>1747</v>
      </c>
      <c r="K92" s="47" t="s">
        <v>739</v>
      </c>
      <c r="L92" s="9" t="str">
        <f t="shared" si="20"/>
        <v>N/A</v>
      </c>
    </row>
    <row r="93" spans="1:12" x14ac:dyDescent="0.2">
      <c r="A93" s="48" t="s">
        <v>1279</v>
      </c>
      <c r="B93" s="37" t="s">
        <v>213</v>
      </c>
      <c r="C93" s="8">
        <v>4.7451925000000002E-3</v>
      </c>
      <c r="D93" s="46" t="str">
        <f t="shared" si="34"/>
        <v>N/A</v>
      </c>
      <c r="E93" s="8">
        <v>7.4765750999999997E-3</v>
      </c>
      <c r="F93" s="46" t="str">
        <f t="shared" si="35"/>
        <v>N/A</v>
      </c>
      <c r="G93" s="8">
        <v>1.4894210499999999E-2</v>
      </c>
      <c r="H93" s="46" t="str">
        <f t="shared" si="36"/>
        <v>N/A</v>
      </c>
      <c r="I93" s="12">
        <v>57.56</v>
      </c>
      <c r="J93" s="12">
        <v>99.21</v>
      </c>
      <c r="K93" s="47" t="s">
        <v>739</v>
      </c>
      <c r="L93" s="9" t="str">
        <f t="shared" si="20"/>
        <v>No</v>
      </c>
    </row>
    <row r="94" spans="1:12" x14ac:dyDescent="0.2">
      <c r="A94" s="48" t="s">
        <v>1280</v>
      </c>
      <c r="B94" s="37" t="s">
        <v>213</v>
      </c>
      <c r="C94" s="8">
        <v>0</v>
      </c>
      <c r="D94" s="46" t="str">
        <f t="shared" si="34"/>
        <v>N/A</v>
      </c>
      <c r="E94" s="8">
        <v>0</v>
      </c>
      <c r="F94" s="46" t="str">
        <f t="shared" si="35"/>
        <v>N/A</v>
      </c>
      <c r="G94" s="8">
        <v>0</v>
      </c>
      <c r="H94" s="46" t="str">
        <f t="shared" si="36"/>
        <v>N/A</v>
      </c>
      <c r="I94" s="12" t="s">
        <v>1747</v>
      </c>
      <c r="J94" s="12" t="s">
        <v>1747</v>
      </c>
      <c r="K94" s="47" t="s">
        <v>739</v>
      </c>
      <c r="L94" s="9" t="str">
        <f t="shared" si="20"/>
        <v>N/A</v>
      </c>
    </row>
    <row r="95" spans="1:12" x14ac:dyDescent="0.2">
      <c r="A95" s="48" t="s">
        <v>1281</v>
      </c>
      <c r="B95" s="50" t="s">
        <v>213</v>
      </c>
      <c r="C95" s="13">
        <v>0</v>
      </c>
      <c r="D95" s="11" t="str">
        <f t="shared" si="34"/>
        <v>N/A</v>
      </c>
      <c r="E95" s="13">
        <v>0</v>
      </c>
      <c r="F95" s="11" t="str">
        <f t="shared" si="35"/>
        <v>N/A</v>
      </c>
      <c r="G95" s="13">
        <v>0</v>
      </c>
      <c r="H95" s="11" t="str">
        <f t="shared" si="36"/>
        <v>N/A</v>
      </c>
      <c r="I95" s="59" t="s">
        <v>1747</v>
      </c>
      <c r="J95" s="59" t="s">
        <v>1747</v>
      </c>
      <c r="K95" s="50" t="s">
        <v>739</v>
      </c>
      <c r="L95" s="9" t="str">
        <f t="shared" si="20"/>
        <v>N/A</v>
      </c>
    </row>
    <row r="96" spans="1:12" x14ac:dyDescent="0.2">
      <c r="A96" s="48" t="s">
        <v>1282</v>
      </c>
      <c r="B96" s="50" t="s">
        <v>213</v>
      </c>
      <c r="C96" s="13">
        <v>0</v>
      </c>
      <c r="D96" s="11" t="str">
        <f t="shared" si="34"/>
        <v>N/A</v>
      </c>
      <c r="E96" s="13">
        <v>0</v>
      </c>
      <c r="F96" s="11" t="str">
        <f t="shared" si="35"/>
        <v>N/A</v>
      </c>
      <c r="G96" s="13">
        <v>0</v>
      </c>
      <c r="H96" s="11" t="str">
        <f t="shared" si="36"/>
        <v>N/A</v>
      </c>
      <c r="I96" s="59" t="s">
        <v>1747</v>
      </c>
      <c r="J96" s="59" t="s">
        <v>1747</v>
      </c>
      <c r="K96" s="50" t="s">
        <v>739</v>
      </c>
      <c r="L96" s="9" t="str">
        <f t="shared" si="20"/>
        <v>N/A</v>
      </c>
    </row>
    <row r="97" spans="1:12" x14ac:dyDescent="0.2">
      <c r="A97" s="48" t="s">
        <v>1283</v>
      </c>
      <c r="B97" s="37" t="s">
        <v>213</v>
      </c>
      <c r="C97" s="8">
        <v>5.3383416000000001E-3</v>
      </c>
      <c r="D97" s="46" t="str">
        <f t="shared" si="34"/>
        <v>N/A</v>
      </c>
      <c r="E97" s="8">
        <v>7.9673155000000006E-3</v>
      </c>
      <c r="F97" s="46" t="str">
        <f t="shared" si="35"/>
        <v>N/A</v>
      </c>
      <c r="G97" s="8">
        <v>9.9926612000000008E-3</v>
      </c>
      <c r="H97" s="46" t="str">
        <f t="shared" si="36"/>
        <v>N/A</v>
      </c>
      <c r="I97" s="12">
        <v>49.25</v>
      </c>
      <c r="J97" s="12">
        <v>25.42</v>
      </c>
      <c r="K97" s="47" t="s">
        <v>739</v>
      </c>
      <c r="L97" s="9" t="str">
        <f t="shared" si="20"/>
        <v>Yes</v>
      </c>
    </row>
    <row r="98" spans="1:12" x14ac:dyDescent="0.2">
      <c r="A98" s="48" t="s">
        <v>1284</v>
      </c>
      <c r="B98" s="37" t="s">
        <v>213</v>
      </c>
      <c r="C98" s="8">
        <v>29.192767827000001</v>
      </c>
      <c r="D98" s="46" t="str">
        <f t="shared" si="34"/>
        <v>N/A</v>
      </c>
      <c r="E98" s="8">
        <v>25.228591230999999</v>
      </c>
      <c r="F98" s="46" t="str">
        <f t="shared" si="35"/>
        <v>N/A</v>
      </c>
      <c r="G98" s="8">
        <v>22.701620218999999</v>
      </c>
      <c r="H98" s="46" t="str">
        <f t="shared" si="36"/>
        <v>N/A</v>
      </c>
      <c r="I98" s="12">
        <v>-13.6</v>
      </c>
      <c r="J98" s="12">
        <v>-10</v>
      </c>
      <c r="K98" s="47" t="s">
        <v>739</v>
      </c>
      <c r="L98" s="9" t="str">
        <f t="shared" si="20"/>
        <v>Yes</v>
      </c>
    </row>
    <row r="99" spans="1:12" x14ac:dyDescent="0.2">
      <c r="A99" s="48" t="s">
        <v>1285</v>
      </c>
      <c r="B99" s="62" t="s">
        <v>278</v>
      </c>
      <c r="C99" s="8">
        <v>0</v>
      </c>
      <c r="D99" s="46" t="str">
        <f>IF($B99="N/A","N/A",IF(C99&gt;=5,"No",IF(C99&lt;0,"No","Yes")))</f>
        <v>Yes</v>
      </c>
      <c r="E99" s="8">
        <v>0</v>
      </c>
      <c r="F99" s="46" t="str">
        <f>IF($B99="N/A","N/A",IF(E99&gt;=5,"No",IF(E99&lt;0,"No","Yes")))</f>
        <v>Yes</v>
      </c>
      <c r="G99" s="8">
        <v>0</v>
      </c>
      <c r="H99" s="46" t="str">
        <f>IF($B99="N/A","N/A",IF(G99&gt;=5,"No",IF(G99&lt;0,"No","Yes")))</f>
        <v>Yes</v>
      </c>
      <c r="I99" s="12" t="s">
        <v>1747</v>
      </c>
      <c r="J99" s="12" t="s">
        <v>1747</v>
      </c>
      <c r="K99" s="47" t="s">
        <v>739</v>
      </c>
      <c r="L99" s="9" t="str">
        <f t="shared" si="20"/>
        <v>N/A</v>
      </c>
    </row>
    <row r="100" spans="1:12" x14ac:dyDescent="0.2">
      <c r="A100" s="48" t="s">
        <v>107</v>
      </c>
      <c r="B100" s="37" t="s">
        <v>213</v>
      </c>
      <c r="C100" s="49">
        <v>4472057056</v>
      </c>
      <c r="D100" s="46" t="str">
        <f>IF($B100="N/A","N/A",IF(C100&gt;10,"No",IF(C100&lt;-10,"No","Yes")))</f>
        <v>N/A</v>
      </c>
      <c r="E100" s="49">
        <v>5200462875</v>
      </c>
      <c r="F100" s="46" t="str">
        <f>IF($B100="N/A","N/A",IF(E100&gt;10,"No",IF(E100&lt;-10,"No","Yes")))</f>
        <v>N/A</v>
      </c>
      <c r="G100" s="49">
        <v>5752009897</v>
      </c>
      <c r="H100" s="46" t="str">
        <f>IF($B100="N/A","N/A",IF(G100&gt;10,"No",IF(G100&lt;-10,"No","Yes")))</f>
        <v>N/A</v>
      </c>
      <c r="I100" s="12">
        <v>16.29</v>
      </c>
      <c r="J100" s="12">
        <v>10.61</v>
      </c>
      <c r="K100" s="47" t="s">
        <v>739</v>
      </c>
      <c r="L100" s="9" t="str">
        <f t="shared" ref="L100:L111" si="38">IF(J100="Div by 0", "N/A", IF(K100="N/A","N/A", IF(J100&gt;VALUE(MID(K100,1,2)), "No", IF(J100&lt;-1*VALUE(MID(K100,1,2)), "No", "Yes"))))</f>
        <v>Yes</v>
      </c>
    </row>
    <row r="101" spans="1:12" x14ac:dyDescent="0.2">
      <c r="A101" s="48" t="s">
        <v>455</v>
      </c>
      <c r="B101" s="37" t="s">
        <v>213</v>
      </c>
      <c r="C101" s="49">
        <v>4369481225</v>
      </c>
      <c r="D101" s="46" t="str">
        <f>IF($B101="N/A","N/A",IF(C101&gt;10,"No",IF(C101&lt;-10,"No","Yes")))</f>
        <v>N/A</v>
      </c>
      <c r="E101" s="49">
        <v>5084377274</v>
      </c>
      <c r="F101" s="46" t="str">
        <f>IF($B101="N/A","N/A",IF(E101&gt;10,"No",IF(E101&lt;-10,"No","Yes")))</f>
        <v>N/A</v>
      </c>
      <c r="G101" s="49">
        <v>5634707593</v>
      </c>
      <c r="H101" s="46" t="str">
        <f>IF($B101="N/A","N/A",IF(G101&gt;10,"No",IF(G101&lt;-10,"No","Yes")))</f>
        <v>N/A</v>
      </c>
      <c r="I101" s="12">
        <v>16.36</v>
      </c>
      <c r="J101" s="12">
        <v>10.82</v>
      </c>
      <c r="K101" s="47" t="s">
        <v>739</v>
      </c>
      <c r="L101" s="9" t="str">
        <f t="shared" si="38"/>
        <v>Yes</v>
      </c>
    </row>
    <row r="102" spans="1:12" x14ac:dyDescent="0.2">
      <c r="A102" s="48" t="s">
        <v>456</v>
      </c>
      <c r="B102" s="37" t="s">
        <v>213</v>
      </c>
      <c r="C102" s="49">
        <v>55489881</v>
      </c>
      <c r="D102" s="46" t="str">
        <f>IF($B102="N/A","N/A",IF(C102&gt;10,"No",IF(C102&lt;-10,"No","Yes")))</f>
        <v>N/A</v>
      </c>
      <c r="E102" s="49">
        <v>60998583</v>
      </c>
      <c r="F102" s="46" t="str">
        <f>IF($B102="N/A","N/A",IF(E102&gt;10,"No",IF(E102&lt;-10,"No","Yes")))</f>
        <v>N/A</v>
      </c>
      <c r="G102" s="49">
        <v>64334800</v>
      </c>
      <c r="H102" s="46" t="str">
        <f>IF($B102="N/A","N/A",IF(G102&gt;10,"No",IF(G102&lt;-10,"No","Yes")))</f>
        <v>N/A</v>
      </c>
      <c r="I102" s="12">
        <v>9.9269999999999996</v>
      </c>
      <c r="J102" s="12">
        <v>5.4690000000000003</v>
      </c>
      <c r="K102" s="47" t="s">
        <v>739</v>
      </c>
      <c r="L102" s="9" t="str">
        <f t="shared" si="38"/>
        <v>Yes</v>
      </c>
    </row>
    <row r="103" spans="1:12" x14ac:dyDescent="0.2">
      <c r="A103" s="48" t="s">
        <v>457</v>
      </c>
      <c r="B103" s="37" t="s">
        <v>213</v>
      </c>
      <c r="C103" s="49">
        <v>47085950</v>
      </c>
      <c r="D103" s="46" t="str">
        <f>IF($B103="N/A","N/A",IF(C103&gt;10,"No",IF(C103&lt;-10,"No","Yes")))</f>
        <v>N/A</v>
      </c>
      <c r="E103" s="49">
        <v>55087018</v>
      </c>
      <c r="F103" s="46" t="str">
        <f>IF($B103="N/A","N/A",IF(E103&gt;10,"No",IF(E103&lt;-10,"No","Yes")))</f>
        <v>N/A</v>
      </c>
      <c r="G103" s="49">
        <v>52967504</v>
      </c>
      <c r="H103" s="46" t="str">
        <f>IF($B103="N/A","N/A",IF(G103&gt;10,"No",IF(G103&lt;-10,"No","Yes")))</f>
        <v>N/A</v>
      </c>
      <c r="I103" s="12">
        <v>16.989999999999998</v>
      </c>
      <c r="J103" s="12">
        <v>-3.85</v>
      </c>
      <c r="K103" s="47" t="s">
        <v>739</v>
      </c>
      <c r="L103" s="9" t="str">
        <f t="shared" si="38"/>
        <v>Yes</v>
      </c>
    </row>
    <row r="104" spans="1:12" x14ac:dyDescent="0.2">
      <c r="A104" s="48" t="s">
        <v>108</v>
      </c>
      <c r="B104" s="63" t="s">
        <v>295</v>
      </c>
      <c r="C104" s="8">
        <v>1.1062029895000001</v>
      </c>
      <c r="D104" s="46" t="str">
        <f>IF($B104="N/A","N/A",IF(C104&gt;2,"No",IF(C104&lt;0.9,"No","Yes")))</f>
        <v>Yes</v>
      </c>
      <c r="E104" s="8">
        <v>1.11973973</v>
      </c>
      <c r="F104" s="46" t="str">
        <f>IF($B104="N/A","N/A",IF(E104&gt;2,"No",IF(E104&lt;0.9,"No","Yes")))</f>
        <v>Yes</v>
      </c>
      <c r="G104" s="8">
        <v>1.1368288734000001</v>
      </c>
      <c r="H104" s="46" t="str">
        <f>IF($B104="N/A","N/A",IF(G104&gt;2,"No",IF(G104&lt;0.9,"No","Yes")))</f>
        <v>Yes</v>
      </c>
      <c r="I104" s="12">
        <v>1.224</v>
      </c>
      <c r="J104" s="12">
        <v>1.526</v>
      </c>
      <c r="K104" s="47" t="s">
        <v>739</v>
      </c>
      <c r="L104" s="9" t="str">
        <f t="shared" si="38"/>
        <v>Yes</v>
      </c>
    </row>
    <row r="105" spans="1:12" x14ac:dyDescent="0.2">
      <c r="A105" s="48" t="s">
        <v>458</v>
      </c>
      <c r="B105" s="63" t="s">
        <v>295</v>
      </c>
      <c r="C105" s="8">
        <v>0.9739228204</v>
      </c>
      <c r="D105" s="46" t="str">
        <f>IF($B105="N/A","N/A",IF(C105&gt;2,"No",IF(C105&lt;0.9,"No","Yes")))</f>
        <v>Yes</v>
      </c>
      <c r="E105" s="8">
        <v>0.9925539739</v>
      </c>
      <c r="F105" s="46" t="str">
        <f>IF($B105="N/A","N/A",IF(E105&gt;2,"No",IF(E105&lt;0.9,"No","Yes")))</f>
        <v>Yes</v>
      </c>
      <c r="G105" s="8">
        <v>1.0054380352000001</v>
      </c>
      <c r="H105" s="46" t="str">
        <f>IF($B105="N/A","N/A",IF(G105&gt;2,"No",IF(G105&lt;0.9,"No","Yes")))</f>
        <v>Yes</v>
      </c>
      <c r="I105" s="12">
        <v>1.913</v>
      </c>
      <c r="J105" s="12">
        <v>1.298</v>
      </c>
      <c r="K105" s="47" t="s">
        <v>739</v>
      </c>
      <c r="L105" s="9" t="str">
        <f t="shared" si="38"/>
        <v>Yes</v>
      </c>
    </row>
    <row r="106" spans="1:12" x14ac:dyDescent="0.2">
      <c r="A106" s="48" t="s">
        <v>459</v>
      </c>
      <c r="B106" s="63" t="s">
        <v>295</v>
      </c>
      <c r="C106" s="8">
        <v>1.0066971657999999</v>
      </c>
      <c r="D106" s="46" t="str">
        <f>IF($B106="N/A","N/A",IF(C106&gt;2,"No",IF(C106&lt;0.9,"No","Yes")))</f>
        <v>Yes</v>
      </c>
      <c r="E106" s="8">
        <v>1.031934946</v>
      </c>
      <c r="F106" s="46" t="str">
        <f>IF($B106="N/A","N/A",IF(E106&gt;2,"No",IF(E106&lt;0.9,"No","Yes")))</f>
        <v>Yes</v>
      </c>
      <c r="G106" s="8">
        <v>0.99349750049999996</v>
      </c>
      <c r="H106" s="46" t="str">
        <f>IF($B106="N/A","N/A",IF(G106&gt;2,"No",IF(G106&lt;0.9,"No","Yes")))</f>
        <v>Yes</v>
      </c>
      <c r="I106" s="12">
        <v>2.5070000000000001</v>
      </c>
      <c r="J106" s="12">
        <v>-3.72</v>
      </c>
      <c r="K106" s="47" t="s">
        <v>739</v>
      </c>
      <c r="L106" s="9" t="str">
        <f t="shared" si="38"/>
        <v>Yes</v>
      </c>
    </row>
    <row r="107" spans="1:12" x14ac:dyDescent="0.2">
      <c r="A107" s="48" t="s">
        <v>460</v>
      </c>
      <c r="B107" s="63" t="s">
        <v>295</v>
      </c>
      <c r="C107" s="8">
        <v>1.0186948709999999</v>
      </c>
      <c r="D107" s="46" t="str">
        <f>IF($B107="N/A","N/A",IF(C107&gt;2,"No",IF(C107&lt;0.9,"No","Yes")))</f>
        <v>Yes</v>
      </c>
      <c r="E107" s="8">
        <v>1.0178866686000001</v>
      </c>
      <c r="F107" s="46" t="str">
        <f>IF($B107="N/A","N/A",IF(E107&gt;2,"No",IF(E107&lt;0.9,"No","Yes")))</f>
        <v>Yes</v>
      </c>
      <c r="G107" s="8">
        <v>1.0152957777</v>
      </c>
      <c r="H107" s="46" t="str">
        <f>IF($B107="N/A","N/A",IF(G107&gt;2,"No",IF(G107&lt;0.9,"No","Yes")))</f>
        <v>Yes</v>
      </c>
      <c r="I107" s="12">
        <v>-7.9000000000000001E-2</v>
      </c>
      <c r="J107" s="12">
        <v>-0.255</v>
      </c>
      <c r="K107" s="47" t="s">
        <v>739</v>
      </c>
      <c r="L107" s="9" t="str">
        <f t="shared" si="38"/>
        <v>Yes</v>
      </c>
    </row>
    <row r="108" spans="1:12" x14ac:dyDescent="0.2">
      <c r="A108" s="48" t="s">
        <v>1286</v>
      </c>
      <c r="B108" s="37" t="s">
        <v>213</v>
      </c>
      <c r="C108" s="49">
        <v>163.76849407</v>
      </c>
      <c r="D108" s="46" t="str">
        <f>IF($B108="N/A","N/A",IF(C108&gt;10,"No",IF(C108&lt;-10,"No","Yes")))</f>
        <v>N/A</v>
      </c>
      <c r="E108" s="49">
        <v>167.9711168</v>
      </c>
      <c r="F108" s="46" t="str">
        <f>IF($B108="N/A","N/A",IF(E108&gt;10,"No",IF(E108&lt;-10,"No","Yes")))</f>
        <v>N/A</v>
      </c>
      <c r="G108" s="49">
        <v>168.60857063</v>
      </c>
      <c r="H108" s="46" t="str">
        <f>IF($B108="N/A","N/A",IF(G108&gt;10,"No",IF(G108&lt;-10,"No","Yes")))</f>
        <v>N/A</v>
      </c>
      <c r="I108" s="12">
        <v>2.5659999999999998</v>
      </c>
      <c r="J108" s="12">
        <v>0.3795</v>
      </c>
      <c r="K108" s="47" t="s">
        <v>739</v>
      </c>
      <c r="L108" s="9" t="str">
        <f t="shared" si="38"/>
        <v>Yes</v>
      </c>
    </row>
    <row r="109" spans="1:12" x14ac:dyDescent="0.2">
      <c r="A109" s="48" t="s">
        <v>1287</v>
      </c>
      <c r="B109" s="37" t="s">
        <v>213</v>
      </c>
      <c r="C109" s="49">
        <v>252.39113979000001</v>
      </c>
      <c r="D109" s="46" t="str">
        <f>IF($B109="N/A","N/A",IF(C109&gt;10,"No",IF(C109&lt;-10,"No","Yes")))</f>
        <v>N/A</v>
      </c>
      <c r="E109" s="49">
        <v>258.95119682000001</v>
      </c>
      <c r="F109" s="46" t="str">
        <f>IF($B109="N/A","N/A",IF(E109&gt;10,"No",IF(E109&lt;-10,"No","Yes")))</f>
        <v>N/A</v>
      </c>
      <c r="G109" s="49">
        <v>247.17856764000001</v>
      </c>
      <c r="H109" s="46" t="str">
        <f>IF($B109="N/A","N/A",IF(G109&gt;10,"No",IF(G109&lt;-10,"No","Yes")))</f>
        <v>N/A</v>
      </c>
      <c r="I109" s="12">
        <v>2.5990000000000002</v>
      </c>
      <c r="J109" s="12">
        <v>-4.55</v>
      </c>
      <c r="K109" s="47" t="s">
        <v>739</v>
      </c>
      <c r="L109" s="9" t="str">
        <f t="shared" si="38"/>
        <v>Yes</v>
      </c>
    </row>
    <row r="110" spans="1:12" x14ac:dyDescent="0.2">
      <c r="A110" s="48" t="s">
        <v>1288</v>
      </c>
      <c r="B110" s="37" t="s">
        <v>213</v>
      </c>
      <c r="C110" s="49">
        <v>12.735604249</v>
      </c>
      <c r="D110" s="46" t="str">
        <f>IF($B110="N/A","N/A",IF(C110&gt;10,"No",IF(C110&lt;-10,"No","Yes")))</f>
        <v>N/A</v>
      </c>
      <c r="E110" s="49">
        <v>12.806600927</v>
      </c>
      <c r="F110" s="46" t="str">
        <f>IF($B110="N/A","N/A",IF(E110&gt;10,"No",IF(E110&lt;-10,"No","Yes")))</f>
        <v>N/A</v>
      </c>
      <c r="G110" s="49">
        <v>12.069734711000001</v>
      </c>
      <c r="H110" s="46" t="str">
        <f>IF($B110="N/A","N/A",IF(G110&gt;10,"No",IF(G110&lt;-10,"No","Yes")))</f>
        <v>N/A</v>
      </c>
      <c r="I110" s="12">
        <v>0.5575</v>
      </c>
      <c r="J110" s="12">
        <v>-5.75</v>
      </c>
      <c r="K110" s="47" t="s">
        <v>739</v>
      </c>
      <c r="L110" s="9" t="str">
        <f t="shared" si="38"/>
        <v>Yes</v>
      </c>
    </row>
    <row r="111" spans="1:12" x14ac:dyDescent="0.2">
      <c r="A111" s="48" t="s">
        <v>1289</v>
      </c>
      <c r="B111" s="37" t="s">
        <v>213</v>
      </c>
      <c r="C111" s="49">
        <v>5.3532749080000004</v>
      </c>
      <c r="D111" s="46" t="str">
        <f>IF($B111="N/A","N/A",IF(C111&gt;10,"No",IF(C111&lt;-10,"No","Yes")))</f>
        <v>N/A</v>
      </c>
      <c r="E111" s="49">
        <v>5.4629100491000004</v>
      </c>
      <c r="F111" s="46" t="str">
        <f>IF($B111="N/A","N/A",IF(E111&gt;10,"No",IF(E111&lt;-10,"No","Yes")))</f>
        <v>N/A</v>
      </c>
      <c r="G111" s="49">
        <v>5.0893208774999996</v>
      </c>
      <c r="H111" s="46" t="str">
        <f>IF($B111="N/A","N/A",IF(G111&gt;10,"No",IF(G111&lt;-10,"No","Yes")))</f>
        <v>N/A</v>
      </c>
      <c r="I111" s="12">
        <v>2.048</v>
      </c>
      <c r="J111" s="12">
        <v>-6.84</v>
      </c>
      <c r="K111" s="47" t="s">
        <v>739</v>
      </c>
      <c r="L111" s="9" t="str">
        <f t="shared" si="38"/>
        <v>Yes</v>
      </c>
    </row>
    <row r="112" spans="1:12" x14ac:dyDescent="0.2">
      <c r="A112" s="48" t="s">
        <v>325</v>
      </c>
      <c r="B112" s="50" t="s">
        <v>296</v>
      </c>
      <c r="C112" s="8">
        <v>98.899940923000003</v>
      </c>
      <c r="D112" s="46" t="str">
        <f>IF(OR($B112="N/A",$C112="N/A"),"N/A",IF(C112&gt;98,"Yes","No"))</f>
        <v>Yes</v>
      </c>
      <c r="E112" s="8">
        <v>99.420857568000002</v>
      </c>
      <c r="F112" s="46" t="str">
        <f>IF(OR($B112="N/A",$E112="N/A"),"N/A",IF(E112&gt;98,"Yes","No"))</f>
        <v>Yes</v>
      </c>
      <c r="G112" s="8">
        <v>99.679928333000007</v>
      </c>
      <c r="H112" s="46" t="str">
        <f t="shared" ref="H112:H115" si="39">IF($B112="N/A","N/A",IF(G112&gt;98,"Yes","No"))</f>
        <v>Yes</v>
      </c>
      <c r="I112" s="12">
        <v>0.52669999999999995</v>
      </c>
      <c r="J112" s="12">
        <v>0.2606</v>
      </c>
      <c r="K112" s="47" t="s">
        <v>739</v>
      </c>
      <c r="L112" s="9" t="str">
        <f>IF(J112="Div by 0", "N/A", IF(OR(J112="N/A",K112="N/A"),"N/A", IF(J112&gt;VALUE(MID(K112,1,2)), "No", IF(J112&lt;-1*VALUE(MID(K112,1,2)), "No", "Yes"))))</f>
        <v>Yes</v>
      </c>
    </row>
    <row r="113" spans="1:12" x14ac:dyDescent="0.2">
      <c r="A113" s="48" t="s">
        <v>461</v>
      </c>
      <c r="B113" s="50" t="s">
        <v>296</v>
      </c>
      <c r="C113" s="8">
        <v>95.950494085000003</v>
      </c>
      <c r="D113" s="46" t="str">
        <f t="shared" ref="D113:D115" si="40">IF(OR($B113="N/A",$C113="N/A"),"N/A",IF(C113&gt;98,"Yes","No"))</f>
        <v>No</v>
      </c>
      <c r="E113" s="8">
        <v>98.135195455000002</v>
      </c>
      <c r="F113" s="46" t="str">
        <f t="shared" ref="F113:F115" si="41">IF(OR($B113="N/A",$E113="N/A"),"N/A",IF(E113&gt;98,"Yes","No"))</f>
        <v>Yes</v>
      </c>
      <c r="G113" s="8">
        <v>99.344641710999994</v>
      </c>
      <c r="H113" s="46" t="str">
        <f t="shared" si="39"/>
        <v>Yes</v>
      </c>
      <c r="I113" s="12">
        <v>2.2770000000000001</v>
      </c>
      <c r="J113" s="12">
        <v>1.232</v>
      </c>
      <c r="K113" s="47" t="s">
        <v>739</v>
      </c>
      <c r="L113" s="9" t="str">
        <f t="shared" ref="L113:L115" si="42">IF(J113="Div by 0", "N/A", IF(OR(J113="N/A",K113="N/A"),"N/A", IF(J113&gt;VALUE(MID(K113,1,2)), "No", IF(J113&lt;-1*VALUE(MID(K113,1,2)), "No", "Yes"))))</f>
        <v>Yes</v>
      </c>
    </row>
    <row r="114" spans="1:12" x14ac:dyDescent="0.2">
      <c r="A114" s="48" t="s">
        <v>462</v>
      </c>
      <c r="B114" s="50" t="s">
        <v>296</v>
      </c>
      <c r="C114" s="8">
        <v>99.925384066999996</v>
      </c>
      <c r="D114" s="46" t="str">
        <f t="shared" si="40"/>
        <v>Yes</v>
      </c>
      <c r="E114" s="8">
        <v>99.937408758000004</v>
      </c>
      <c r="F114" s="46" t="str">
        <f t="shared" si="41"/>
        <v>Yes</v>
      </c>
      <c r="G114" s="8">
        <v>99.864320389</v>
      </c>
      <c r="H114" s="46" t="str">
        <f t="shared" si="39"/>
        <v>Yes</v>
      </c>
      <c r="I114" s="12">
        <v>1.2E-2</v>
      </c>
      <c r="J114" s="12">
        <v>-7.2999999999999995E-2</v>
      </c>
      <c r="K114" s="47" t="s">
        <v>739</v>
      </c>
      <c r="L114" s="9" t="str">
        <f t="shared" si="42"/>
        <v>Yes</v>
      </c>
    </row>
    <row r="115" spans="1:12" x14ac:dyDescent="0.2">
      <c r="A115" s="48" t="s">
        <v>463</v>
      </c>
      <c r="B115" s="50" t="s">
        <v>296</v>
      </c>
      <c r="C115" s="8">
        <v>99.980973700999996</v>
      </c>
      <c r="D115" s="46" t="str">
        <f t="shared" si="40"/>
        <v>Yes</v>
      </c>
      <c r="E115" s="8">
        <v>99.969779900000006</v>
      </c>
      <c r="F115" s="46" t="str">
        <f t="shared" si="41"/>
        <v>Yes</v>
      </c>
      <c r="G115" s="8">
        <v>99.982407765000005</v>
      </c>
      <c r="H115" s="46" t="str">
        <f t="shared" si="39"/>
        <v>Yes</v>
      </c>
      <c r="I115" s="12">
        <v>-1.0999999999999999E-2</v>
      </c>
      <c r="J115" s="12">
        <v>1.26E-2</v>
      </c>
      <c r="K115" s="47" t="s">
        <v>739</v>
      </c>
      <c r="L115" s="9" t="str">
        <f t="shared" si="42"/>
        <v>Yes</v>
      </c>
    </row>
    <row r="116" spans="1:12" x14ac:dyDescent="0.2">
      <c r="A116" s="3" t="s">
        <v>464</v>
      </c>
      <c r="B116" s="50" t="s">
        <v>213</v>
      </c>
      <c r="C116" s="52">
        <v>2330056</v>
      </c>
      <c r="D116" s="46" t="str">
        <f>IF($B116="N/A","N/A",IF(C116&gt;10,"No",IF(C116&lt;-10,"No","Yes")))</f>
        <v>N/A</v>
      </c>
      <c r="E116" s="52">
        <v>2525035</v>
      </c>
      <c r="F116" s="46" t="str">
        <f>IF($B116="N/A","N/A",IF(E116&gt;10,"No",IF(E116&lt;-10,"No","Yes")))</f>
        <v>N/A</v>
      </c>
      <c r="G116" s="52">
        <v>2897144</v>
      </c>
      <c r="H116" s="46" t="str">
        <f>IF($B116="N/A","N/A",IF(G116&gt;10,"No",IF(G116&lt;-10,"No","Yes")))</f>
        <v>N/A</v>
      </c>
      <c r="I116" s="12">
        <v>8.3680000000000003</v>
      </c>
      <c r="J116" s="12">
        <v>14.74</v>
      </c>
      <c r="K116" s="50" t="s">
        <v>739</v>
      </c>
      <c r="L116" s="9" t="str">
        <f>IF(J116="Div by 0", "N/A", IF(OR(J116="N/A",K116="N/A"),"N/A", IF(J116&gt;VALUE(MID(K116,1,2)), "No", IF(J116&lt;-1*VALUE(MID(K116,1,2)), "No", "Yes"))))</f>
        <v>Yes</v>
      </c>
    </row>
    <row r="117" spans="1:12" x14ac:dyDescent="0.2">
      <c r="A117" s="3" t="s">
        <v>211</v>
      </c>
      <c r="B117" s="50" t="s">
        <v>213</v>
      </c>
      <c r="C117" s="8">
        <v>73.652349986000004</v>
      </c>
      <c r="D117" s="46" t="str">
        <f>IF($B117="N/A","N/A",IF(C117&gt;10,"No",IF(C117&lt;-10,"No","Yes")))</f>
        <v>N/A</v>
      </c>
      <c r="E117" s="8">
        <v>75.387628289999995</v>
      </c>
      <c r="F117" s="46" t="str">
        <f>IF($B117="N/A","N/A",IF(E117&gt;10,"No",IF(E117&lt;-10,"No","Yes")))</f>
        <v>N/A</v>
      </c>
      <c r="G117" s="8">
        <v>75.482337087999994</v>
      </c>
      <c r="H117" s="46" t="str">
        <f>IF($B117="N/A","N/A",IF(G117&gt;10,"No",IF(G117&lt;-10,"No","Yes")))</f>
        <v>N/A</v>
      </c>
      <c r="I117" s="12">
        <v>2.3559999999999999</v>
      </c>
      <c r="J117" s="12">
        <v>0.12559999999999999</v>
      </c>
      <c r="K117" s="50" t="s">
        <v>739</v>
      </c>
      <c r="L117" s="9" t="str">
        <f>IF(J117="Div by 0", "N/A", IF(OR(J117="N/A",K117="N/A"),"N/A", IF(J117&gt;VALUE(MID(K117,1,2)), "No", IF(J117&lt;-1*VALUE(MID(K117,1,2)), "No", "Yes"))))</f>
        <v>Yes</v>
      </c>
    </row>
    <row r="118" spans="1:12" x14ac:dyDescent="0.2">
      <c r="A118" s="4" t="s">
        <v>1628</v>
      </c>
      <c r="B118" s="50" t="s">
        <v>213</v>
      </c>
      <c r="C118" s="14">
        <v>8987337</v>
      </c>
      <c r="D118" s="11" t="str">
        <f>IF($B118="N/A","N/A",IF(C118&gt;10,"No",IF(C118&lt;-10,"No","Yes")))</f>
        <v>N/A</v>
      </c>
      <c r="E118" s="14">
        <v>20039717</v>
      </c>
      <c r="F118" s="11" t="str">
        <f>IF($B118="N/A","N/A",IF(E118&gt;10,"No",IF(E118&lt;-10,"No","Yes")))</f>
        <v>N/A</v>
      </c>
      <c r="G118" s="14">
        <v>9294492</v>
      </c>
      <c r="H118" s="11" t="str">
        <f>IF($B118="N/A","N/A",IF(G118&gt;10,"No",IF(G118&lt;-10,"No","Yes")))</f>
        <v>N/A</v>
      </c>
      <c r="I118" s="59">
        <v>123</v>
      </c>
      <c r="J118" s="59">
        <v>-53.6</v>
      </c>
      <c r="K118" s="50" t="s">
        <v>739</v>
      </c>
      <c r="L118" s="9" t="str">
        <f>IF(J118="Div by 0", "N/A", IF(K118="N/A","N/A", IF(J118&gt;VALUE(MID(K118,1,2)), "No", IF(J118&lt;-1*VALUE(MID(K118,1,2)), "No", "Yes"))))</f>
        <v>No</v>
      </c>
    </row>
    <row r="119" spans="1:12" x14ac:dyDescent="0.2">
      <c r="A119" s="4" t="s">
        <v>1629</v>
      </c>
      <c r="B119" s="50" t="s">
        <v>213</v>
      </c>
      <c r="C119" s="14">
        <v>367323480</v>
      </c>
      <c r="D119" s="11" t="str">
        <f>IF($B119="N/A","N/A",IF(C119&gt;10,"No",IF(C119&lt;-10,"No","Yes")))</f>
        <v>N/A</v>
      </c>
      <c r="E119" s="14">
        <v>590207044</v>
      </c>
      <c r="F119" s="11" t="str">
        <f>IF($B119="N/A","N/A",IF(E119&gt;10,"No",IF(E119&lt;-10,"No","Yes")))</f>
        <v>N/A</v>
      </c>
      <c r="G119" s="14">
        <v>430868639</v>
      </c>
      <c r="H119" s="11" t="str">
        <f>IF($B119="N/A","N/A",IF(G119&gt;10,"No",IF(G119&lt;-10,"No","Yes")))</f>
        <v>N/A</v>
      </c>
      <c r="I119" s="59">
        <v>60.68</v>
      </c>
      <c r="J119" s="59">
        <v>-27</v>
      </c>
      <c r="K119" s="50" t="s">
        <v>739</v>
      </c>
      <c r="L119" s="9" t="str">
        <f>IF(J119="Div by 0", "N/A", IF(K119="N/A","N/A", IF(J119&gt;VALUE(MID(K119,1,2)), "No", IF(J119&lt;-1*VALUE(MID(K119,1,2)), "No", "Yes"))))</f>
        <v>Yes</v>
      </c>
    </row>
    <row r="120" spans="1:12" x14ac:dyDescent="0.2">
      <c r="A120" s="4" t="s">
        <v>1630</v>
      </c>
      <c r="B120" s="50" t="s">
        <v>213</v>
      </c>
      <c r="C120" s="1">
        <v>62125</v>
      </c>
      <c r="D120" s="11" t="str">
        <f>IF($B120="N/A","N/A",IF(C120&gt;10,"No",IF(C120&lt;-10,"No","Yes")))</f>
        <v>N/A</v>
      </c>
      <c r="E120" s="1">
        <v>90249</v>
      </c>
      <c r="F120" s="11" t="str">
        <f>IF($B120="N/A","N/A",IF(E120&gt;10,"No",IF(E120&lt;-10,"No","Yes")))</f>
        <v>N/A</v>
      </c>
      <c r="G120" s="1">
        <v>51525</v>
      </c>
      <c r="H120" s="11" t="str">
        <f>IF($B120="N/A","N/A",IF(G120&gt;10,"No",IF(G120&lt;-10,"No","Yes")))</f>
        <v>N/A</v>
      </c>
      <c r="I120" s="59">
        <v>45.27</v>
      </c>
      <c r="J120" s="59">
        <v>-42.9</v>
      </c>
      <c r="K120" s="50" t="s">
        <v>739</v>
      </c>
      <c r="L120" s="9" t="str">
        <f>IF(J120="Div by 0", "N/A", IF(K120="N/A","N/A", IF(J120&gt;VALUE(MID(K120,1,2)), "No", IF(J120&lt;-1*VALUE(MID(K120,1,2)), "No", "Yes"))))</f>
        <v>No</v>
      </c>
    </row>
    <row r="121" spans="1:12" x14ac:dyDescent="0.2">
      <c r="A121" s="4" t="s">
        <v>1631</v>
      </c>
      <c r="B121" s="5" t="s">
        <v>213</v>
      </c>
      <c r="C121" s="1">
        <v>1404</v>
      </c>
      <c r="D121" s="9" t="str">
        <f t="shared" ref="D121:H134" si="43">IF($B121="N/A","N/A",IF(C121&lt;0,"No","Yes"))</f>
        <v>N/A</v>
      </c>
      <c r="E121" s="1">
        <v>19015</v>
      </c>
      <c r="F121" s="9" t="str">
        <f t="shared" si="43"/>
        <v>N/A</v>
      </c>
      <c r="G121" s="1">
        <v>872</v>
      </c>
      <c r="H121" s="9" t="str">
        <f t="shared" si="43"/>
        <v>N/A</v>
      </c>
      <c r="I121" s="59">
        <v>1254</v>
      </c>
      <c r="J121" s="59">
        <v>-95.4</v>
      </c>
      <c r="K121" s="5" t="s">
        <v>739</v>
      </c>
      <c r="L121" s="9" t="str">
        <f t="shared" ref="L121:L142" si="44">IF(J121="Div by 0", "N/A", IF(OR(J121="N/A",K121="N/A"),"N/A", IF(J121&gt;VALUE(MID(K121,1,2)), "No", IF(J121&lt;-1*VALUE(MID(K121,1,2)), "No", "Yes"))))</f>
        <v>No</v>
      </c>
    </row>
    <row r="122" spans="1:12" x14ac:dyDescent="0.2">
      <c r="A122" s="4" t="s">
        <v>1632</v>
      </c>
      <c r="B122" s="5" t="s">
        <v>213</v>
      </c>
      <c r="C122" s="1">
        <v>20948</v>
      </c>
      <c r="D122" s="9" t="str">
        <f t="shared" si="43"/>
        <v>N/A</v>
      </c>
      <c r="E122" s="1">
        <v>36378</v>
      </c>
      <c r="F122" s="9" t="str">
        <f t="shared" si="43"/>
        <v>N/A</v>
      </c>
      <c r="G122" s="1">
        <v>19836</v>
      </c>
      <c r="H122" s="9" t="str">
        <f t="shared" si="43"/>
        <v>N/A</v>
      </c>
      <c r="I122" s="59">
        <v>73.66</v>
      </c>
      <c r="J122" s="59">
        <v>-45.5</v>
      </c>
      <c r="K122" s="5" t="s">
        <v>739</v>
      </c>
      <c r="L122" s="9" t="str">
        <f t="shared" si="44"/>
        <v>No</v>
      </c>
    </row>
    <row r="123" spans="1:12" x14ac:dyDescent="0.2">
      <c r="A123" s="4" t="s">
        <v>1633</v>
      </c>
      <c r="B123" s="5" t="s">
        <v>213</v>
      </c>
      <c r="C123" s="1">
        <v>36155</v>
      </c>
      <c r="D123" s="9" t="str">
        <f t="shared" si="43"/>
        <v>N/A</v>
      </c>
      <c r="E123" s="1">
        <v>31143</v>
      </c>
      <c r="F123" s="9" t="str">
        <f t="shared" si="43"/>
        <v>N/A</v>
      </c>
      <c r="G123" s="1">
        <v>25799</v>
      </c>
      <c r="H123" s="9" t="str">
        <f t="shared" si="43"/>
        <v>N/A</v>
      </c>
      <c r="I123" s="59">
        <v>-13.9</v>
      </c>
      <c r="J123" s="59">
        <v>-17.2</v>
      </c>
      <c r="K123" s="5" t="s">
        <v>739</v>
      </c>
      <c r="L123" s="9" t="str">
        <f t="shared" si="44"/>
        <v>Yes</v>
      </c>
    </row>
    <row r="124" spans="1:12" x14ac:dyDescent="0.2">
      <c r="A124" s="4" t="s">
        <v>1634</v>
      </c>
      <c r="B124" s="5" t="s">
        <v>213</v>
      </c>
      <c r="C124" s="1">
        <v>3618</v>
      </c>
      <c r="D124" s="9" t="str">
        <f t="shared" si="43"/>
        <v>N/A</v>
      </c>
      <c r="E124" s="1">
        <v>3713</v>
      </c>
      <c r="F124" s="9" t="str">
        <f t="shared" si="43"/>
        <v>N/A</v>
      </c>
      <c r="G124" s="1">
        <v>5018</v>
      </c>
      <c r="H124" s="9" t="str">
        <f t="shared" si="43"/>
        <v>N/A</v>
      </c>
      <c r="I124" s="59">
        <v>2.6259999999999999</v>
      </c>
      <c r="J124" s="59">
        <v>35.15</v>
      </c>
      <c r="K124" s="5" t="s">
        <v>739</v>
      </c>
      <c r="L124" s="9" t="str">
        <f t="shared" si="44"/>
        <v>No</v>
      </c>
    </row>
    <row r="125" spans="1:12" x14ac:dyDescent="0.2">
      <c r="A125" s="2" t="s">
        <v>1635</v>
      </c>
      <c r="B125" s="5" t="s">
        <v>213</v>
      </c>
      <c r="C125" s="64" t="s">
        <v>213</v>
      </c>
      <c r="D125" s="9" t="str">
        <f t="shared" si="43"/>
        <v>N/A</v>
      </c>
      <c r="E125" s="64">
        <v>1.9993832305000001</v>
      </c>
      <c r="F125" s="9" t="str">
        <f t="shared" si="43"/>
        <v>N/A</v>
      </c>
      <c r="G125" s="64">
        <v>1.0974866330999999</v>
      </c>
      <c r="H125" s="9" t="str">
        <f t="shared" si="43"/>
        <v>N/A</v>
      </c>
      <c r="I125" s="12" t="s">
        <v>213</v>
      </c>
      <c r="J125" s="12">
        <v>-45.1</v>
      </c>
      <c r="K125" s="50" t="s">
        <v>739</v>
      </c>
      <c r="L125" s="9" t="str">
        <f>IF(J125="Div by 0", "N/A", IF(OR(J125="N/A",K125="N/A"),"N/A", IF(J125&gt;VALUE(MID(K125,1,2)), "No", IF(J125&lt;-1*VALUE(MID(K125,1,2)), "No", "Yes"))))</f>
        <v>No</v>
      </c>
    </row>
    <row r="126" spans="1:12" ht="25.5" x14ac:dyDescent="0.2">
      <c r="A126" s="2" t="s">
        <v>1636</v>
      </c>
      <c r="B126" s="5" t="s">
        <v>213</v>
      </c>
      <c r="C126" s="64" t="s">
        <v>213</v>
      </c>
      <c r="D126" s="9" t="str">
        <f t="shared" si="43"/>
        <v>N/A</v>
      </c>
      <c r="E126" s="64">
        <v>5.9799170391000001</v>
      </c>
      <c r="F126" s="9" t="str">
        <f t="shared" si="43"/>
        <v>N/A</v>
      </c>
      <c r="G126" s="64">
        <v>0.27118475390000002</v>
      </c>
      <c r="H126" s="9" t="str">
        <f t="shared" si="43"/>
        <v>N/A</v>
      </c>
      <c r="I126" s="12" t="s">
        <v>213</v>
      </c>
      <c r="J126" s="12">
        <v>-95.5</v>
      </c>
      <c r="K126" s="5" t="s">
        <v>739</v>
      </c>
      <c r="L126" s="9" t="str">
        <f t="shared" ref="L126:L129" si="45">IF(J126="Div by 0", "N/A", IF(OR(J126="N/A",K126="N/A"),"N/A", IF(J126&gt;VALUE(MID(K126,1,2)), "No", IF(J126&lt;-1*VALUE(MID(K126,1,2)), "No", "Yes"))))</f>
        <v>No</v>
      </c>
    </row>
    <row r="127" spans="1:12" ht="25.5" x14ac:dyDescent="0.2">
      <c r="A127" s="2" t="s">
        <v>1637</v>
      </c>
      <c r="B127" s="5" t="s">
        <v>213</v>
      </c>
      <c r="C127" s="64" t="s">
        <v>213</v>
      </c>
      <c r="D127" s="9" t="str">
        <f t="shared" si="43"/>
        <v>N/A</v>
      </c>
      <c r="E127" s="64">
        <v>6.1781923972000001</v>
      </c>
      <c r="F127" s="9" t="str">
        <f t="shared" si="43"/>
        <v>N/A</v>
      </c>
      <c r="G127" s="64">
        <v>3.2266460188999999</v>
      </c>
      <c r="H127" s="9" t="str">
        <f t="shared" si="43"/>
        <v>N/A</v>
      </c>
      <c r="I127" s="12" t="s">
        <v>213</v>
      </c>
      <c r="J127" s="12">
        <v>-47.8</v>
      </c>
      <c r="K127" s="5" t="s">
        <v>739</v>
      </c>
      <c r="L127" s="9" t="str">
        <f t="shared" si="45"/>
        <v>No</v>
      </c>
    </row>
    <row r="128" spans="1:12" ht="25.5" x14ac:dyDescent="0.2">
      <c r="A128" s="2" t="s">
        <v>1638</v>
      </c>
      <c r="B128" s="5" t="s">
        <v>213</v>
      </c>
      <c r="C128" s="64" t="s">
        <v>213</v>
      </c>
      <c r="D128" s="9" t="str">
        <f t="shared" si="43"/>
        <v>N/A</v>
      </c>
      <c r="E128" s="64">
        <v>0.98577443580000002</v>
      </c>
      <c r="F128" s="9" t="str">
        <f t="shared" si="43"/>
        <v>N/A</v>
      </c>
      <c r="G128" s="64">
        <v>0.78634007299999997</v>
      </c>
      <c r="H128" s="9" t="str">
        <f t="shared" si="43"/>
        <v>N/A</v>
      </c>
      <c r="I128" s="12" t="s">
        <v>213</v>
      </c>
      <c r="J128" s="12">
        <v>-20.2</v>
      </c>
      <c r="K128" s="5" t="s">
        <v>739</v>
      </c>
      <c r="L128" s="9" t="str">
        <f t="shared" si="45"/>
        <v>Yes</v>
      </c>
    </row>
    <row r="129" spans="1:12" ht="25.5" x14ac:dyDescent="0.2">
      <c r="A129" s="2" t="s">
        <v>1639</v>
      </c>
      <c r="B129" s="5" t="s">
        <v>213</v>
      </c>
      <c r="C129" s="64" t="s">
        <v>213</v>
      </c>
      <c r="D129" s="9" t="str">
        <f t="shared" si="43"/>
        <v>N/A</v>
      </c>
      <c r="E129" s="64">
        <v>0.829153696</v>
      </c>
      <c r="F129" s="9" t="str">
        <f t="shared" si="43"/>
        <v>N/A</v>
      </c>
      <c r="G129" s="64">
        <v>1.0506392191</v>
      </c>
      <c r="H129" s="9" t="str">
        <f t="shared" si="43"/>
        <v>N/A</v>
      </c>
      <c r="I129" s="12" t="s">
        <v>213</v>
      </c>
      <c r="J129" s="12">
        <v>26.71</v>
      </c>
      <c r="K129" s="5" t="s">
        <v>739</v>
      </c>
      <c r="L129" s="9" t="str">
        <f t="shared" si="45"/>
        <v>Yes</v>
      </c>
    </row>
    <row r="130" spans="1:12" ht="25.5" x14ac:dyDescent="0.2">
      <c r="A130" s="2" t="s">
        <v>1640</v>
      </c>
      <c r="B130" s="5" t="s">
        <v>213</v>
      </c>
      <c r="C130" s="64">
        <v>0.1979879276</v>
      </c>
      <c r="D130" s="9" t="str">
        <f t="shared" si="43"/>
        <v>N/A</v>
      </c>
      <c r="E130" s="64">
        <v>9.9724096700000001E-2</v>
      </c>
      <c r="F130" s="9" t="str">
        <f t="shared" si="43"/>
        <v>N/A</v>
      </c>
      <c r="G130" s="64">
        <v>0.23871906840000001</v>
      </c>
      <c r="H130" s="9" t="str">
        <f t="shared" si="43"/>
        <v>N/A</v>
      </c>
      <c r="I130" s="12">
        <v>-49.6</v>
      </c>
      <c r="J130" s="12">
        <v>139.4</v>
      </c>
      <c r="K130" s="50" t="s">
        <v>739</v>
      </c>
      <c r="L130" s="9" t="str">
        <f>IF(J130="Div by 0", "N/A", IF(OR(J130="N/A",K130="N/A"),"N/A", IF(J130&gt;VALUE(MID(K130,1,2)), "No", IF(J130&lt;-1*VALUE(MID(K130,1,2)), "No", "Yes"))))</f>
        <v>No</v>
      </c>
    </row>
    <row r="131" spans="1:12" ht="25.5" x14ac:dyDescent="0.2">
      <c r="A131" s="2" t="s">
        <v>1641</v>
      </c>
      <c r="B131" s="5" t="s">
        <v>213</v>
      </c>
      <c r="C131" s="64">
        <v>0</v>
      </c>
      <c r="D131" s="9" t="str">
        <f t="shared" si="43"/>
        <v>N/A</v>
      </c>
      <c r="E131" s="64">
        <v>0</v>
      </c>
      <c r="F131" s="9" t="str">
        <f t="shared" si="43"/>
        <v>N/A</v>
      </c>
      <c r="G131" s="64">
        <v>1.8348623852999999</v>
      </c>
      <c r="H131" s="9" t="str">
        <f t="shared" si="43"/>
        <v>N/A</v>
      </c>
      <c r="I131" s="12" t="s">
        <v>1747</v>
      </c>
      <c r="J131" s="12" t="s">
        <v>1747</v>
      </c>
      <c r="K131" s="5" t="s">
        <v>739</v>
      </c>
      <c r="L131" s="9" t="str">
        <f t="shared" si="44"/>
        <v>N/A</v>
      </c>
    </row>
    <row r="132" spans="1:12" ht="25.5" x14ac:dyDescent="0.2">
      <c r="A132" s="2" t="s">
        <v>496</v>
      </c>
      <c r="B132" s="5" t="s">
        <v>213</v>
      </c>
      <c r="C132" s="64">
        <v>3.3416077900000001E-2</v>
      </c>
      <c r="D132" s="9" t="str">
        <f t="shared" si="43"/>
        <v>N/A</v>
      </c>
      <c r="E132" s="64">
        <v>1.9242399300000001E-2</v>
      </c>
      <c r="F132" s="9" t="str">
        <f t="shared" si="43"/>
        <v>N/A</v>
      </c>
      <c r="G132" s="64">
        <v>0.28231498290000001</v>
      </c>
      <c r="H132" s="9" t="str">
        <f t="shared" si="43"/>
        <v>N/A</v>
      </c>
      <c r="I132" s="12">
        <v>-42.4</v>
      </c>
      <c r="J132" s="12">
        <v>1367</v>
      </c>
      <c r="K132" s="5" t="s">
        <v>739</v>
      </c>
      <c r="L132" s="9" t="str">
        <f t="shared" si="44"/>
        <v>No</v>
      </c>
    </row>
    <row r="133" spans="1:12" ht="25.5" x14ac:dyDescent="0.2">
      <c r="A133" s="2" t="s">
        <v>497</v>
      </c>
      <c r="B133" s="5" t="s">
        <v>213</v>
      </c>
      <c r="C133" s="64">
        <v>0.15212280459999999</v>
      </c>
      <c r="D133" s="9" t="str">
        <f t="shared" si="43"/>
        <v>N/A</v>
      </c>
      <c r="E133" s="64">
        <v>0.24724657229999999</v>
      </c>
      <c r="F133" s="9" t="str">
        <f t="shared" si="43"/>
        <v>N/A</v>
      </c>
      <c r="G133" s="64">
        <v>0.1666731269</v>
      </c>
      <c r="H133" s="9" t="str">
        <f t="shared" si="43"/>
        <v>N/A</v>
      </c>
      <c r="I133" s="12">
        <v>62.53</v>
      </c>
      <c r="J133" s="12">
        <v>-32.6</v>
      </c>
      <c r="K133" s="5" t="s">
        <v>739</v>
      </c>
      <c r="L133" s="9" t="str">
        <f t="shared" si="44"/>
        <v>No</v>
      </c>
    </row>
    <row r="134" spans="1:12" ht="25.5" x14ac:dyDescent="0.2">
      <c r="A134" s="2" t="s">
        <v>498</v>
      </c>
      <c r="B134" s="5" t="s">
        <v>213</v>
      </c>
      <c r="C134" s="64">
        <v>1.6860143726000001</v>
      </c>
      <c r="D134" s="9" t="str">
        <f t="shared" si="43"/>
        <v>N/A</v>
      </c>
      <c r="E134" s="64">
        <v>0.16159439810000001</v>
      </c>
      <c r="F134" s="9" t="str">
        <f t="shared" si="43"/>
        <v>N/A</v>
      </c>
      <c r="G134" s="64">
        <v>0.15942606619999999</v>
      </c>
      <c r="H134" s="9" t="str">
        <f t="shared" si="43"/>
        <v>N/A</v>
      </c>
      <c r="I134" s="12">
        <v>-90.4</v>
      </c>
      <c r="J134" s="12">
        <v>-1.34</v>
      </c>
      <c r="K134" s="5" t="s">
        <v>739</v>
      </c>
      <c r="L134" s="9" t="str">
        <f t="shared" si="44"/>
        <v>Yes</v>
      </c>
    </row>
    <row r="135" spans="1:12" ht="25.5" x14ac:dyDescent="0.2">
      <c r="A135" s="2" t="s">
        <v>499</v>
      </c>
      <c r="B135" s="37" t="s">
        <v>213</v>
      </c>
      <c r="C135" s="64">
        <v>4.5070422499999999E-2</v>
      </c>
      <c r="D135" s="46" t="str">
        <f t="shared" ref="D135:D141" si="46">IF($B135="N/A","N/A",IF(C135&gt;10,"No",IF(C135&lt;-10,"No","Yes")))</f>
        <v>N/A</v>
      </c>
      <c r="E135" s="64">
        <v>4.3213775199999999E-2</v>
      </c>
      <c r="F135" s="46" t="str">
        <f t="shared" ref="F135:F141" si="47">IF($B135="N/A","N/A",IF(E135&gt;10,"No",IF(E135&lt;-10,"No","Yes")))</f>
        <v>N/A</v>
      </c>
      <c r="G135" s="64">
        <v>1.9408054300000002E-2</v>
      </c>
      <c r="H135" s="46" t="str">
        <f t="shared" ref="H135:H141" si="48">IF($B135="N/A","N/A",IF(G135&gt;10,"No",IF(G135&lt;-10,"No","Yes")))</f>
        <v>N/A</v>
      </c>
      <c r="I135" s="12">
        <v>-4.12</v>
      </c>
      <c r="J135" s="12">
        <v>-55.1</v>
      </c>
      <c r="K135" s="5" t="s">
        <v>739</v>
      </c>
      <c r="L135" s="9" t="str">
        <f t="shared" si="44"/>
        <v>No</v>
      </c>
    </row>
    <row r="136" spans="1:12" ht="25.5" x14ac:dyDescent="0.2">
      <c r="A136" s="2" t="s">
        <v>500</v>
      </c>
      <c r="B136" s="37" t="s">
        <v>213</v>
      </c>
      <c r="C136" s="64">
        <v>0</v>
      </c>
      <c r="D136" s="46" t="str">
        <f t="shared" si="46"/>
        <v>N/A</v>
      </c>
      <c r="E136" s="64">
        <v>0</v>
      </c>
      <c r="F136" s="46" t="str">
        <f t="shared" si="47"/>
        <v>N/A</v>
      </c>
      <c r="G136" s="64">
        <v>0</v>
      </c>
      <c r="H136" s="46" t="str">
        <f t="shared" si="48"/>
        <v>N/A</v>
      </c>
      <c r="I136" s="12" t="s">
        <v>1747</v>
      </c>
      <c r="J136" s="12" t="s">
        <v>1747</v>
      </c>
      <c r="K136" s="5" t="s">
        <v>739</v>
      </c>
      <c r="L136" s="9" t="str">
        <f t="shared" si="44"/>
        <v>N/A</v>
      </c>
    </row>
    <row r="137" spans="1:12" ht="25.5" x14ac:dyDescent="0.2">
      <c r="A137" s="2" t="s">
        <v>501</v>
      </c>
      <c r="B137" s="37" t="s">
        <v>213</v>
      </c>
      <c r="C137" s="64">
        <v>0</v>
      </c>
      <c r="D137" s="46" t="str">
        <f t="shared" si="46"/>
        <v>N/A</v>
      </c>
      <c r="E137" s="64">
        <v>0</v>
      </c>
      <c r="F137" s="46" t="str">
        <f t="shared" si="47"/>
        <v>N/A</v>
      </c>
      <c r="G137" s="64">
        <v>0</v>
      </c>
      <c r="H137" s="46" t="str">
        <f t="shared" si="48"/>
        <v>N/A</v>
      </c>
      <c r="I137" s="12" t="s">
        <v>1747</v>
      </c>
      <c r="J137" s="12" t="s">
        <v>1747</v>
      </c>
      <c r="K137" s="5" t="s">
        <v>739</v>
      </c>
      <c r="L137" s="9" t="str">
        <f t="shared" si="44"/>
        <v>N/A</v>
      </c>
    </row>
    <row r="138" spans="1:12" ht="25.5" x14ac:dyDescent="0.2">
      <c r="A138" s="2" t="s">
        <v>502</v>
      </c>
      <c r="B138" s="37" t="s">
        <v>213</v>
      </c>
      <c r="C138" s="64">
        <v>8.0482897000000008E-3</v>
      </c>
      <c r="D138" s="46" t="str">
        <f t="shared" si="46"/>
        <v>N/A</v>
      </c>
      <c r="E138" s="64">
        <v>0</v>
      </c>
      <c r="F138" s="46" t="str">
        <f t="shared" si="47"/>
        <v>N/A</v>
      </c>
      <c r="G138" s="64">
        <v>3.8816109000000001E-3</v>
      </c>
      <c r="H138" s="46" t="str">
        <f t="shared" si="48"/>
        <v>N/A</v>
      </c>
      <c r="I138" s="12">
        <v>-100</v>
      </c>
      <c r="J138" s="12" t="s">
        <v>1747</v>
      </c>
      <c r="K138" s="5" t="s">
        <v>739</v>
      </c>
      <c r="L138" s="9" t="str">
        <f t="shared" si="44"/>
        <v>N/A</v>
      </c>
    </row>
    <row r="139" spans="1:12" ht="25.5" x14ac:dyDescent="0.2">
      <c r="A139" s="2" t="s">
        <v>503</v>
      </c>
      <c r="B139" s="37" t="s">
        <v>213</v>
      </c>
      <c r="C139" s="64">
        <v>0</v>
      </c>
      <c r="D139" s="46" t="str">
        <f t="shared" si="46"/>
        <v>N/A</v>
      </c>
      <c r="E139" s="64">
        <v>0</v>
      </c>
      <c r="F139" s="46" t="str">
        <f t="shared" si="47"/>
        <v>N/A</v>
      </c>
      <c r="G139" s="64">
        <v>0</v>
      </c>
      <c r="H139" s="46" t="str">
        <f t="shared" si="48"/>
        <v>N/A</v>
      </c>
      <c r="I139" s="12" t="s">
        <v>1747</v>
      </c>
      <c r="J139" s="12" t="s">
        <v>1747</v>
      </c>
      <c r="K139" s="5" t="s">
        <v>739</v>
      </c>
      <c r="L139" s="9" t="str">
        <f t="shared" si="44"/>
        <v>N/A</v>
      </c>
    </row>
    <row r="140" spans="1:12" ht="25.5" x14ac:dyDescent="0.2">
      <c r="A140" s="2" t="s">
        <v>504</v>
      </c>
      <c r="B140" s="37" t="s">
        <v>213</v>
      </c>
      <c r="C140" s="64">
        <v>9.6579477000000007E-3</v>
      </c>
      <c r="D140" s="46" t="str">
        <f t="shared" si="46"/>
        <v>N/A</v>
      </c>
      <c r="E140" s="64">
        <v>9.9724097000000005E-3</v>
      </c>
      <c r="F140" s="46" t="str">
        <f t="shared" si="47"/>
        <v>N/A</v>
      </c>
      <c r="G140" s="64">
        <v>1.9408054300000002E-2</v>
      </c>
      <c r="H140" s="46" t="str">
        <f t="shared" si="48"/>
        <v>N/A</v>
      </c>
      <c r="I140" s="12">
        <v>3.2559999999999998</v>
      </c>
      <c r="J140" s="12">
        <v>94.62</v>
      </c>
      <c r="K140" s="5" t="s">
        <v>739</v>
      </c>
      <c r="L140" s="9" t="str">
        <f t="shared" si="44"/>
        <v>No</v>
      </c>
    </row>
    <row r="141" spans="1:12" ht="25.5" x14ac:dyDescent="0.2">
      <c r="A141" s="2" t="s">
        <v>505</v>
      </c>
      <c r="B141" s="37" t="s">
        <v>213</v>
      </c>
      <c r="C141" s="64">
        <v>0</v>
      </c>
      <c r="D141" s="46" t="str">
        <f t="shared" si="46"/>
        <v>N/A</v>
      </c>
      <c r="E141" s="64">
        <v>0</v>
      </c>
      <c r="F141" s="46" t="str">
        <f t="shared" si="47"/>
        <v>N/A</v>
      </c>
      <c r="G141" s="64">
        <v>0</v>
      </c>
      <c r="H141" s="46" t="str">
        <f t="shared" si="48"/>
        <v>N/A</v>
      </c>
      <c r="I141" s="12" t="s">
        <v>1747</v>
      </c>
      <c r="J141" s="12" t="s">
        <v>1747</v>
      </c>
      <c r="K141" s="5" t="s">
        <v>739</v>
      </c>
      <c r="L141" s="9" t="str">
        <f t="shared" si="44"/>
        <v>N/A</v>
      </c>
    </row>
    <row r="142" spans="1:12" ht="25.5" x14ac:dyDescent="0.2">
      <c r="A142" s="2" t="s">
        <v>506</v>
      </c>
      <c r="B142" s="37" t="s">
        <v>213</v>
      </c>
      <c r="C142" s="64">
        <v>0.40402414489999999</v>
      </c>
      <c r="D142" s="9" t="str">
        <f t="shared" ref="D142" si="49">IF($B142="N/A","N/A",IF(C142&lt;0,"No","Yes"))</f>
        <v>N/A</v>
      </c>
      <c r="E142" s="64">
        <v>0.10748041530000001</v>
      </c>
      <c r="F142" s="9" t="str">
        <f t="shared" ref="F142" si="50">IF($B142="N/A","N/A",IF(E142&lt;0,"No","Yes"))</f>
        <v>N/A</v>
      </c>
      <c r="G142" s="64">
        <v>0.3959243086</v>
      </c>
      <c r="H142" s="9" t="str">
        <f t="shared" ref="H142" si="51">IF($B142="N/A","N/A",IF(G142&lt;0,"No","Yes"))</f>
        <v>N/A</v>
      </c>
      <c r="I142" s="12">
        <v>-73.400000000000006</v>
      </c>
      <c r="J142" s="12">
        <v>268.39999999999998</v>
      </c>
      <c r="K142" s="5" t="s">
        <v>739</v>
      </c>
      <c r="L142" s="9" t="str">
        <f t="shared" si="44"/>
        <v>No</v>
      </c>
    </row>
    <row r="143" spans="1:12" x14ac:dyDescent="0.2">
      <c r="A143" s="3" t="s">
        <v>736</v>
      </c>
      <c r="B143" s="37" t="s">
        <v>213</v>
      </c>
      <c r="C143" s="14">
        <v>46331997</v>
      </c>
      <c r="D143" s="46" t="str">
        <f>IF($B143="N/A","N/A",IF(C143&gt;10,"No",IF(C143&lt;-10,"No","Yes")))</f>
        <v>N/A</v>
      </c>
      <c r="E143" s="14">
        <v>54324707</v>
      </c>
      <c r="F143" s="46" t="str">
        <f>IF($B143="N/A","N/A",IF(E143&gt;10,"No",IF(E143&lt;-10,"No","Yes")))</f>
        <v>N/A</v>
      </c>
      <c r="G143" s="14">
        <v>48176648</v>
      </c>
      <c r="H143" s="46" t="str">
        <f>IF($B143="N/A","N/A",IF(G143&gt;10,"No",IF(G143&lt;-10,"No","Yes")))</f>
        <v>N/A</v>
      </c>
      <c r="I143" s="12">
        <v>17.25</v>
      </c>
      <c r="J143" s="12">
        <v>-11.3</v>
      </c>
      <c r="K143" s="47" t="s">
        <v>739</v>
      </c>
      <c r="L143" s="9" t="str">
        <f>IF(J143="Div by 0", "N/A", IF(K143="N/A","N/A", IF(J143&gt;VALUE(MID(K143,1,2)), "No", IF(J143&lt;-1*VALUE(MID(K143,1,2)), "No", "Yes"))))</f>
        <v>Yes</v>
      </c>
    </row>
    <row r="144" spans="1:12" x14ac:dyDescent="0.2">
      <c r="A144" s="3" t="s">
        <v>737</v>
      </c>
      <c r="B144" s="37" t="s">
        <v>213</v>
      </c>
      <c r="C144" s="1">
        <v>1121395</v>
      </c>
      <c r="D144" s="46" t="str">
        <f>IF($B144="N/A","N/A",IF(C144&gt;10,"No",IF(C144&lt;-10,"No","Yes")))</f>
        <v>N/A</v>
      </c>
      <c r="E144" s="1">
        <v>1194948</v>
      </c>
      <c r="F144" s="46" t="str">
        <f>IF($B144="N/A","N/A",IF(E144&gt;10,"No",IF(E144&lt;-10,"No","Yes")))</f>
        <v>N/A</v>
      </c>
      <c r="G144" s="1">
        <v>1114770</v>
      </c>
      <c r="H144" s="46" t="str">
        <f>IF($B144="N/A","N/A",IF(G144&gt;10,"No",IF(G144&lt;-10,"No","Yes")))</f>
        <v>N/A</v>
      </c>
      <c r="I144" s="12">
        <v>6.5590000000000002</v>
      </c>
      <c r="J144" s="12">
        <v>-6.71</v>
      </c>
      <c r="K144" s="47" t="s">
        <v>739</v>
      </c>
      <c r="L144" s="9" t="str">
        <f>IF(J144="Div by 0", "N/A", IF(K144="N/A","N/A", IF(J144&gt;VALUE(MID(K144,1,2)), "No", IF(J144&lt;-1*VALUE(MID(K144,1,2)), "No", "Yes"))))</f>
        <v>Yes</v>
      </c>
    </row>
    <row r="145" spans="1:12" x14ac:dyDescent="0.2">
      <c r="A145" s="2" t="s">
        <v>507</v>
      </c>
      <c r="B145" s="5" t="s">
        <v>213</v>
      </c>
      <c r="C145" s="64" t="s">
        <v>213</v>
      </c>
      <c r="D145" s="9" t="str">
        <f t="shared" ref="D145:D149" si="52">IF($B145="N/A","N/A",IF(C145&lt;0,"No","Yes"))</f>
        <v>N/A</v>
      </c>
      <c r="E145" s="64">
        <v>26.472969147000001</v>
      </c>
      <c r="F145" s="9" t="str">
        <f t="shared" ref="F145:F149" si="53">IF($B145="N/A","N/A",IF(E145&lt;0,"No","Yes"))</f>
        <v>N/A</v>
      </c>
      <c r="G145" s="64">
        <v>23.744690423000002</v>
      </c>
      <c r="H145" s="9" t="str">
        <f t="shared" ref="H145:H149" si="54">IF($B145="N/A","N/A",IF(G145&lt;0,"No","Yes"))</f>
        <v>N/A</v>
      </c>
      <c r="I145" s="12" t="s">
        <v>213</v>
      </c>
      <c r="J145" s="12">
        <v>-10.3</v>
      </c>
      <c r="K145" s="50" t="s">
        <v>739</v>
      </c>
      <c r="L145" s="9" t="str">
        <f>IF(J145="Div by 0", "N/A", IF(OR(J145="N/A",K145="N/A"),"N/A", IF(J145&gt;VALUE(MID(K145,1,2)), "No", IF(J145&lt;-1*VALUE(MID(K145,1,2)), "No", "Yes"))))</f>
        <v>Yes</v>
      </c>
    </row>
    <row r="146" spans="1:12" x14ac:dyDescent="0.2">
      <c r="A146" s="2" t="s">
        <v>508</v>
      </c>
      <c r="B146" s="5" t="s">
        <v>213</v>
      </c>
      <c r="C146" s="64" t="s">
        <v>213</v>
      </c>
      <c r="D146" s="9" t="str">
        <f t="shared" si="52"/>
        <v>N/A</v>
      </c>
      <c r="E146" s="64">
        <v>0.37109135450000003</v>
      </c>
      <c r="F146" s="9" t="str">
        <f t="shared" si="53"/>
        <v>N/A</v>
      </c>
      <c r="G146" s="64">
        <v>0.31503458229999998</v>
      </c>
      <c r="H146" s="9" t="str">
        <f t="shared" si="54"/>
        <v>N/A</v>
      </c>
      <c r="I146" s="12" t="s">
        <v>213</v>
      </c>
      <c r="J146" s="12">
        <v>-15.1</v>
      </c>
      <c r="K146" s="5" t="s">
        <v>739</v>
      </c>
      <c r="L146" s="9" t="str">
        <f t="shared" ref="L146:L149" si="55">IF(J146="Div by 0", "N/A", IF(OR(J146="N/A",K146="N/A"),"N/A", IF(J146&gt;VALUE(MID(K146,1,2)), "No", IF(J146&lt;-1*VALUE(MID(K146,1,2)), "No", "Yes"))))</f>
        <v>Yes</v>
      </c>
    </row>
    <row r="147" spans="1:12" x14ac:dyDescent="0.2">
      <c r="A147" s="2" t="s">
        <v>509</v>
      </c>
      <c r="B147" s="5" t="s">
        <v>213</v>
      </c>
      <c r="C147" s="64" t="s">
        <v>213</v>
      </c>
      <c r="D147" s="9" t="str">
        <f t="shared" si="52"/>
        <v>N/A</v>
      </c>
      <c r="E147" s="64">
        <v>16.784785662000001</v>
      </c>
      <c r="F147" s="9" t="str">
        <f t="shared" si="53"/>
        <v>N/A</v>
      </c>
      <c r="G147" s="64">
        <v>16.007001152000001</v>
      </c>
      <c r="H147" s="9" t="str">
        <f t="shared" si="54"/>
        <v>N/A</v>
      </c>
      <c r="I147" s="12" t="s">
        <v>213</v>
      </c>
      <c r="J147" s="12">
        <v>-4.63</v>
      </c>
      <c r="K147" s="5" t="s">
        <v>739</v>
      </c>
      <c r="L147" s="9" t="str">
        <f t="shared" si="55"/>
        <v>Yes</v>
      </c>
    </row>
    <row r="148" spans="1:12" x14ac:dyDescent="0.2">
      <c r="A148" s="2" t="s">
        <v>510</v>
      </c>
      <c r="B148" s="5" t="s">
        <v>213</v>
      </c>
      <c r="C148" s="64" t="s">
        <v>213</v>
      </c>
      <c r="D148" s="9" t="str">
        <f t="shared" si="52"/>
        <v>N/A</v>
      </c>
      <c r="E148" s="64">
        <v>30.637633963999999</v>
      </c>
      <c r="F148" s="9" t="str">
        <f t="shared" si="53"/>
        <v>N/A</v>
      </c>
      <c r="G148" s="64">
        <v>26.899785911999999</v>
      </c>
      <c r="H148" s="9" t="str">
        <f t="shared" si="54"/>
        <v>N/A</v>
      </c>
      <c r="I148" s="12" t="s">
        <v>213</v>
      </c>
      <c r="J148" s="12">
        <v>-12.2</v>
      </c>
      <c r="K148" s="5" t="s">
        <v>739</v>
      </c>
      <c r="L148" s="9" t="str">
        <f t="shared" si="55"/>
        <v>Yes</v>
      </c>
    </row>
    <row r="149" spans="1:12" x14ac:dyDescent="0.2">
      <c r="A149" s="2" t="s">
        <v>511</v>
      </c>
      <c r="B149" s="5" t="s">
        <v>213</v>
      </c>
      <c r="C149" s="64" t="s">
        <v>213</v>
      </c>
      <c r="D149" s="9" t="str">
        <f t="shared" si="52"/>
        <v>N/A</v>
      </c>
      <c r="E149" s="64">
        <v>28.364961612999998</v>
      </c>
      <c r="F149" s="9" t="str">
        <f t="shared" si="53"/>
        <v>N/A</v>
      </c>
      <c r="G149" s="64">
        <v>27.804670717</v>
      </c>
      <c r="H149" s="9" t="str">
        <f t="shared" si="54"/>
        <v>N/A</v>
      </c>
      <c r="I149" s="12" t="s">
        <v>213</v>
      </c>
      <c r="J149" s="12">
        <v>-1.98</v>
      </c>
      <c r="K149" s="5" t="s">
        <v>739</v>
      </c>
      <c r="L149" s="9" t="str">
        <f t="shared" si="55"/>
        <v>Yes</v>
      </c>
    </row>
    <row r="150" spans="1:12" x14ac:dyDescent="0.2">
      <c r="A150" s="4" t="s">
        <v>738</v>
      </c>
      <c r="B150" s="50" t="s">
        <v>213</v>
      </c>
      <c r="C150" s="1">
        <v>2267931</v>
      </c>
      <c r="D150" s="11" t="str">
        <f t="shared" ref="D150:D172" si="56">IF($B150="N/A","N/A",IF(C150&gt;10,"No",IF(C150&lt;-10,"No","Yes")))</f>
        <v>N/A</v>
      </c>
      <c r="E150" s="1">
        <v>2434786</v>
      </c>
      <c r="F150" s="11" t="str">
        <f t="shared" ref="F150:F172" si="57">IF($B150="N/A","N/A",IF(E150&gt;10,"No",IF(E150&lt;-10,"No","Yes")))</f>
        <v>N/A</v>
      </c>
      <c r="G150" s="1">
        <v>2845619</v>
      </c>
      <c r="H150" s="11" t="str">
        <f t="shared" ref="H150:H172" si="58">IF($B150="N/A","N/A",IF(G150&gt;10,"No",IF(G150&lt;-10,"No","Yes")))</f>
        <v>N/A</v>
      </c>
      <c r="I150" s="12">
        <v>7.3570000000000002</v>
      </c>
      <c r="J150" s="12">
        <v>16.87</v>
      </c>
      <c r="K150" s="50" t="s">
        <v>739</v>
      </c>
      <c r="L150" s="9" t="str">
        <f t="shared" ref="L150:L172" si="59">IF(J150="Div by 0", "N/A", IF(K150="N/A","N/A", IF(J150&gt;VALUE(MID(K150,1,2)), "No", IF(J150&lt;-1*VALUE(MID(K150,1,2)), "No", "Yes"))))</f>
        <v>Yes</v>
      </c>
    </row>
    <row r="151" spans="1:12" x14ac:dyDescent="0.2">
      <c r="A151" s="4" t="s">
        <v>534</v>
      </c>
      <c r="B151" s="50" t="s">
        <v>213</v>
      </c>
      <c r="C151" s="1">
        <v>91395</v>
      </c>
      <c r="D151" s="11" t="str">
        <f t="shared" si="56"/>
        <v>N/A</v>
      </c>
      <c r="E151" s="1">
        <v>66537</v>
      </c>
      <c r="F151" s="11" t="str">
        <f t="shared" si="57"/>
        <v>N/A</v>
      </c>
      <c r="G151" s="1">
        <v>102179</v>
      </c>
      <c r="H151" s="11" t="str">
        <f t="shared" si="58"/>
        <v>N/A</v>
      </c>
      <c r="I151" s="12">
        <v>-27.2</v>
      </c>
      <c r="J151" s="12">
        <v>53.57</v>
      </c>
      <c r="K151" s="50" t="s">
        <v>739</v>
      </c>
      <c r="L151" s="9" t="str">
        <f t="shared" si="59"/>
        <v>No</v>
      </c>
    </row>
    <row r="152" spans="1:12" x14ac:dyDescent="0.2">
      <c r="A152" s="4" t="s">
        <v>535</v>
      </c>
      <c r="B152" s="50" t="s">
        <v>213</v>
      </c>
      <c r="C152" s="1">
        <v>196691</v>
      </c>
      <c r="D152" s="11" t="str">
        <f t="shared" si="56"/>
        <v>N/A</v>
      </c>
      <c r="E152" s="1">
        <v>183562</v>
      </c>
      <c r="F152" s="11" t="str">
        <f t="shared" si="57"/>
        <v>N/A</v>
      </c>
      <c r="G152" s="1">
        <v>244861</v>
      </c>
      <c r="H152" s="11" t="str">
        <f t="shared" si="58"/>
        <v>N/A</v>
      </c>
      <c r="I152" s="12">
        <v>-6.67</v>
      </c>
      <c r="J152" s="12">
        <v>33.39</v>
      </c>
      <c r="K152" s="50" t="s">
        <v>739</v>
      </c>
      <c r="L152" s="9" t="str">
        <f t="shared" si="59"/>
        <v>No</v>
      </c>
    </row>
    <row r="153" spans="1:12" x14ac:dyDescent="0.2">
      <c r="A153" s="4" t="s">
        <v>536</v>
      </c>
      <c r="B153" s="50" t="s">
        <v>213</v>
      </c>
      <c r="C153" s="1">
        <v>1768129</v>
      </c>
      <c r="D153" s="11" t="str">
        <f t="shared" si="56"/>
        <v>N/A</v>
      </c>
      <c r="E153" s="1">
        <v>1960595</v>
      </c>
      <c r="F153" s="11" t="str">
        <f t="shared" si="57"/>
        <v>N/A</v>
      </c>
      <c r="G153" s="1">
        <v>2226331</v>
      </c>
      <c r="H153" s="11" t="str">
        <f t="shared" si="58"/>
        <v>N/A</v>
      </c>
      <c r="I153" s="12">
        <v>10.89</v>
      </c>
      <c r="J153" s="12">
        <v>13.55</v>
      </c>
      <c r="K153" s="50" t="s">
        <v>739</v>
      </c>
      <c r="L153" s="9" t="str">
        <f t="shared" si="59"/>
        <v>Yes</v>
      </c>
    </row>
    <row r="154" spans="1:12" x14ac:dyDescent="0.2">
      <c r="A154" s="4" t="s">
        <v>537</v>
      </c>
      <c r="B154" s="50" t="s">
        <v>213</v>
      </c>
      <c r="C154" s="1">
        <v>211716</v>
      </c>
      <c r="D154" s="11" t="str">
        <f t="shared" si="56"/>
        <v>N/A</v>
      </c>
      <c r="E154" s="1">
        <v>224092</v>
      </c>
      <c r="F154" s="11" t="str">
        <f t="shared" si="57"/>
        <v>N/A</v>
      </c>
      <c r="G154" s="1">
        <v>272248</v>
      </c>
      <c r="H154" s="11" t="str">
        <f t="shared" si="58"/>
        <v>N/A</v>
      </c>
      <c r="I154" s="12">
        <v>5.8460000000000001</v>
      </c>
      <c r="J154" s="12">
        <v>21.49</v>
      </c>
      <c r="K154" s="50" t="s">
        <v>739</v>
      </c>
      <c r="L154" s="9" t="str">
        <f t="shared" si="59"/>
        <v>Yes</v>
      </c>
    </row>
    <row r="155" spans="1:12" x14ac:dyDescent="0.2">
      <c r="A155" s="2" t="s">
        <v>538</v>
      </c>
      <c r="B155" s="5" t="s">
        <v>213</v>
      </c>
      <c r="C155" s="64" t="s">
        <v>213</v>
      </c>
      <c r="D155" s="9" t="str">
        <f t="shared" ref="D155:D159" si="60">IF($B155="N/A","N/A",IF(C155&lt;0,"No","Yes"))</f>
        <v>N/A</v>
      </c>
      <c r="E155" s="64">
        <v>53.940434777999997</v>
      </c>
      <c r="F155" s="9" t="str">
        <f t="shared" ref="F155:F159" si="61">IF($B155="N/A","N/A",IF(E155&lt;0,"No","Yes"))</f>
        <v>N/A</v>
      </c>
      <c r="G155" s="64">
        <v>60.611912963999998</v>
      </c>
      <c r="H155" s="9" t="str">
        <f t="shared" ref="H155:H159" si="62">IF($B155="N/A","N/A",IF(G155&lt;0,"No","Yes"))</f>
        <v>N/A</v>
      </c>
      <c r="I155" s="12" t="s">
        <v>213</v>
      </c>
      <c r="J155" s="12">
        <v>12.37</v>
      </c>
      <c r="K155" s="50" t="s">
        <v>739</v>
      </c>
      <c r="L155" s="9" t="str">
        <f>IF(J155="Div by 0", "N/A", IF(OR(J155="N/A",K155="N/A"),"N/A", IF(J155&gt;VALUE(MID(K155,1,2)), "No", IF(J155&lt;-1*VALUE(MID(K155,1,2)), "No", "Yes"))))</f>
        <v>Yes</v>
      </c>
    </row>
    <row r="156" spans="1:12" ht="25.5" x14ac:dyDescent="0.2">
      <c r="A156" s="2" t="s">
        <v>539</v>
      </c>
      <c r="B156" s="5" t="s">
        <v>213</v>
      </c>
      <c r="C156" s="64" t="s">
        <v>213</v>
      </c>
      <c r="D156" s="9" t="str">
        <f t="shared" si="60"/>
        <v>N/A</v>
      </c>
      <c r="E156" s="64">
        <v>20.924835131999998</v>
      </c>
      <c r="F156" s="9" t="str">
        <f t="shared" si="61"/>
        <v>N/A</v>
      </c>
      <c r="G156" s="64">
        <v>31.776819923000001</v>
      </c>
      <c r="H156" s="9" t="str">
        <f t="shared" si="62"/>
        <v>N/A</v>
      </c>
      <c r="I156" s="12" t="s">
        <v>213</v>
      </c>
      <c r="J156" s="12">
        <v>51.86</v>
      </c>
      <c r="K156" s="5" t="s">
        <v>739</v>
      </c>
      <c r="L156" s="9" t="str">
        <f t="shared" ref="L156:L159" si="63">IF(J156="Div by 0", "N/A", IF(OR(J156="N/A",K156="N/A"),"N/A", IF(J156&gt;VALUE(MID(K156,1,2)), "No", IF(J156&lt;-1*VALUE(MID(K156,1,2)), "No", "Yes"))))</f>
        <v>No</v>
      </c>
    </row>
    <row r="157" spans="1:12" ht="25.5" x14ac:dyDescent="0.2">
      <c r="A157" s="2" t="s">
        <v>540</v>
      </c>
      <c r="B157" s="5" t="s">
        <v>213</v>
      </c>
      <c r="C157" s="64" t="s">
        <v>213</v>
      </c>
      <c r="D157" s="9" t="str">
        <f t="shared" si="60"/>
        <v>N/A</v>
      </c>
      <c r="E157" s="64">
        <v>31.174923108000002</v>
      </c>
      <c r="F157" s="9" t="str">
        <f t="shared" si="61"/>
        <v>N/A</v>
      </c>
      <c r="G157" s="64">
        <v>39.830599456999998</v>
      </c>
      <c r="H157" s="9" t="str">
        <f t="shared" si="62"/>
        <v>N/A</v>
      </c>
      <c r="I157" s="12" t="s">
        <v>213</v>
      </c>
      <c r="J157" s="12">
        <v>27.76</v>
      </c>
      <c r="K157" s="5" t="s">
        <v>739</v>
      </c>
      <c r="L157" s="9" t="str">
        <f t="shared" si="63"/>
        <v>Yes</v>
      </c>
    </row>
    <row r="158" spans="1:12" ht="25.5" x14ac:dyDescent="0.2">
      <c r="A158" s="2" t="s">
        <v>541</v>
      </c>
      <c r="B158" s="5" t="s">
        <v>213</v>
      </c>
      <c r="C158" s="64" t="s">
        <v>213</v>
      </c>
      <c r="D158" s="9" t="str">
        <f t="shared" si="60"/>
        <v>N/A</v>
      </c>
      <c r="E158" s="64">
        <v>62.059031881999999</v>
      </c>
      <c r="F158" s="9" t="str">
        <f t="shared" si="61"/>
        <v>N/A</v>
      </c>
      <c r="G158" s="64">
        <v>67.857408464000002</v>
      </c>
      <c r="H158" s="9" t="str">
        <f t="shared" si="62"/>
        <v>N/A</v>
      </c>
      <c r="I158" s="12" t="s">
        <v>213</v>
      </c>
      <c r="J158" s="12">
        <v>9.343</v>
      </c>
      <c r="K158" s="5" t="s">
        <v>739</v>
      </c>
      <c r="L158" s="9" t="str">
        <f t="shared" si="63"/>
        <v>Yes</v>
      </c>
    </row>
    <row r="159" spans="1:12" ht="25.5" x14ac:dyDescent="0.2">
      <c r="A159" s="2" t="s">
        <v>542</v>
      </c>
      <c r="B159" s="5" t="s">
        <v>213</v>
      </c>
      <c r="C159" s="64" t="s">
        <v>213</v>
      </c>
      <c r="D159" s="9" t="str">
        <f t="shared" si="60"/>
        <v>N/A</v>
      </c>
      <c r="E159" s="64">
        <v>50.042205777</v>
      </c>
      <c r="F159" s="9" t="str">
        <f t="shared" si="61"/>
        <v>N/A</v>
      </c>
      <c r="G159" s="64">
        <v>57.001679179999996</v>
      </c>
      <c r="H159" s="9" t="str">
        <f t="shared" si="62"/>
        <v>N/A</v>
      </c>
      <c r="I159" s="12" t="s">
        <v>213</v>
      </c>
      <c r="J159" s="12">
        <v>13.91</v>
      </c>
      <c r="K159" s="5" t="s">
        <v>739</v>
      </c>
      <c r="L159" s="9" t="str">
        <f t="shared" si="63"/>
        <v>Yes</v>
      </c>
    </row>
    <row r="160" spans="1:12" ht="25.5" x14ac:dyDescent="0.2">
      <c r="A160" s="4" t="s">
        <v>543</v>
      </c>
      <c r="B160" s="50" t="s">
        <v>213</v>
      </c>
      <c r="C160" s="1">
        <v>1442886.7198999999</v>
      </c>
      <c r="D160" s="11" t="str">
        <f t="shared" si="56"/>
        <v>N/A</v>
      </c>
      <c r="E160" s="1">
        <v>1636277.6599000001</v>
      </c>
      <c r="F160" s="11" t="str">
        <f t="shared" si="57"/>
        <v>N/A</v>
      </c>
      <c r="G160" s="1">
        <v>1899652.3899000001</v>
      </c>
      <c r="H160" s="11" t="str">
        <f t="shared" si="58"/>
        <v>N/A</v>
      </c>
      <c r="I160" s="12">
        <v>13.4</v>
      </c>
      <c r="J160" s="12">
        <v>16.100000000000001</v>
      </c>
      <c r="K160" s="50" t="s">
        <v>739</v>
      </c>
      <c r="L160" s="9" t="str">
        <f t="shared" si="59"/>
        <v>Yes</v>
      </c>
    </row>
    <row r="161" spans="1:12" x14ac:dyDescent="0.2">
      <c r="A161" s="4" t="s">
        <v>544</v>
      </c>
      <c r="B161" s="50" t="s">
        <v>213</v>
      </c>
      <c r="C161" s="14">
        <v>4416737722</v>
      </c>
      <c r="D161" s="11" t="str">
        <f t="shared" si="56"/>
        <v>N/A</v>
      </c>
      <c r="E161" s="14">
        <v>5126098451</v>
      </c>
      <c r="F161" s="11" t="str">
        <f t="shared" si="57"/>
        <v>N/A</v>
      </c>
      <c r="G161" s="14">
        <v>5694538757</v>
      </c>
      <c r="H161" s="11" t="str">
        <f t="shared" si="58"/>
        <v>N/A</v>
      </c>
      <c r="I161" s="12">
        <v>16.059999999999999</v>
      </c>
      <c r="J161" s="12">
        <v>11.09</v>
      </c>
      <c r="K161" s="50" t="s">
        <v>739</v>
      </c>
      <c r="L161" s="9" t="str">
        <f t="shared" si="59"/>
        <v>Yes</v>
      </c>
    </row>
    <row r="162" spans="1:12" x14ac:dyDescent="0.2">
      <c r="A162" s="4" t="s">
        <v>1290</v>
      </c>
      <c r="B162" s="50" t="s">
        <v>213</v>
      </c>
      <c r="C162" s="14">
        <v>1947.4744699</v>
      </c>
      <c r="D162" s="11" t="str">
        <f t="shared" si="56"/>
        <v>N/A</v>
      </c>
      <c r="E162" s="14">
        <v>2105.3589313000002</v>
      </c>
      <c r="F162" s="11" t="str">
        <f t="shared" si="57"/>
        <v>N/A</v>
      </c>
      <c r="G162" s="14">
        <v>2001.1599434</v>
      </c>
      <c r="H162" s="11" t="str">
        <f t="shared" si="58"/>
        <v>N/A</v>
      </c>
      <c r="I162" s="12">
        <v>8.1069999999999993</v>
      </c>
      <c r="J162" s="12">
        <v>-4.95</v>
      </c>
      <c r="K162" s="50" t="s">
        <v>739</v>
      </c>
      <c r="L162" s="9" t="str">
        <f t="shared" si="59"/>
        <v>Yes</v>
      </c>
    </row>
    <row r="163" spans="1:12" ht="25.5" x14ac:dyDescent="0.2">
      <c r="A163" s="4" t="s">
        <v>1291</v>
      </c>
      <c r="B163" s="50" t="s">
        <v>213</v>
      </c>
      <c r="C163" s="14">
        <v>3993.0620930999999</v>
      </c>
      <c r="D163" s="11" t="str">
        <f t="shared" si="56"/>
        <v>N/A</v>
      </c>
      <c r="E163" s="14">
        <v>6282.7515518</v>
      </c>
      <c r="F163" s="11" t="str">
        <f t="shared" si="57"/>
        <v>N/A</v>
      </c>
      <c r="G163" s="14">
        <v>4547.1002749999998</v>
      </c>
      <c r="H163" s="11" t="str">
        <f t="shared" si="58"/>
        <v>N/A</v>
      </c>
      <c r="I163" s="12">
        <v>57.34</v>
      </c>
      <c r="J163" s="12">
        <v>-27.6</v>
      </c>
      <c r="K163" s="50" t="s">
        <v>739</v>
      </c>
      <c r="L163" s="9" t="str">
        <f t="shared" si="59"/>
        <v>Yes</v>
      </c>
    </row>
    <row r="164" spans="1:12" ht="25.5" x14ac:dyDescent="0.2">
      <c r="A164" s="4" t="s">
        <v>1292</v>
      </c>
      <c r="B164" s="50" t="s">
        <v>213</v>
      </c>
      <c r="C164" s="14">
        <v>4083.1917576000001</v>
      </c>
      <c r="D164" s="11" t="str">
        <f t="shared" si="56"/>
        <v>N/A</v>
      </c>
      <c r="E164" s="14">
        <v>5371.6214357999997</v>
      </c>
      <c r="F164" s="11" t="str">
        <f t="shared" si="57"/>
        <v>N/A</v>
      </c>
      <c r="G164" s="14">
        <v>5331.4914257</v>
      </c>
      <c r="H164" s="11" t="str">
        <f t="shared" si="58"/>
        <v>N/A</v>
      </c>
      <c r="I164" s="12">
        <v>31.55</v>
      </c>
      <c r="J164" s="12">
        <v>-0.747</v>
      </c>
      <c r="K164" s="50" t="s">
        <v>739</v>
      </c>
      <c r="L164" s="9" t="str">
        <f t="shared" si="59"/>
        <v>Yes</v>
      </c>
    </row>
    <row r="165" spans="1:12" ht="25.5" x14ac:dyDescent="0.2">
      <c r="A165" s="4" t="s">
        <v>1293</v>
      </c>
      <c r="B165" s="50" t="s">
        <v>213</v>
      </c>
      <c r="C165" s="14">
        <v>1547.8492684</v>
      </c>
      <c r="D165" s="11" t="str">
        <f t="shared" si="56"/>
        <v>N/A</v>
      </c>
      <c r="E165" s="14">
        <v>1589.8789718999999</v>
      </c>
      <c r="F165" s="11" t="str">
        <f t="shared" si="57"/>
        <v>N/A</v>
      </c>
      <c r="G165" s="14">
        <v>1501.1689097000001</v>
      </c>
      <c r="H165" s="11" t="str">
        <f t="shared" si="58"/>
        <v>N/A</v>
      </c>
      <c r="I165" s="12">
        <v>2.7149999999999999</v>
      </c>
      <c r="J165" s="12">
        <v>-5.58</v>
      </c>
      <c r="K165" s="50" t="s">
        <v>739</v>
      </c>
      <c r="L165" s="9" t="str">
        <f t="shared" si="59"/>
        <v>Yes</v>
      </c>
    </row>
    <row r="166" spans="1:12" ht="25.5" x14ac:dyDescent="0.2">
      <c r="A166" s="4" t="s">
        <v>1294</v>
      </c>
      <c r="B166" s="50" t="s">
        <v>213</v>
      </c>
      <c r="C166" s="14">
        <v>2417.7084537999999</v>
      </c>
      <c r="D166" s="11" t="str">
        <f t="shared" si="56"/>
        <v>N/A</v>
      </c>
      <c r="E166" s="14">
        <v>2699.4657284</v>
      </c>
      <c r="F166" s="11" t="str">
        <f t="shared" si="57"/>
        <v>N/A</v>
      </c>
      <c r="G166" s="14">
        <v>2139.0327788999998</v>
      </c>
      <c r="H166" s="11" t="str">
        <f t="shared" si="58"/>
        <v>N/A</v>
      </c>
      <c r="I166" s="12">
        <v>11.65</v>
      </c>
      <c r="J166" s="12">
        <v>-20.8</v>
      </c>
      <c r="K166" s="50" t="s">
        <v>739</v>
      </c>
      <c r="L166" s="9" t="str">
        <f t="shared" si="59"/>
        <v>Yes</v>
      </c>
    </row>
    <row r="167" spans="1:12" x14ac:dyDescent="0.2">
      <c r="A167" s="48" t="s">
        <v>545</v>
      </c>
      <c r="B167" s="37" t="s">
        <v>213</v>
      </c>
      <c r="C167" s="49">
        <v>3423098749</v>
      </c>
      <c r="D167" s="46" t="str">
        <f t="shared" si="56"/>
        <v>N/A</v>
      </c>
      <c r="E167" s="49">
        <v>3599020103</v>
      </c>
      <c r="F167" s="46" t="str">
        <f t="shared" si="57"/>
        <v>N/A</v>
      </c>
      <c r="G167" s="49">
        <v>4398162777</v>
      </c>
      <c r="H167" s="46" t="str">
        <f t="shared" si="58"/>
        <v>N/A</v>
      </c>
      <c r="I167" s="12">
        <v>5.1390000000000002</v>
      </c>
      <c r="J167" s="12">
        <v>22.2</v>
      </c>
      <c r="K167" s="47" t="s">
        <v>739</v>
      </c>
      <c r="L167" s="9" t="str">
        <f t="shared" si="59"/>
        <v>Yes</v>
      </c>
    </row>
    <row r="168" spans="1:12" x14ac:dyDescent="0.2">
      <c r="A168" s="48" t="s">
        <v>1295</v>
      </c>
      <c r="B168" s="37" t="s">
        <v>213</v>
      </c>
      <c r="C168" s="49">
        <v>1509.3487187000001</v>
      </c>
      <c r="D168" s="46" t="str">
        <f t="shared" si="56"/>
        <v>N/A</v>
      </c>
      <c r="E168" s="49">
        <v>1478.1669119999999</v>
      </c>
      <c r="F168" s="46" t="str">
        <f t="shared" si="57"/>
        <v>N/A</v>
      </c>
      <c r="G168" s="49">
        <v>1545.5908809</v>
      </c>
      <c r="H168" s="46" t="str">
        <f t="shared" si="58"/>
        <v>N/A</v>
      </c>
      <c r="I168" s="12">
        <v>-2.0699999999999998</v>
      </c>
      <c r="J168" s="12">
        <v>4.5609999999999999</v>
      </c>
      <c r="K168" s="47" t="s">
        <v>739</v>
      </c>
      <c r="L168" s="9" t="str">
        <f t="shared" si="59"/>
        <v>Yes</v>
      </c>
    </row>
    <row r="169" spans="1:12" ht="25.5" x14ac:dyDescent="0.2">
      <c r="A169" s="48" t="s">
        <v>1296</v>
      </c>
      <c r="B169" s="50" t="s">
        <v>213</v>
      </c>
      <c r="C169" s="14">
        <v>2301.3161879999998</v>
      </c>
      <c r="D169" s="11" t="str">
        <f t="shared" si="56"/>
        <v>N/A</v>
      </c>
      <c r="E169" s="14">
        <v>1501.4992861000001</v>
      </c>
      <c r="F169" s="11" t="str">
        <f t="shared" si="57"/>
        <v>N/A</v>
      </c>
      <c r="G169" s="14">
        <v>1661.7928244</v>
      </c>
      <c r="H169" s="11" t="str">
        <f t="shared" si="58"/>
        <v>N/A</v>
      </c>
      <c r="I169" s="12">
        <v>-34.799999999999997</v>
      </c>
      <c r="J169" s="12">
        <v>10.68</v>
      </c>
      <c r="K169" s="50" t="s">
        <v>739</v>
      </c>
      <c r="L169" s="9" t="str">
        <f t="shared" si="59"/>
        <v>Yes</v>
      </c>
    </row>
    <row r="170" spans="1:12" ht="25.5" x14ac:dyDescent="0.2">
      <c r="A170" s="48" t="s">
        <v>1297</v>
      </c>
      <c r="B170" s="50" t="s">
        <v>213</v>
      </c>
      <c r="C170" s="14">
        <v>6808.3492127</v>
      </c>
      <c r="D170" s="11" t="str">
        <f t="shared" si="56"/>
        <v>N/A</v>
      </c>
      <c r="E170" s="14">
        <v>7299.0990946000002</v>
      </c>
      <c r="F170" s="11" t="str">
        <f t="shared" si="57"/>
        <v>N/A</v>
      </c>
      <c r="G170" s="14">
        <v>6602.8643884000003</v>
      </c>
      <c r="H170" s="11" t="str">
        <f t="shared" si="58"/>
        <v>N/A</v>
      </c>
      <c r="I170" s="12">
        <v>7.2080000000000002</v>
      </c>
      <c r="J170" s="12">
        <v>-9.5399999999999991</v>
      </c>
      <c r="K170" s="50" t="s">
        <v>739</v>
      </c>
      <c r="L170" s="9" t="str">
        <f t="shared" si="59"/>
        <v>Yes</v>
      </c>
    </row>
    <row r="171" spans="1:12" ht="25.5" x14ac:dyDescent="0.2">
      <c r="A171" s="48" t="s">
        <v>1298</v>
      </c>
      <c r="B171" s="50" t="s">
        <v>213</v>
      </c>
      <c r="C171" s="14">
        <v>954.16304862000004</v>
      </c>
      <c r="D171" s="11" t="str">
        <f t="shared" si="56"/>
        <v>N/A</v>
      </c>
      <c r="E171" s="14">
        <v>996.08242651</v>
      </c>
      <c r="F171" s="11" t="str">
        <f t="shared" si="57"/>
        <v>N/A</v>
      </c>
      <c r="G171" s="14">
        <v>1039.3888766</v>
      </c>
      <c r="H171" s="11" t="str">
        <f t="shared" si="58"/>
        <v>N/A</v>
      </c>
      <c r="I171" s="12">
        <v>4.3929999999999998</v>
      </c>
      <c r="J171" s="12">
        <v>4.3479999999999999</v>
      </c>
      <c r="K171" s="50" t="s">
        <v>739</v>
      </c>
      <c r="L171" s="9" t="str">
        <f t="shared" si="59"/>
        <v>Yes</v>
      </c>
    </row>
    <row r="172" spans="1:12" ht="25.5" x14ac:dyDescent="0.2">
      <c r="A172" s="48" t="s">
        <v>1299</v>
      </c>
      <c r="B172" s="50" t="s">
        <v>213</v>
      </c>
      <c r="C172" s="14">
        <v>881.11235806000002</v>
      </c>
      <c r="D172" s="11" t="str">
        <f t="shared" si="56"/>
        <v>N/A</v>
      </c>
      <c r="E172" s="14">
        <v>920.88692144000004</v>
      </c>
      <c r="F172" s="11" t="str">
        <f t="shared" si="57"/>
        <v>N/A</v>
      </c>
      <c r="G172" s="14">
        <v>1092.9549308000001</v>
      </c>
      <c r="H172" s="11" t="str">
        <f t="shared" si="58"/>
        <v>N/A</v>
      </c>
      <c r="I172" s="12">
        <v>4.5140000000000002</v>
      </c>
      <c r="J172" s="12">
        <v>18.690000000000001</v>
      </c>
      <c r="K172" s="50" t="s">
        <v>739</v>
      </c>
      <c r="L172" s="9" t="str">
        <f t="shared" si="59"/>
        <v>Yes</v>
      </c>
    </row>
    <row r="173" spans="1:12" ht="25.5" x14ac:dyDescent="0.2">
      <c r="A173" s="2" t="s">
        <v>546</v>
      </c>
      <c r="B173" s="136" t="s">
        <v>213</v>
      </c>
      <c r="C173" s="137">
        <v>633041846</v>
      </c>
      <c r="D173" s="138" t="str">
        <f>IF($B173="N/A","N/A",IF(C173&gt;10,"No",IF(C173&lt;-10,"No","Yes")))</f>
        <v>N/A</v>
      </c>
      <c r="E173" s="137">
        <v>614791682</v>
      </c>
      <c r="F173" s="138" t="str">
        <f>IF($B173="N/A","N/A",IF(E173&gt;10,"No",IF(E173&lt;-10,"No","Yes")))</f>
        <v>N/A</v>
      </c>
      <c r="G173" s="137">
        <v>794653006</v>
      </c>
      <c r="H173" s="138" t="str">
        <f>IF($B173="N/A","N/A",IF(G173&gt;10,"No",IF(G173&lt;-10,"No","Yes")))</f>
        <v>N/A</v>
      </c>
      <c r="I173" s="133">
        <v>-2.88</v>
      </c>
      <c r="J173" s="133">
        <v>29.26</v>
      </c>
      <c r="K173" s="134" t="s">
        <v>739</v>
      </c>
      <c r="L173" s="135" t="str">
        <f>IF(J173="Div by 0", "N/A", IF(K173="N/A","N/A", IF(J173&gt;VALUE(MID(K173,1,2)), "No", IF(J173&lt;-1*VALUE(MID(K173,1,2)), "No", "Yes"))))</f>
        <v>Yes</v>
      </c>
    </row>
    <row r="174" spans="1:12" ht="25.5" x14ac:dyDescent="0.2">
      <c r="A174" s="2" t="s">
        <v>1300</v>
      </c>
      <c r="B174" s="50" t="s">
        <v>213</v>
      </c>
      <c r="C174" s="14">
        <v>109268754</v>
      </c>
      <c r="D174" s="11" t="str">
        <f t="shared" ref="D174:D181" si="64">IF($B174="N/A","N/A",IF(C174&gt;10,"No",IF(C174&lt;-10,"No","Yes")))</f>
        <v>N/A</v>
      </c>
      <c r="E174" s="14">
        <v>87577026</v>
      </c>
      <c r="F174" s="11" t="str">
        <f t="shared" ref="F174:F181" si="65">IF($B174="N/A","N/A",IF(E174&gt;10,"No",IF(E174&lt;-10,"No","Yes")))</f>
        <v>N/A</v>
      </c>
      <c r="G174" s="14">
        <v>129212901</v>
      </c>
      <c r="H174" s="11" t="str">
        <f t="shared" ref="H174:H181" si="66">IF($B174="N/A","N/A",IF(G174&gt;10,"No",IF(G174&lt;-10,"No","Yes")))</f>
        <v>N/A</v>
      </c>
      <c r="I174" s="12">
        <v>-19.899999999999999</v>
      </c>
      <c r="J174" s="12">
        <v>47.54</v>
      </c>
      <c r="K174" s="50" t="s">
        <v>739</v>
      </c>
      <c r="L174" s="9" t="str">
        <f t="shared" ref="L174:L181" si="67">IF(J174="Div by 0", "N/A", IF(K174="N/A","N/A", IF(J174&gt;VALUE(MID(K174,1,2)), "No", IF(J174&lt;-1*VALUE(MID(K174,1,2)), "No", "Yes"))))</f>
        <v>No</v>
      </c>
    </row>
    <row r="175" spans="1:12" ht="25.5" x14ac:dyDescent="0.2">
      <c r="A175" s="2" t="s">
        <v>547</v>
      </c>
      <c r="B175" s="50" t="s">
        <v>213</v>
      </c>
      <c r="C175" s="14">
        <v>1086877763</v>
      </c>
      <c r="D175" s="11" t="str">
        <f t="shared" si="64"/>
        <v>N/A</v>
      </c>
      <c r="E175" s="14">
        <v>1154542347</v>
      </c>
      <c r="F175" s="11" t="str">
        <f t="shared" si="65"/>
        <v>N/A</v>
      </c>
      <c r="G175" s="14">
        <v>1434906813</v>
      </c>
      <c r="H175" s="11" t="str">
        <f t="shared" si="66"/>
        <v>N/A</v>
      </c>
      <c r="I175" s="12">
        <v>6.226</v>
      </c>
      <c r="J175" s="12">
        <v>24.28</v>
      </c>
      <c r="K175" s="50" t="s">
        <v>739</v>
      </c>
      <c r="L175" s="9" t="str">
        <f t="shared" si="67"/>
        <v>Yes</v>
      </c>
    </row>
    <row r="176" spans="1:12" ht="25.5" x14ac:dyDescent="0.2">
      <c r="A176" s="2" t="s">
        <v>512</v>
      </c>
      <c r="B176" s="50" t="s">
        <v>213</v>
      </c>
      <c r="C176" s="14">
        <v>1593910386</v>
      </c>
      <c r="D176" s="11" t="str">
        <f t="shared" si="64"/>
        <v>N/A</v>
      </c>
      <c r="E176" s="14">
        <v>1742109048</v>
      </c>
      <c r="F176" s="11" t="str">
        <f t="shared" si="65"/>
        <v>N/A</v>
      </c>
      <c r="G176" s="14">
        <v>2039390057</v>
      </c>
      <c r="H176" s="11" t="str">
        <f t="shared" si="66"/>
        <v>N/A</v>
      </c>
      <c r="I176" s="12">
        <v>9.298</v>
      </c>
      <c r="J176" s="12">
        <v>17.059999999999999</v>
      </c>
      <c r="K176" s="50" t="s">
        <v>739</v>
      </c>
      <c r="L176" s="9" t="str">
        <f t="shared" si="67"/>
        <v>Yes</v>
      </c>
    </row>
    <row r="177" spans="1:12" ht="25.5" x14ac:dyDescent="0.2">
      <c r="A177" s="2" t="s">
        <v>513</v>
      </c>
      <c r="B177" s="50" t="s">
        <v>213</v>
      </c>
      <c r="C177" s="14">
        <v>279.12747168999999</v>
      </c>
      <c r="D177" s="11" t="str">
        <f t="shared" si="64"/>
        <v>N/A</v>
      </c>
      <c r="E177" s="14">
        <v>252.50337483000001</v>
      </c>
      <c r="F177" s="11" t="str">
        <f t="shared" si="65"/>
        <v>N/A</v>
      </c>
      <c r="G177" s="14">
        <v>279.25488479000001</v>
      </c>
      <c r="H177" s="11" t="str">
        <f t="shared" si="66"/>
        <v>N/A</v>
      </c>
      <c r="I177" s="12">
        <v>-9.5399999999999991</v>
      </c>
      <c r="J177" s="12">
        <v>10.59</v>
      </c>
      <c r="K177" s="50" t="s">
        <v>739</v>
      </c>
      <c r="L177" s="9" t="str">
        <f t="shared" si="67"/>
        <v>Yes</v>
      </c>
    </row>
    <row r="178" spans="1:12" ht="25.5" x14ac:dyDescent="0.2">
      <c r="A178" s="2" t="s">
        <v>1301</v>
      </c>
      <c r="B178" s="37" t="s">
        <v>213</v>
      </c>
      <c r="C178" s="49">
        <v>48.179928754000002</v>
      </c>
      <c r="D178" s="46" t="str">
        <f t="shared" si="64"/>
        <v>N/A</v>
      </c>
      <c r="E178" s="49">
        <v>35.969085579000001</v>
      </c>
      <c r="F178" s="46" t="str">
        <f t="shared" si="65"/>
        <v>N/A</v>
      </c>
      <c r="G178" s="49">
        <v>45.407660337000003</v>
      </c>
      <c r="H178" s="46" t="str">
        <f t="shared" si="66"/>
        <v>N/A</v>
      </c>
      <c r="I178" s="12">
        <v>-25.3</v>
      </c>
      <c r="J178" s="12">
        <v>26.24</v>
      </c>
      <c r="K178" s="47" t="s">
        <v>739</v>
      </c>
      <c r="L178" s="9" t="str">
        <f t="shared" si="67"/>
        <v>Yes</v>
      </c>
    </row>
    <row r="179" spans="1:12" ht="25.5" x14ac:dyDescent="0.2">
      <c r="A179" s="2" t="s">
        <v>514</v>
      </c>
      <c r="B179" s="37" t="s">
        <v>213</v>
      </c>
      <c r="C179" s="49">
        <v>479.23757954000001</v>
      </c>
      <c r="D179" s="46" t="str">
        <f t="shared" si="64"/>
        <v>N/A</v>
      </c>
      <c r="E179" s="49">
        <v>474.18637489999998</v>
      </c>
      <c r="F179" s="46" t="str">
        <f t="shared" si="65"/>
        <v>N/A</v>
      </c>
      <c r="G179" s="49">
        <v>504.25120614999997</v>
      </c>
      <c r="H179" s="46" t="str">
        <f t="shared" si="66"/>
        <v>N/A</v>
      </c>
      <c r="I179" s="12">
        <v>-1.05</v>
      </c>
      <c r="J179" s="12">
        <v>6.34</v>
      </c>
      <c r="K179" s="47" t="s">
        <v>739</v>
      </c>
      <c r="L179" s="9" t="str">
        <f t="shared" si="67"/>
        <v>Yes</v>
      </c>
    </row>
    <row r="180" spans="1:12" ht="25.5" x14ac:dyDescent="0.2">
      <c r="A180" s="2" t="s">
        <v>515</v>
      </c>
      <c r="B180" s="37" t="s">
        <v>213</v>
      </c>
      <c r="C180" s="49">
        <v>702.80373873999997</v>
      </c>
      <c r="D180" s="46" t="str">
        <f t="shared" si="64"/>
        <v>N/A</v>
      </c>
      <c r="E180" s="49">
        <v>715.50807669000005</v>
      </c>
      <c r="F180" s="46" t="str">
        <f t="shared" si="65"/>
        <v>N/A</v>
      </c>
      <c r="G180" s="49">
        <v>716.67712964999998</v>
      </c>
      <c r="H180" s="46" t="str">
        <f t="shared" si="66"/>
        <v>N/A</v>
      </c>
      <c r="I180" s="12">
        <v>1.8080000000000001</v>
      </c>
      <c r="J180" s="12">
        <v>0.16339999999999999</v>
      </c>
      <c r="K180" s="47" t="s">
        <v>739</v>
      </c>
      <c r="L180" s="9" t="str">
        <f t="shared" si="67"/>
        <v>Yes</v>
      </c>
    </row>
    <row r="181" spans="1:12" ht="25.5" x14ac:dyDescent="0.2">
      <c r="A181" s="2" t="s">
        <v>1653</v>
      </c>
      <c r="B181" s="50" t="s">
        <v>213</v>
      </c>
      <c r="C181" s="13">
        <v>75.664471273999993</v>
      </c>
      <c r="D181" s="11" t="str">
        <f t="shared" si="64"/>
        <v>N/A</v>
      </c>
      <c r="E181" s="13">
        <v>78.178287537000003</v>
      </c>
      <c r="F181" s="11" t="str">
        <f t="shared" si="65"/>
        <v>N/A</v>
      </c>
      <c r="G181" s="13">
        <v>76.844756799999999</v>
      </c>
      <c r="H181" s="11" t="str">
        <f t="shared" si="66"/>
        <v>N/A</v>
      </c>
      <c r="I181" s="59">
        <v>3.3220000000000001</v>
      </c>
      <c r="J181" s="59">
        <v>-1.71</v>
      </c>
      <c r="K181" s="50" t="s">
        <v>739</v>
      </c>
      <c r="L181" s="9" t="str">
        <f t="shared" si="67"/>
        <v>Yes</v>
      </c>
    </row>
    <row r="182" spans="1:12" ht="25.5" x14ac:dyDescent="0.2">
      <c r="A182" s="2" t="s">
        <v>1654</v>
      </c>
      <c r="B182" s="139" t="s">
        <v>213</v>
      </c>
      <c r="C182" s="140">
        <v>27.698451774999999</v>
      </c>
      <c r="D182" s="135" t="str">
        <f t="shared" ref="D182" si="68">IF($B182="N/A","N/A",IF(C182&lt;0,"No","Yes"))</f>
        <v>N/A</v>
      </c>
      <c r="E182" s="140">
        <v>38.809985421999997</v>
      </c>
      <c r="F182" s="135" t="str">
        <f t="shared" ref="F182" si="69">IF($B182="N/A","N/A",IF(E182&lt;0,"No","Yes"))</f>
        <v>N/A</v>
      </c>
      <c r="G182" s="140">
        <v>39.207664979999997</v>
      </c>
      <c r="H182" s="135" t="str">
        <f t="shared" ref="H182" si="70">IF($B182="N/A","N/A",IF(G182&lt;0,"No","Yes"))</f>
        <v>N/A</v>
      </c>
      <c r="I182" s="141">
        <v>40.119999999999997</v>
      </c>
      <c r="J182" s="141">
        <v>1.0249999999999999</v>
      </c>
      <c r="K182" s="139" t="s">
        <v>739</v>
      </c>
      <c r="L182" s="135" t="str">
        <f t="shared" ref="L182" si="71">IF(J182="Div by 0", "N/A", IF(OR(J182="N/A",K182="N/A"),"N/A", IF(J182&gt;VALUE(MID(K182,1,2)), "No", IF(J182&lt;-1*VALUE(MID(K182,1,2)), "No", "Yes"))))</f>
        <v>Yes</v>
      </c>
    </row>
    <row r="183" spans="1:12" ht="25.5" x14ac:dyDescent="0.2">
      <c r="A183" s="2" t="s">
        <v>1655</v>
      </c>
      <c r="B183" s="5" t="s">
        <v>213</v>
      </c>
      <c r="C183" s="13">
        <v>50.506632230000001</v>
      </c>
      <c r="D183" s="9" t="str">
        <f t="shared" ref="D183:D185" si="72">IF($B183="N/A","N/A",IF(C183&lt;0,"No","Yes"))</f>
        <v>N/A</v>
      </c>
      <c r="E183" s="13">
        <v>56.209346160999999</v>
      </c>
      <c r="F183" s="9" t="str">
        <f t="shared" ref="F183:F185" si="73">IF($B183="N/A","N/A",IF(E183&lt;0,"No","Yes"))</f>
        <v>N/A</v>
      </c>
      <c r="G183" s="13">
        <v>66.110568853000004</v>
      </c>
      <c r="H183" s="9" t="str">
        <f t="shared" ref="H183:H185" si="74">IF($B183="N/A","N/A",IF(G183&lt;0,"No","Yes"))</f>
        <v>N/A</v>
      </c>
      <c r="I183" s="59">
        <v>11.29</v>
      </c>
      <c r="J183" s="59">
        <v>17.61</v>
      </c>
      <c r="K183" s="5" t="s">
        <v>739</v>
      </c>
      <c r="L183" s="9" t="str">
        <f t="shared" ref="L183:L213" si="75">IF(J183="Div by 0", "N/A", IF(OR(J183="N/A",K183="N/A"),"N/A", IF(J183&gt;VALUE(MID(K183,1,2)), "No", IF(J183&lt;-1*VALUE(MID(K183,1,2)), "No", "Yes"))))</f>
        <v>Yes</v>
      </c>
    </row>
    <row r="184" spans="1:12" ht="25.5" x14ac:dyDescent="0.2">
      <c r="A184" s="2" t="s">
        <v>1656</v>
      </c>
      <c r="B184" s="5" t="s">
        <v>213</v>
      </c>
      <c r="C184" s="13">
        <v>79.701594170999996</v>
      </c>
      <c r="D184" s="9" t="str">
        <f t="shared" si="72"/>
        <v>N/A</v>
      </c>
      <c r="E184" s="13">
        <v>80.716568185</v>
      </c>
      <c r="F184" s="9" t="str">
        <f t="shared" si="73"/>
        <v>N/A</v>
      </c>
      <c r="G184" s="13">
        <v>79.250345073999995</v>
      </c>
      <c r="H184" s="9" t="str">
        <f t="shared" si="74"/>
        <v>N/A</v>
      </c>
      <c r="I184" s="59">
        <v>1.2729999999999999</v>
      </c>
      <c r="J184" s="59">
        <v>-1.82</v>
      </c>
      <c r="K184" s="5" t="s">
        <v>739</v>
      </c>
      <c r="L184" s="9" t="str">
        <f t="shared" si="75"/>
        <v>Yes</v>
      </c>
    </row>
    <row r="185" spans="1:12" ht="25.5" x14ac:dyDescent="0.2">
      <c r="A185" s="2" t="s">
        <v>1657</v>
      </c>
      <c r="B185" s="5" t="s">
        <v>213</v>
      </c>
      <c r="C185" s="13">
        <v>86.027508549000004</v>
      </c>
      <c r="D185" s="9" t="str">
        <f t="shared" si="72"/>
        <v>N/A</v>
      </c>
      <c r="E185" s="13">
        <v>85.655445084999997</v>
      </c>
      <c r="F185" s="9" t="str">
        <f t="shared" si="73"/>
        <v>N/A</v>
      </c>
      <c r="G185" s="13">
        <v>80.953028121000003</v>
      </c>
      <c r="H185" s="9" t="str">
        <f t="shared" si="74"/>
        <v>N/A</v>
      </c>
      <c r="I185" s="59">
        <v>-0.432</v>
      </c>
      <c r="J185" s="59">
        <v>-5.49</v>
      </c>
      <c r="K185" s="5" t="s">
        <v>739</v>
      </c>
      <c r="L185" s="9" t="str">
        <f t="shared" si="75"/>
        <v>Yes</v>
      </c>
    </row>
    <row r="186" spans="1:12" ht="25.5" x14ac:dyDescent="0.2">
      <c r="A186" s="2" t="s">
        <v>1659</v>
      </c>
      <c r="B186" s="142" t="s">
        <v>213</v>
      </c>
      <c r="C186" s="140">
        <v>8.5199241069999996</v>
      </c>
      <c r="D186" s="132" t="str">
        <f>IF($B186="N/A","N/A",IF(C186&gt;10,"No",IF(C186&lt;-10,"No","Yes")))</f>
        <v>N/A</v>
      </c>
      <c r="E186" s="140">
        <v>7.9588514144999998</v>
      </c>
      <c r="F186" s="132" t="str">
        <f>IF($B186="N/A","N/A",IF(E186&gt;10,"No",IF(E186&lt;-10,"No","Yes")))</f>
        <v>N/A</v>
      </c>
      <c r="G186" s="140">
        <v>6.9680445625000003</v>
      </c>
      <c r="H186" s="132" t="str">
        <f>IF($B186="N/A","N/A",IF(G186&gt;10,"No",IF(G186&lt;-10,"No","Yes")))</f>
        <v>N/A</v>
      </c>
      <c r="I186" s="141">
        <v>-6.59</v>
      </c>
      <c r="J186" s="141">
        <v>-12.4</v>
      </c>
      <c r="K186" s="142" t="s">
        <v>739</v>
      </c>
      <c r="L186" s="9" t="str">
        <f t="shared" si="75"/>
        <v>Yes</v>
      </c>
    </row>
    <row r="187" spans="1:12" ht="25.5" x14ac:dyDescent="0.2">
      <c r="A187" s="2" t="s">
        <v>1660</v>
      </c>
      <c r="B187" s="37" t="s">
        <v>213</v>
      </c>
      <c r="C187" s="13">
        <v>4.850236E-4</v>
      </c>
      <c r="D187" s="46" t="str">
        <f t="shared" ref="D187:D213" si="76">IF($B187="N/A","N/A",IF(C187&gt;10,"No",IF(C187&lt;-10,"No","Yes")))</f>
        <v>N/A</v>
      </c>
      <c r="E187" s="13">
        <v>6.9821330000000004E-4</v>
      </c>
      <c r="F187" s="46" t="str">
        <f t="shared" ref="F187:F213" si="77">IF($B187="N/A","N/A",IF(E187&gt;10,"No",IF(E187&lt;-10,"No","Yes")))</f>
        <v>N/A</v>
      </c>
      <c r="G187" s="13">
        <v>4.2170089999999999E-4</v>
      </c>
      <c r="H187" s="46" t="str">
        <f t="shared" ref="H187:H213" si="78">IF($B187="N/A","N/A",IF(G187&gt;10,"No",IF(G187&lt;-10,"No","Yes")))</f>
        <v>N/A</v>
      </c>
      <c r="I187" s="59">
        <v>43.95</v>
      </c>
      <c r="J187" s="59">
        <v>-39.6</v>
      </c>
      <c r="K187" s="47" t="s">
        <v>739</v>
      </c>
      <c r="L187" s="9" t="str">
        <f t="shared" si="75"/>
        <v>No</v>
      </c>
    </row>
    <row r="188" spans="1:12" ht="25.5" x14ac:dyDescent="0.2">
      <c r="A188" s="2" t="s">
        <v>1661</v>
      </c>
      <c r="B188" s="37" t="s">
        <v>213</v>
      </c>
      <c r="C188" s="13">
        <v>0.25247681700000002</v>
      </c>
      <c r="D188" s="46" t="str">
        <f t="shared" si="76"/>
        <v>N/A</v>
      </c>
      <c r="E188" s="13">
        <v>0.27394604700000003</v>
      </c>
      <c r="F188" s="46" t="str">
        <f t="shared" si="77"/>
        <v>N/A</v>
      </c>
      <c r="G188" s="13">
        <v>0.267604342</v>
      </c>
      <c r="H188" s="46" t="str">
        <f t="shared" si="78"/>
        <v>N/A</v>
      </c>
      <c r="I188" s="59">
        <v>8.5030000000000001</v>
      </c>
      <c r="J188" s="59">
        <v>-2.31</v>
      </c>
      <c r="K188" s="47" t="s">
        <v>739</v>
      </c>
      <c r="L188" s="9" t="str">
        <f t="shared" si="75"/>
        <v>Yes</v>
      </c>
    </row>
    <row r="189" spans="1:12" ht="25.5" x14ac:dyDescent="0.2">
      <c r="A189" s="2" t="s">
        <v>1662</v>
      </c>
      <c r="B189" s="37" t="s">
        <v>213</v>
      </c>
      <c r="C189" s="13">
        <v>4.40931E-5</v>
      </c>
      <c r="D189" s="46" t="str">
        <f t="shared" si="76"/>
        <v>N/A</v>
      </c>
      <c r="E189" s="13">
        <v>1.642855E-4</v>
      </c>
      <c r="F189" s="46" t="str">
        <f t="shared" si="77"/>
        <v>N/A</v>
      </c>
      <c r="G189" s="13">
        <v>1.7922286999999999E-3</v>
      </c>
      <c r="H189" s="46" t="str">
        <f t="shared" si="78"/>
        <v>N/A</v>
      </c>
      <c r="I189" s="59">
        <v>272.60000000000002</v>
      </c>
      <c r="J189" s="59">
        <v>990.9</v>
      </c>
      <c r="K189" s="47" t="s">
        <v>739</v>
      </c>
      <c r="L189" s="9" t="str">
        <f t="shared" si="75"/>
        <v>No</v>
      </c>
    </row>
    <row r="190" spans="1:12" ht="25.5" x14ac:dyDescent="0.2">
      <c r="A190" s="2" t="s">
        <v>1663</v>
      </c>
      <c r="B190" s="37" t="s">
        <v>213</v>
      </c>
      <c r="C190" s="13">
        <v>0.3082986211</v>
      </c>
      <c r="D190" s="46" t="str">
        <f t="shared" si="76"/>
        <v>N/A</v>
      </c>
      <c r="E190" s="13">
        <v>1.642855E-4</v>
      </c>
      <c r="F190" s="46" t="str">
        <f t="shared" si="77"/>
        <v>N/A</v>
      </c>
      <c r="G190" s="13">
        <v>3.514174E-4</v>
      </c>
      <c r="H190" s="46" t="str">
        <f t="shared" si="78"/>
        <v>N/A</v>
      </c>
      <c r="I190" s="59">
        <v>-99.9</v>
      </c>
      <c r="J190" s="59">
        <v>113.9</v>
      </c>
      <c r="K190" s="47" t="s">
        <v>739</v>
      </c>
      <c r="L190" s="9" t="str">
        <f t="shared" si="75"/>
        <v>No</v>
      </c>
    </row>
    <row r="191" spans="1:12" ht="25.5" x14ac:dyDescent="0.2">
      <c r="A191" s="2" t="s">
        <v>1664</v>
      </c>
      <c r="B191" s="37" t="s">
        <v>213</v>
      </c>
      <c r="C191" s="13">
        <v>69.443470723000004</v>
      </c>
      <c r="D191" s="46" t="str">
        <f t="shared" si="76"/>
        <v>N/A</v>
      </c>
      <c r="E191" s="13">
        <v>71.537868215000003</v>
      </c>
      <c r="F191" s="46" t="str">
        <f t="shared" si="77"/>
        <v>N/A</v>
      </c>
      <c r="G191" s="13">
        <v>69.378437520999995</v>
      </c>
      <c r="H191" s="46" t="str">
        <f t="shared" si="78"/>
        <v>N/A</v>
      </c>
      <c r="I191" s="59">
        <v>3.016</v>
      </c>
      <c r="J191" s="59">
        <v>-3.02</v>
      </c>
      <c r="K191" s="47" t="s">
        <v>739</v>
      </c>
      <c r="L191" s="9" t="str">
        <f t="shared" si="75"/>
        <v>Yes</v>
      </c>
    </row>
    <row r="192" spans="1:12" ht="25.5" x14ac:dyDescent="0.2">
      <c r="A192" s="2" t="s">
        <v>1665</v>
      </c>
      <c r="B192" s="37" t="s">
        <v>213</v>
      </c>
      <c r="C192" s="13">
        <v>1.5664497729</v>
      </c>
      <c r="D192" s="46" t="str">
        <f t="shared" si="76"/>
        <v>N/A</v>
      </c>
      <c r="E192" s="13">
        <v>1.5332764357999999</v>
      </c>
      <c r="F192" s="46" t="str">
        <f t="shared" si="77"/>
        <v>N/A</v>
      </c>
      <c r="G192" s="13">
        <v>1.6281519065000001</v>
      </c>
      <c r="H192" s="46" t="str">
        <f t="shared" si="78"/>
        <v>N/A</v>
      </c>
      <c r="I192" s="59">
        <v>-2.12</v>
      </c>
      <c r="J192" s="59">
        <v>6.1879999999999997</v>
      </c>
      <c r="K192" s="47" t="s">
        <v>739</v>
      </c>
      <c r="L192" s="9" t="str">
        <f t="shared" si="75"/>
        <v>Yes</v>
      </c>
    </row>
    <row r="193" spans="1:12" ht="25.5" x14ac:dyDescent="0.2">
      <c r="A193" s="2" t="s">
        <v>1666</v>
      </c>
      <c r="B193" s="37" t="s">
        <v>213</v>
      </c>
      <c r="C193" s="13">
        <v>9.3034135518000003</v>
      </c>
      <c r="D193" s="46" t="str">
        <f t="shared" si="76"/>
        <v>N/A</v>
      </c>
      <c r="E193" s="13">
        <v>11.470494737999999</v>
      </c>
      <c r="F193" s="46" t="str">
        <f t="shared" si="77"/>
        <v>N/A</v>
      </c>
      <c r="G193" s="13">
        <v>10.243535765000001</v>
      </c>
      <c r="H193" s="46" t="str">
        <f t="shared" si="78"/>
        <v>N/A</v>
      </c>
      <c r="I193" s="59">
        <v>23.29</v>
      </c>
      <c r="J193" s="59">
        <v>-10.7</v>
      </c>
      <c r="K193" s="47" t="s">
        <v>739</v>
      </c>
      <c r="L193" s="9" t="str">
        <f t="shared" si="75"/>
        <v>Yes</v>
      </c>
    </row>
    <row r="194" spans="1:12" ht="25.5" x14ac:dyDescent="0.2">
      <c r="A194" s="2" t="s">
        <v>1667</v>
      </c>
      <c r="B194" s="37" t="s">
        <v>213</v>
      </c>
      <c r="C194" s="13">
        <v>30.549959412</v>
      </c>
      <c r="D194" s="46" t="str">
        <f t="shared" si="76"/>
        <v>N/A</v>
      </c>
      <c r="E194" s="13">
        <v>30.527405693999999</v>
      </c>
      <c r="F194" s="46" t="str">
        <f t="shared" si="77"/>
        <v>N/A</v>
      </c>
      <c r="G194" s="13">
        <v>30.402418595</v>
      </c>
      <c r="H194" s="46" t="str">
        <f t="shared" si="78"/>
        <v>N/A</v>
      </c>
      <c r="I194" s="59">
        <v>-7.3999999999999996E-2</v>
      </c>
      <c r="J194" s="59">
        <v>-0.40899999999999997</v>
      </c>
      <c r="K194" s="47" t="s">
        <v>739</v>
      </c>
      <c r="L194" s="9" t="str">
        <f t="shared" si="75"/>
        <v>Yes</v>
      </c>
    </row>
    <row r="195" spans="1:12" ht="25.5" x14ac:dyDescent="0.2">
      <c r="A195" s="2" t="s">
        <v>1668</v>
      </c>
      <c r="B195" s="37" t="s">
        <v>213</v>
      </c>
      <c r="C195" s="13">
        <v>3.3575977400000001</v>
      </c>
      <c r="D195" s="46" t="str">
        <f t="shared" si="76"/>
        <v>N/A</v>
      </c>
      <c r="E195" s="13">
        <v>3.6948627106999998</v>
      </c>
      <c r="F195" s="46" t="str">
        <f t="shared" si="77"/>
        <v>N/A</v>
      </c>
      <c r="G195" s="13">
        <v>4.0713461641000004</v>
      </c>
      <c r="H195" s="46" t="str">
        <f t="shared" si="78"/>
        <v>N/A</v>
      </c>
      <c r="I195" s="59">
        <v>10.039999999999999</v>
      </c>
      <c r="J195" s="59">
        <v>10.19</v>
      </c>
      <c r="K195" s="47" t="s">
        <v>739</v>
      </c>
      <c r="L195" s="9" t="str">
        <f t="shared" si="75"/>
        <v>Yes</v>
      </c>
    </row>
    <row r="196" spans="1:12" ht="25.5" x14ac:dyDescent="0.2">
      <c r="A196" s="2" t="s">
        <v>1669</v>
      </c>
      <c r="B196" s="37" t="s">
        <v>213</v>
      </c>
      <c r="C196" s="13">
        <v>0.43056865490000001</v>
      </c>
      <c r="D196" s="46" t="str">
        <f t="shared" si="76"/>
        <v>N/A</v>
      </c>
      <c r="E196" s="13">
        <v>0.47174577150000002</v>
      </c>
      <c r="F196" s="46" t="str">
        <f t="shared" si="77"/>
        <v>N/A</v>
      </c>
      <c r="G196" s="13">
        <v>0.60004519229999997</v>
      </c>
      <c r="H196" s="46" t="str">
        <f t="shared" si="78"/>
        <v>N/A</v>
      </c>
      <c r="I196" s="59">
        <v>9.5630000000000006</v>
      </c>
      <c r="J196" s="59">
        <v>27.2</v>
      </c>
      <c r="K196" s="47" t="s">
        <v>739</v>
      </c>
      <c r="L196" s="9" t="str">
        <f t="shared" si="75"/>
        <v>Yes</v>
      </c>
    </row>
    <row r="197" spans="1:12" ht="25.5" x14ac:dyDescent="0.2">
      <c r="A197" s="2" t="s">
        <v>1670</v>
      </c>
      <c r="B197" s="37" t="s">
        <v>213</v>
      </c>
      <c r="C197" s="13">
        <v>46.537086004999999</v>
      </c>
      <c r="D197" s="46" t="str">
        <f t="shared" si="76"/>
        <v>N/A</v>
      </c>
      <c r="E197" s="13">
        <v>47.124182576999999</v>
      </c>
      <c r="F197" s="46" t="str">
        <f t="shared" si="77"/>
        <v>N/A</v>
      </c>
      <c r="G197" s="13">
        <v>46.561257849</v>
      </c>
      <c r="H197" s="46" t="str">
        <f t="shared" si="78"/>
        <v>N/A</v>
      </c>
      <c r="I197" s="59">
        <v>1.262</v>
      </c>
      <c r="J197" s="59">
        <v>-1.19</v>
      </c>
      <c r="K197" s="47" t="s">
        <v>739</v>
      </c>
      <c r="L197" s="9" t="str">
        <f t="shared" si="75"/>
        <v>Yes</v>
      </c>
    </row>
    <row r="198" spans="1:12" ht="25.5" x14ac:dyDescent="0.2">
      <c r="A198" s="2" t="s">
        <v>1671</v>
      </c>
      <c r="B198" s="37" t="s">
        <v>213</v>
      </c>
      <c r="C198" s="13">
        <v>0</v>
      </c>
      <c r="D198" s="46" t="str">
        <f t="shared" si="76"/>
        <v>N/A</v>
      </c>
      <c r="E198" s="13">
        <v>0</v>
      </c>
      <c r="F198" s="46" t="str">
        <f t="shared" si="77"/>
        <v>N/A</v>
      </c>
      <c r="G198" s="13">
        <v>0</v>
      </c>
      <c r="H198" s="46" t="str">
        <f t="shared" si="78"/>
        <v>N/A</v>
      </c>
      <c r="I198" s="59" t="s">
        <v>1747</v>
      </c>
      <c r="J198" s="59" t="s">
        <v>1747</v>
      </c>
      <c r="K198" s="47" t="s">
        <v>739</v>
      </c>
      <c r="L198" s="9" t="str">
        <f t="shared" si="75"/>
        <v>N/A</v>
      </c>
    </row>
    <row r="199" spans="1:12" ht="25.5" x14ac:dyDescent="0.2">
      <c r="A199" s="2" t="s">
        <v>1672</v>
      </c>
      <c r="B199" s="37" t="s">
        <v>213</v>
      </c>
      <c r="C199" s="13">
        <v>3.3523947598000001</v>
      </c>
      <c r="D199" s="46" t="str">
        <f t="shared" si="76"/>
        <v>N/A</v>
      </c>
      <c r="E199" s="13">
        <v>3.7476394228999999</v>
      </c>
      <c r="F199" s="46" t="str">
        <f t="shared" si="77"/>
        <v>N/A</v>
      </c>
      <c r="G199" s="13">
        <v>4.6321028921999998</v>
      </c>
      <c r="H199" s="46" t="str">
        <f t="shared" si="78"/>
        <v>N/A</v>
      </c>
      <c r="I199" s="59">
        <v>11.79</v>
      </c>
      <c r="J199" s="59">
        <v>23.6</v>
      </c>
      <c r="K199" s="47" t="s">
        <v>739</v>
      </c>
      <c r="L199" s="9" t="str">
        <f t="shared" si="75"/>
        <v>Yes</v>
      </c>
    </row>
    <row r="200" spans="1:12" ht="25.5" x14ac:dyDescent="0.2">
      <c r="A200" s="2" t="s">
        <v>1673</v>
      </c>
      <c r="B200" s="37" t="s">
        <v>213</v>
      </c>
      <c r="C200" s="13">
        <v>2.3685023927</v>
      </c>
      <c r="D200" s="46" t="str">
        <f t="shared" si="76"/>
        <v>N/A</v>
      </c>
      <c r="E200" s="13">
        <v>2.3811127549000002</v>
      </c>
      <c r="F200" s="46" t="str">
        <f t="shared" si="77"/>
        <v>N/A</v>
      </c>
      <c r="G200" s="13">
        <v>2.4879648329999999</v>
      </c>
      <c r="H200" s="46" t="str">
        <f t="shared" si="78"/>
        <v>N/A</v>
      </c>
      <c r="I200" s="59">
        <v>0.53239999999999998</v>
      </c>
      <c r="J200" s="59">
        <v>4.4870000000000001</v>
      </c>
      <c r="K200" s="47" t="s">
        <v>739</v>
      </c>
      <c r="L200" s="9" t="str">
        <f t="shared" si="75"/>
        <v>Yes</v>
      </c>
    </row>
    <row r="201" spans="1:12" ht="25.5" x14ac:dyDescent="0.2">
      <c r="A201" s="2" t="s">
        <v>1674</v>
      </c>
      <c r="B201" s="37" t="s">
        <v>213</v>
      </c>
      <c r="C201" s="13">
        <v>0</v>
      </c>
      <c r="D201" s="46" t="str">
        <f t="shared" si="76"/>
        <v>N/A</v>
      </c>
      <c r="E201" s="13">
        <v>0</v>
      </c>
      <c r="F201" s="46" t="str">
        <f t="shared" si="77"/>
        <v>N/A</v>
      </c>
      <c r="G201" s="13">
        <v>0</v>
      </c>
      <c r="H201" s="46" t="str">
        <f t="shared" si="78"/>
        <v>N/A</v>
      </c>
      <c r="I201" s="59" t="s">
        <v>1747</v>
      </c>
      <c r="J201" s="59" t="s">
        <v>1747</v>
      </c>
      <c r="K201" s="47" t="s">
        <v>739</v>
      </c>
      <c r="L201" s="9" t="str">
        <f t="shared" si="75"/>
        <v>N/A</v>
      </c>
    </row>
    <row r="202" spans="1:12" ht="25.5" x14ac:dyDescent="0.2">
      <c r="A202" s="2" t="s">
        <v>1675</v>
      </c>
      <c r="B202" s="37" t="s">
        <v>213</v>
      </c>
      <c r="C202" s="13">
        <v>0.20745781069999999</v>
      </c>
      <c r="D202" s="46" t="str">
        <f t="shared" si="76"/>
        <v>N/A</v>
      </c>
      <c r="E202" s="13">
        <v>0.24014430840000001</v>
      </c>
      <c r="F202" s="46" t="str">
        <f t="shared" si="77"/>
        <v>N/A</v>
      </c>
      <c r="G202" s="13">
        <v>0.2270507752</v>
      </c>
      <c r="H202" s="46" t="str">
        <f t="shared" si="78"/>
        <v>N/A</v>
      </c>
      <c r="I202" s="59">
        <v>15.76</v>
      </c>
      <c r="J202" s="59">
        <v>-5.45</v>
      </c>
      <c r="K202" s="47" t="s">
        <v>739</v>
      </c>
      <c r="L202" s="9" t="str">
        <f t="shared" si="75"/>
        <v>Yes</v>
      </c>
    </row>
    <row r="203" spans="1:12" ht="25.5" x14ac:dyDescent="0.2">
      <c r="A203" s="2" t="s">
        <v>1676</v>
      </c>
      <c r="B203" s="37" t="s">
        <v>213</v>
      </c>
      <c r="C203" s="13">
        <v>0.26230956760000002</v>
      </c>
      <c r="D203" s="46" t="str">
        <f t="shared" si="76"/>
        <v>N/A</v>
      </c>
      <c r="E203" s="13">
        <v>0.29230495000000001</v>
      </c>
      <c r="F203" s="46" t="str">
        <f t="shared" si="77"/>
        <v>N/A</v>
      </c>
      <c r="G203" s="13">
        <v>0.3033786322</v>
      </c>
      <c r="H203" s="46" t="str">
        <f t="shared" si="78"/>
        <v>N/A</v>
      </c>
      <c r="I203" s="59">
        <v>11.44</v>
      </c>
      <c r="J203" s="59">
        <v>3.7879999999999998</v>
      </c>
      <c r="K203" s="47" t="s">
        <v>739</v>
      </c>
      <c r="L203" s="9" t="str">
        <f t="shared" si="75"/>
        <v>Yes</v>
      </c>
    </row>
    <row r="204" spans="1:12" ht="25.5" x14ac:dyDescent="0.2">
      <c r="A204" s="2" t="s">
        <v>1677</v>
      </c>
      <c r="B204" s="37" t="s">
        <v>213</v>
      </c>
      <c r="C204" s="13">
        <v>0.29317470420000002</v>
      </c>
      <c r="D204" s="46" t="str">
        <f t="shared" si="76"/>
        <v>N/A</v>
      </c>
      <c r="E204" s="13">
        <v>0.32302633580000001</v>
      </c>
      <c r="F204" s="46" t="str">
        <f t="shared" si="77"/>
        <v>N/A</v>
      </c>
      <c r="G204" s="13">
        <v>0.32586934509999999</v>
      </c>
      <c r="H204" s="46" t="str">
        <f t="shared" si="78"/>
        <v>N/A</v>
      </c>
      <c r="I204" s="59">
        <v>10.18</v>
      </c>
      <c r="J204" s="59">
        <v>0.88009999999999999</v>
      </c>
      <c r="K204" s="47" t="s">
        <v>739</v>
      </c>
      <c r="L204" s="9" t="str">
        <f t="shared" si="75"/>
        <v>Yes</v>
      </c>
    </row>
    <row r="205" spans="1:12" ht="25.5" x14ac:dyDescent="0.2">
      <c r="A205" s="2" t="s">
        <v>1678</v>
      </c>
      <c r="B205" s="37" t="s">
        <v>213</v>
      </c>
      <c r="C205" s="13">
        <v>0</v>
      </c>
      <c r="D205" s="46" t="str">
        <f t="shared" si="76"/>
        <v>N/A</v>
      </c>
      <c r="E205" s="13">
        <v>0</v>
      </c>
      <c r="F205" s="46" t="str">
        <f t="shared" si="77"/>
        <v>N/A</v>
      </c>
      <c r="G205" s="13">
        <v>0</v>
      </c>
      <c r="H205" s="46" t="str">
        <f t="shared" si="78"/>
        <v>N/A</v>
      </c>
      <c r="I205" s="59" t="s">
        <v>1747</v>
      </c>
      <c r="J205" s="59" t="s">
        <v>1747</v>
      </c>
      <c r="K205" s="47" t="s">
        <v>739</v>
      </c>
      <c r="L205" s="9" t="str">
        <f t="shared" si="75"/>
        <v>N/A</v>
      </c>
    </row>
    <row r="206" spans="1:12" ht="25.5" x14ac:dyDescent="0.2">
      <c r="A206" s="2" t="s">
        <v>1679</v>
      </c>
      <c r="B206" s="37" t="s">
        <v>213</v>
      </c>
      <c r="C206" s="13">
        <v>5.5488901557999997</v>
      </c>
      <c r="D206" s="46" t="str">
        <f t="shared" si="76"/>
        <v>N/A</v>
      </c>
      <c r="E206" s="13">
        <v>7.2442916955000003</v>
      </c>
      <c r="F206" s="46" t="str">
        <f t="shared" si="77"/>
        <v>N/A</v>
      </c>
      <c r="G206" s="13">
        <v>7.5387815444999999</v>
      </c>
      <c r="H206" s="46" t="str">
        <f t="shared" si="78"/>
        <v>N/A</v>
      </c>
      <c r="I206" s="59">
        <v>30.55</v>
      </c>
      <c r="J206" s="59">
        <v>4.0650000000000004</v>
      </c>
      <c r="K206" s="47" t="s">
        <v>739</v>
      </c>
      <c r="L206" s="9" t="str">
        <f t="shared" si="75"/>
        <v>Yes</v>
      </c>
    </row>
    <row r="207" spans="1:12" ht="25.5" x14ac:dyDescent="0.2">
      <c r="A207" s="2" t="s">
        <v>1680</v>
      </c>
      <c r="B207" s="37" t="s">
        <v>213</v>
      </c>
      <c r="C207" s="13">
        <v>3.7038164000000001E-3</v>
      </c>
      <c r="D207" s="46" t="str">
        <f t="shared" si="76"/>
        <v>N/A</v>
      </c>
      <c r="E207" s="13">
        <v>2.0535686000000002E-3</v>
      </c>
      <c r="F207" s="46" t="str">
        <f t="shared" si="77"/>
        <v>N/A</v>
      </c>
      <c r="G207" s="13">
        <v>1.3705277999999999E-3</v>
      </c>
      <c r="H207" s="46" t="str">
        <f t="shared" si="78"/>
        <v>N/A</v>
      </c>
      <c r="I207" s="59">
        <v>-44.6</v>
      </c>
      <c r="J207" s="59">
        <v>-33.299999999999997</v>
      </c>
      <c r="K207" s="47" t="s">
        <v>739</v>
      </c>
      <c r="L207" s="9" t="str">
        <f t="shared" si="75"/>
        <v>No</v>
      </c>
    </row>
    <row r="208" spans="1:12" ht="25.5" x14ac:dyDescent="0.2">
      <c r="A208" s="2" t="s">
        <v>1681</v>
      </c>
      <c r="B208" s="37" t="s">
        <v>213</v>
      </c>
      <c r="C208" s="13">
        <v>17.623155202</v>
      </c>
      <c r="D208" s="46" t="str">
        <f t="shared" si="76"/>
        <v>N/A</v>
      </c>
      <c r="E208" s="13">
        <v>21.413586245000001</v>
      </c>
      <c r="F208" s="46" t="str">
        <f t="shared" si="77"/>
        <v>N/A</v>
      </c>
      <c r="G208" s="13">
        <v>20.312100812000001</v>
      </c>
      <c r="H208" s="46" t="str">
        <f t="shared" si="78"/>
        <v>N/A</v>
      </c>
      <c r="I208" s="59">
        <v>21.51</v>
      </c>
      <c r="J208" s="59">
        <v>-5.14</v>
      </c>
      <c r="K208" s="47" t="s">
        <v>739</v>
      </c>
      <c r="L208" s="9" t="str">
        <f t="shared" si="75"/>
        <v>Yes</v>
      </c>
    </row>
    <row r="209" spans="1:12" ht="25.5" x14ac:dyDescent="0.2">
      <c r="A209" s="2" t="s">
        <v>1682</v>
      </c>
      <c r="B209" s="37" t="s">
        <v>213</v>
      </c>
      <c r="C209" s="13">
        <v>7.0548880000000005E-4</v>
      </c>
      <c r="D209" s="46" t="str">
        <f t="shared" si="76"/>
        <v>N/A</v>
      </c>
      <c r="E209" s="13">
        <v>7.8035609999999999E-4</v>
      </c>
      <c r="F209" s="46" t="str">
        <f t="shared" si="77"/>
        <v>N/A</v>
      </c>
      <c r="G209" s="13">
        <v>0</v>
      </c>
      <c r="H209" s="46" t="str">
        <f t="shared" si="78"/>
        <v>N/A</v>
      </c>
      <c r="I209" s="59">
        <v>10.61</v>
      </c>
      <c r="J209" s="59">
        <v>-100</v>
      </c>
      <c r="K209" s="47" t="s">
        <v>739</v>
      </c>
      <c r="L209" s="9" t="str">
        <f t="shared" si="75"/>
        <v>No</v>
      </c>
    </row>
    <row r="210" spans="1:12" ht="25.5" x14ac:dyDescent="0.2">
      <c r="A210" s="2" t="s">
        <v>1683</v>
      </c>
      <c r="B210" s="37" t="s">
        <v>213</v>
      </c>
      <c r="C210" s="13">
        <v>6.8395819802000002</v>
      </c>
      <c r="D210" s="46" t="str">
        <f t="shared" si="76"/>
        <v>N/A</v>
      </c>
      <c r="E210" s="13">
        <v>7.7297553050000003</v>
      </c>
      <c r="F210" s="46" t="str">
        <f t="shared" si="77"/>
        <v>N/A</v>
      </c>
      <c r="G210" s="13">
        <v>10.893025384</v>
      </c>
      <c r="H210" s="46" t="str">
        <f t="shared" si="78"/>
        <v>N/A</v>
      </c>
      <c r="I210" s="59">
        <v>13.02</v>
      </c>
      <c r="J210" s="59">
        <v>40.92</v>
      </c>
      <c r="K210" s="47" t="s">
        <v>739</v>
      </c>
      <c r="L210" s="9" t="str">
        <f t="shared" si="75"/>
        <v>No</v>
      </c>
    </row>
    <row r="211" spans="1:12" ht="25.5" x14ac:dyDescent="0.2">
      <c r="A211" s="2" t="s">
        <v>1684</v>
      </c>
      <c r="B211" s="37" t="s">
        <v>213</v>
      </c>
      <c r="C211" s="13">
        <v>0.27342101680000003</v>
      </c>
      <c r="D211" s="46" t="str">
        <f t="shared" si="76"/>
        <v>N/A</v>
      </c>
      <c r="E211" s="13">
        <v>0.25710678469999998</v>
      </c>
      <c r="F211" s="46" t="str">
        <f t="shared" si="77"/>
        <v>N/A</v>
      </c>
      <c r="G211" s="13">
        <v>0.2871782906</v>
      </c>
      <c r="H211" s="46" t="str">
        <f t="shared" si="78"/>
        <v>N/A</v>
      </c>
      <c r="I211" s="59">
        <v>-5.97</v>
      </c>
      <c r="J211" s="59">
        <v>11.7</v>
      </c>
      <c r="K211" s="47" t="s">
        <v>739</v>
      </c>
      <c r="L211" s="9" t="str">
        <f t="shared" si="75"/>
        <v>Yes</v>
      </c>
    </row>
    <row r="212" spans="1:12" ht="25.5" x14ac:dyDescent="0.2">
      <c r="A212" s="2" t="s">
        <v>1685</v>
      </c>
      <c r="B212" s="37" t="s">
        <v>213</v>
      </c>
      <c r="C212" s="13">
        <v>0</v>
      </c>
      <c r="D212" s="46" t="str">
        <f t="shared" si="76"/>
        <v>N/A</v>
      </c>
      <c r="E212" s="13">
        <v>0</v>
      </c>
      <c r="F212" s="46" t="str">
        <f t="shared" si="77"/>
        <v>N/A</v>
      </c>
      <c r="G212" s="13">
        <v>0</v>
      </c>
      <c r="H212" s="46" t="str">
        <f t="shared" si="78"/>
        <v>N/A</v>
      </c>
      <c r="I212" s="59" t="s">
        <v>1747</v>
      </c>
      <c r="J212" s="59" t="s">
        <v>1747</v>
      </c>
      <c r="K212" s="47" t="s">
        <v>739</v>
      </c>
      <c r="L212" s="9" t="str">
        <f t="shared" si="75"/>
        <v>N/A</v>
      </c>
    </row>
    <row r="213" spans="1:12" ht="38.25" x14ac:dyDescent="0.2">
      <c r="A213" s="2" t="s">
        <v>1658</v>
      </c>
      <c r="B213" s="37" t="s">
        <v>213</v>
      </c>
      <c r="C213" s="13">
        <v>0.89103239909999998</v>
      </c>
      <c r="D213" s="46" t="str">
        <f t="shared" si="76"/>
        <v>N/A</v>
      </c>
      <c r="E213" s="13">
        <v>0.82113992769999999</v>
      </c>
      <c r="F213" s="46" t="str">
        <f t="shared" si="77"/>
        <v>N/A</v>
      </c>
      <c r="G213" s="13">
        <v>0.67711102580000004</v>
      </c>
      <c r="H213" s="46" t="str">
        <f t="shared" si="78"/>
        <v>N/A</v>
      </c>
      <c r="I213" s="59">
        <v>-7.84</v>
      </c>
      <c r="J213" s="59">
        <v>-17.5</v>
      </c>
      <c r="K213" s="47" t="s">
        <v>739</v>
      </c>
      <c r="L213" s="9" t="str">
        <f t="shared" si="75"/>
        <v>Yes</v>
      </c>
    </row>
    <row r="214" spans="1:12" x14ac:dyDescent="0.2">
      <c r="A214" s="161" t="s">
        <v>1647</v>
      </c>
      <c r="B214" s="162"/>
      <c r="C214" s="162"/>
      <c r="D214" s="162"/>
      <c r="E214" s="162"/>
      <c r="F214" s="162"/>
      <c r="G214" s="162"/>
      <c r="H214" s="162"/>
      <c r="I214" s="162"/>
      <c r="J214" s="162"/>
      <c r="K214" s="162"/>
      <c r="L214" s="163"/>
    </row>
    <row r="215" spans="1:12" x14ac:dyDescent="0.2">
      <c r="A215" s="156" t="s">
        <v>1645</v>
      </c>
      <c r="B215" s="157"/>
      <c r="C215" s="157"/>
      <c r="D215" s="157"/>
      <c r="E215" s="157"/>
      <c r="F215" s="157"/>
      <c r="G215" s="157"/>
      <c r="H215" s="157"/>
      <c r="I215" s="157"/>
      <c r="J215" s="157"/>
      <c r="K215" s="157"/>
      <c r="L215" s="158"/>
    </row>
    <row r="216" spans="1:12" x14ac:dyDescent="0.2">
      <c r="A216" s="167" t="s">
        <v>1743</v>
      </c>
      <c r="B216" s="168"/>
      <c r="C216" s="168"/>
      <c r="D216" s="168"/>
      <c r="E216" s="168"/>
      <c r="F216" s="168"/>
      <c r="G216" s="168"/>
      <c r="H216" s="168"/>
      <c r="I216" s="168"/>
      <c r="J216" s="168"/>
      <c r="K216" s="168"/>
      <c r="L216" s="169"/>
    </row>
    <row r="217" spans="1:12" x14ac:dyDescent="0.2">
      <c r="A217" s="56"/>
      <c r="B217" s="56"/>
    </row>
    <row r="218" spans="1:12" x14ac:dyDescent="0.2">
      <c r="A218" s="2"/>
      <c r="B218" s="56"/>
    </row>
    <row r="219" spans="1:12" x14ac:dyDescent="0.2">
      <c r="A219" s="2"/>
      <c r="B219" s="56"/>
    </row>
    <row r="220" spans="1:12" x14ac:dyDescent="0.2">
      <c r="A220" s="56"/>
      <c r="B220" s="56"/>
    </row>
    <row r="221" spans="1:12" x14ac:dyDescent="0.2">
      <c r="A221" s="58"/>
      <c r="B221" s="56"/>
    </row>
    <row r="222" spans="1:12" x14ac:dyDescent="0.2">
      <c r="A222" s="58"/>
      <c r="B222" s="56"/>
    </row>
    <row r="223" spans="1:12" x14ac:dyDescent="0.2">
      <c r="A223" s="58"/>
      <c r="B223" s="56"/>
    </row>
    <row r="224" spans="1:12" x14ac:dyDescent="0.2">
      <c r="A224" s="58"/>
      <c r="B224" s="56"/>
    </row>
    <row r="225" spans="1:1" x14ac:dyDescent="0.2">
      <c r="A225" s="58"/>
    </row>
    <row r="226" spans="1:1" x14ac:dyDescent="0.2">
      <c r="A226" s="58"/>
    </row>
    <row r="227" spans="1:1" x14ac:dyDescent="0.2">
      <c r="A227" s="58"/>
    </row>
    <row r="228" spans="1:1" x14ac:dyDescent="0.2">
      <c r="A228" s="58"/>
    </row>
    <row r="229" spans="1:1" x14ac:dyDescent="0.2">
      <c r="A229" s="56"/>
    </row>
    <row r="230" spans="1:1" x14ac:dyDescent="0.2">
      <c r="A230" s="56"/>
    </row>
    <row r="231" spans="1:1" x14ac:dyDescent="0.2">
      <c r="A231" s="56"/>
    </row>
    <row r="232" spans="1:1" x14ac:dyDescent="0.2">
      <c r="A232" s="56"/>
    </row>
    <row r="233" spans="1:1" x14ac:dyDescent="0.2">
      <c r="A233" s="56"/>
    </row>
    <row r="234" spans="1:1" x14ac:dyDescent="0.2">
      <c r="A234" s="56"/>
    </row>
    <row r="235" spans="1:1" x14ac:dyDescent="0.2">
      <c r="A235" s="56"/>
    </row>
    <row r="236" spans="1:1" x14ac:dyDescent="0.2">
      <c r="A236" s="56"/>
    </row>
  </sheetData>
  <mergeCells count="6">
    <mergeCell ref="A216:L216"/>
    <mergeCell ref="A2:L2"/>
    <mergeCell ref="A214:L214"/>
    <mergeCell ref="A215:L215"/>
    <mergeCell ref="A1:L1"/>
    <mergeCell ref="A4:L4"/>
  </mergeCells>
  <printOptions headings="1"/>
  <pageMargins left="0.75" right="0.75" top="1" bottom="0.75" header="0.5" footer="0.5"/>
  <pageSetup scale="60"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61"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4" customHeight="1" x14ac:dyDescent="0.2">
      <c r="A2" s="173" t="s">
        <v>1608</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18" t="s">
        <v>3</v>
      </c>
      <c r="B6" s="50" t="s">
        <v>213</v>
      </c>
      <c r="C6" s="1">
        <v>1659380</v>
      </c>
      <c r="D6" s="11" t="str">
        <f t="shared" ref="D6:D39" si="0">IF($B6="N/A","N/A",IF(C6&gt;10,"No",IF(C6&lt;-10,"No","Yes")))</f>
        <v>N/A</v>
      </c>
      <c r="E6" s="1">
        <v>1716756</v>
      </c>
      <c r="F6" s="11" t="str">
        <f t="shared" ref="F6:F39" si="1">IF($B6="N/A","N/A",IF(E6&gt;10,"No",IF(E6&lt;-10,"No","Yes")))</f>
        <v>N/A</v>
      </c>
      <c r="G6" s="1">
        <v>1534448</v>
      </c>
      <c r="H6" s="11" t="str">
        <f t="shared" ref="H6:H39" si="2">IF($B6="N/A","N/A",IF(G6&gt;10,"No",IF(G6&lt;-10,"No","Yes")))</f>
        <v>N/A</v>
      </c>
      <c r="I6" s="59">
        <v>3.4580000000000002</v>
      </c>
      <c r="J6" s="59">
        <v>-10.6</v>
      </c>
      <c r="K6" s="50" t="s">
        <v>739</v>
      </c>
      <c r="L6" s="9" t="str">
        <f t="shared" ref="L6:L39" si="3">IF(J6="Div by 0", "N/A", IF(K6="N/A","N/A", IF(J6&gt;VALUE(MID(K6,1,2)), "No", IF(J6&lt;-1*VALUE(MID(K6,1,2)), "No", "Yes"))))</f>
        <v>Yes</v>
      </c>
    </row>
    <row r="7" spans="1:12" x14ac:dyDescent="0.2">
      <c r="A7" s="18" t="s">
        <v>4</v>
      </c>
      <c r="B7" s="37" t="s">
        <v>213</v>
      </c>
      <c r="C7" s="38">
        <v>1410214</v>
      </c>
      <c r="D7" s="46" t="str">
        <f t="shared" si="0"/>
        <v>N/A</v>
      </c>
      <c r="E7" s="38">
        <v>1489778</v>
      </c>
      <c r="F7" s="46" t="str">
        <f t="shared" si="1"/>
        <v>N/A</v>
      </c>
      <c r="G7" s="38">
        <v>1315563</v>
      </c>
      <c r="H7" s="46" t="str">
        <f t="shared" si="2"/>
        <v>N/A</v>
      </c>
      <c r="I7" s="12">
        <v>5.6420000000000003</v>
      </c>
      <c r="J7" s="12">
        <v>-11.7</v>
      </c>
      <c r="K7" s="47" t="s">
        <v>739</v>
      </c>
      <c r="L7" s="9" t="str">
        <f t="shared" si="3"/>
        <v>Yes</v>
      </c>
    </row>
    <row r="8" spans="1:12" x14ac:dyDescent="0.2">
      <c r="A8" s="18" t="s">
        <v>359</v>
      </c>
      <c r="B8" s="37" t="s">
        <v>213</v>
      </c>
      <c r="C8" s="38" t="s">
        <v>213</v>
      </c>
      <c r="D8" s="46" t="str">
        <f>IF($B8="N/A","N/A",IF(C8&gt;10,"No",IF(C8&lt;-10,"No","Yes")))</f>
        <v>N/A</v>
      </c>
      <c r="E8" s="38">
        <v>86.778668604999993</v>
      </c>
      <c r="F8" s="46" t="str">
        <f t="shared" si="1"/>
        <v>N/A</v>
      </c>
      <c r="G8" s="8">
        <v>85.735261148999996</v>
      </c>
      <c r="H8" s="46" t="str">
        <f t="shared" si="2"/>
        <v>N/A</v>
      </c>
      <c r="I8" s="12" t="s">
        <v>213</v>
      </c>
      <c r="J8" s="12">
        <v>-1.2</v>
      </c>
      <c r="K8" s="47" t="s">
        <v>739</v>
      </c>
      <c r="L8" s="9" t="str">
        <f t="shared" si="3"/>
        <v>Yes</v>
      </c>
    </row>
    <row r="9" spans="1:12" x14ac:dyDescent="0.2">
      <c r="A9" s="18" t="s">
        <v>83</v>
      </c>
      <c r="B9" s="37" t="s">
        <v>213</v>
      </c>
      <c r="C9" s="38">
        <v>1142788.3899999999</v>
      </c>
      <c r="D9" s="46" t="str">
        <f t="shared" si="0"/>
        <v>N/A</v>
      </c>
      <c r="E9" s="38">
        <v>1224741.98</v>
      </c>
      <c r="F9" s="46" t="str">
        <f t="shared" si="1"/>
        <v>N/A</v>
      </c>
      <c r="G9" s="38">
        <v>1111465.04</v>
      </c>
      <c r="H9" s="46" t="str">
        <f t="shared" si="2"/>
        <v>N/A</v>
      </c>
      <c r="I9" s="12">
        <v>7.1710000000000003</v>
      </c>
      <c r="J9" s="12">
        <v>-9.25</v>
      </c>
      <c r="K9" s="47" t="s">
        <v>739</v>
      </c>
      <c r="L9" s="9" t="str">
        <f t="shared" si="3"/>
        <v>Yes</v>
      </c>
    </row>
    <row r="10" spans="1:12" x14ac:dyDescent="0.2">
      <c r="A10" s="18" t="s">
        <v>100</v>
      </c>
      <c r="B10" s="37" t="s">
        <v>213</v>
      </c>
      <c r="C10" s="38">
        <v>4815</v>
      </c>
      <c r="D10" s="46" t="str">
        <f t="shared" si="0"/>
        <v>N/A</v>
      </c>
      <c r="E10" s="38">
        <v>4578</v>
      </c>
      <c r="F10" s="46" t="str">
        <f t="shared" si="1"/>
        <v>N/A</v>
      </c>
      <c r="G10" s="38">
        <v>3485</v>
      </c>
      <c r="H10" s="46" t="str">
        <f t="shared" si="2"/>
        <v>N/A</v>
      </c>
      <c r="I10" s="12">
        <v>-4.92</v>
      </c>
      <c r="J10" s="12">
        <v>-23.9</v>
      </c>
      <c r="K10" s="47" t="s">
        <v>739</v>
      </c>
      <c r="L10" s="9" t="str">
        <f t="shared" si="3"/>
        <v>Yes</v>
      </c>
    </row>
    <row r="11" spans="1:12" x14ac:dyDescent="0.2">
      <c r="A11" s="18" t="s">
        <v>991</v>
      </c>
      <c r="B11" s="37" t="s">
        <v>213</v>
      </c>
      <c r="C11" s="38">
        <v>1802</v>
      </c>
      <c r="D11" s="46" t="str">
        <f t="shared" si="0"/>
        <v>N/A</v>
      </c>
      <c r="E11" s="38">
        <v>2070</v>
      </c>
      <c r="F11" s="46" t="str">
        <f t="shared" si="1"/>
        <v>N/A</v>
      </c>
      <c r="G11" s="38">
        <v>1326</v>
      </c>
      <c r="H11" s="46" t="str">
        <f t="shared" si="2"/>
        <v>N/A</v>
      </c>
      <c r="I11" s="12">
        <v>14.87</v>
      </c>
      <c r="J11" s="12">
        <v>-35.9</v>
      </c>
      <c r="K11" s="47" t="s">
        <v>739</v>
      </c>
      <c r="L11" s="9" t="str">
        <f t="shared" si="3"/>
        <v>No</v>
      </c>
    </row>
    <row r="12" spans="1:12" x14ac:dyDescent="0.2">
      <c r="A12" s="18" t="s">
        <v>992</v>
      </c>
      <c r="B12" s="37" t="s">
        <v>213</v>
      </c>
      <c r="C12" s="38">
        <v>0</v>
      </c>
      <c r="D12" s="46" t="str">
        <f t="shared" si="0"/>
        <v>N/A</v>
      </c>
      <c r="E12" s="38">
        <v>11</v>
      </c>
      <c r="F12" s="46" t="str">
        <f t="shared" si="1"/>
        <v>N/A</v>
      </c>
      <c r="G12" s="38">
        <v>0</v>
      </c>
      <c r="H12" s="46" t="str">
        <f t="shared" si="2"/>
        <v>N/A</v>
      </c>
      <c r="I12" s="12" t="s">
        <v>1747</v>
      </c>
      <c r="J12" s="12">
        <v>-100</v>
      </c>
      <c r="K12" s="47" t="s">
        <v>739</v>
      </c>
      <c r="L12" s="9" t="str">
        <f t="shared" si="3"/>
        <v>No</v>
      </c>
    </row>
    <row r="13" spans="1:12" x14ac:dyDescent="0.2">
      <c r="A13" s="18" t="s">
        <v>993</v>
      </c>
      <c r="B13" s="37" t="s">
        <v>213</v>
      </c>
      <c r="C13" s="38">
        <v>30</v>
      </c>
      <c r="D13" s="46" t="str">
        <f t="shared" si="0"/>
        <v>N/A</v>
      </c>
      <c r="E13" s="38">
        <v>21</v>
      </c>
      <c r="F13" s="46" t="str">
        <f t="shared" si="1"/>
        <v>N/A</v>
      </c>
      <c r="G13" s="38">
        <v>23</v>
      </c>
      <c r="H13" s="46" t="str">
        <f t="shared" si="2"/>
        <v>N/A</v>
      </c>
      <c r="I13" s="12">
        <v>-30</v>
      </c>
      <c r="J13" s="12">
        <v>9.5239999999999991</v>
      </c>
      <c r="K13" s="47" t="s">
        <v>739</v>
      </c>
      <c r="L13" s="9" t="str">
        <f t="shared" si="3"/>
        <v>Yes</v>
      </c>
    </row>
    <row r="14" spans="1:12" x14ac:dyDescent="0.2">
      <c r="A14" s="18" t="s">
        <v>994</v>
      </c>
      <c r="B14" s="37" t="s">
        <v>213</v>
      </c>
      <c r="C14" s="38">
        <v>2983</v>
      </c>
      <c r="D14" s="46" t="str">
        <f t="shared" si="0"/>
        <v>N/A</v>
      </c>
      <c r="E14" s="38">
        <v>2486</v>
      </c>
      <c r="F14" s="46" t="str">
        <f t="shared" si="1"/>
        <v>N/A</v>
      </c>
      <c r="G14" s="38">
        <v>2136</v>
      </c>
      <c r="H14" s="46" t="str">
        <f t="shared" si="2"/>
        <v>N/A</v>
      </c>
      <c r="I14" s="12">
        <v>-16.7</v>
      </c>
      <c r="J14" s="12">
        <v>-14.1</v>
      </c>
      <c r="K14" s="47" t="s">
        <v>739</v>
      </c>
      <c r="L14" s="9" t="str">
        <f t="shared" si="3"/>
        <v>Yes</v>
      </c>
    </row>
    <row r="15" spans="1:12" x14ac:dyDescent="0.2">
      <c r="A15" s="4" t="s">
        <v>995</v>
      </c>
      <c r="B15" s="37" t="s">
        <v>213</v>
      </c>
      <c r="C15" s="38">
        <v>0</v>
      </c>
      <c r="D15" s="46" t="str">
        <f t="shared" si="0"/>
        <v>N/A</v>
      </c>
      <c r="E15" s="38">
        <v>0</v>
      </c>
      <c r="F15" s="46" t="str">
        <f t="shared" si="1"/>
        <v>N/A</v>
      </c>
      <c r="G15" s="38">
        <v>0</v>
      </c>
      <c r="H15" s="46" t="str">
        <f t="shared" si="2"/>
        <v>N/A</v>
      </c>
      <c r="I15" s="12" t="s">
        <v>1747</v>
      </c>
      <c r="J15" s="12" t="s">
        <v>1747</v>
      </c>
      <c r="K15" s="47" t="s">
        <v>739</v>
      </c>
      <c r="L15" s="9" t="str">
        <f t="shared" si="3"/>
        <v>N/A</v>
      </c>
    </row>
    <row r="16" spans="1:12" x14ac:dyDescent="0.2">
      <c r="A16" s="4" t="s">
        <v>102</v>
      </c>
      <c r="B16" s="37" t="s">
        <v>213</v>
      </c>
      <c r="C16" s="38">
        <v>267860</v>
      </c>
      <c r="D16" s="46" t="str">
        <f t="shared" si="0"/>
        <v>N/A</v>
      </c>
      <c r="E16" s="38">
        <v>290847</v>
      </c>
      <c r="F16" s="46" t="str">
        <f t="shared" si="1"/>
        <v>N/A</v>
      </c>
      <c r="G16" s="38">
        <v>272404</v>
      </c>
      <c r="H16" s="46" t="str">
        <f t="shared" si="2"/>
        <v>N/A</v>
      </c>
      <c r="I16" s="12">
        <v>8.5820000000000007</v>
      </c>
      <c r="J16" s="12">
        <v>-6.34</v>
      </c>
      <c r="K16" s="47" t="s">
        <v>739</v>
      </c>
      <c r="L16" s="9" t="str">
        <f t="shared" si="3"/>
        <v>Yes</v>
      </c>
    </row>
    <row r="17" spans="1:12" x14ac:dyDescent="0.2">
      <c r="A17" s="4" t="s">
        <v>996</v>
      </c>
      <c r="B17" s="37" t="s">
        <v>213</v>
      </c>
      <c r="C17" s="38">
        <v>255111</v>
      </c>
      <c r="D17" s="46" t="str">
        <f t="shared" si="0"/>
        <v>N/A</v>
      </c>
      <c r="E17" s="38">
        <v>276728</v>
      </c>
      <c r="F17" s="46" t="str">
        <f t="shared" si="1"/>
        <v>N/A</v>
      </c>
      <c r="G17" s="38">
        <v>260922</v>
      </c>
      <c r="H17" s="46" t="str">
        <f t="shared" si="2"/>
        <v>N/A</v>
      </c>
      <c r="I17" s="12">
        <v>8.4740000000000002</v>
      </c>
      <c r="J17" s="12">
        <v>-5.71</v>
      </c>
      <c r="K17" s="47" t="s">
        <v>739</v>
      </c>
      <c r="L17" s="9" t="str">
        <f t="shared" si="3"/>
        <v>Yes</v>
      </c>
    </row>
    <row r="18" spans="1:12" x14ac:dyDescent="0.2">
      <c r="A18" s="4" t="s">
        <v>997</v>
      </c>
      <c r="B18" s="37" t="s">
        <v>213</v>
      </c>
      <c r="C18" s="38">
        <v>0</v>
      </c>
      <c r="D18" s="46" t="str">
        <f t="shared" si="0"/>
        <v>N/A</v>
      </c>
      <c r="E18" s="38">
        <v>0</v>
      </c>
      <c r="F18" s="46" t="str">
        <f t="shared" si="1"/>
        <v>N/A</v>
      </c>
      <c r="G18" s="38">
        <v>0</v>
      </c>
      <c r="H18" s="46" t="str">
        <f t="shared" si="2"/>
        <v>N/A</v>
      </c>
      <c r="I18" s="12" t="s">
        <v>1747</v>
      </c>
      <c r="J18" s="12" t="s">
        <v>1747</v>
      </c>
      <c r="K18" s="47" t="s">
        <v>739</v>
      </c>
      <c r="L18" s="9" t="str">
        <f t="shared" si="3"/>
        <v>N/A</v>
      </c>
    </row>
    <row r="19" spans="1:12" x14ac:dyDescent="0.2">
      <c r="A19" s="4" t="s">
        <v>998</v>
      </c>
      <c r="B19" s="37" t="s">
        <v>213</v>
      </c>
      <c r="C19" s="38">
        <v>2810</v>
      </c>
      <c r="D19" s="46" t="str">
        <f t="shared" si="0"/>
        <v>N/A</v>
      </c>
      <c r="E19" s="38">
        <v>2935</v>
      </c>
      <c r="F19" s="46" t="str">
        <f t="shared" si="1"/>
        <v>N/A</v>
      </c>
      <c r="G19" s="38">
        <v>478</v>
      </c>
      <c r="H19" s="46" t="str">
        <f t="shared" si="2"/>
        <v>N/A</v>
      </c>
      <c r="I19" s="12">
        <v>4.4480000000000004</v>
      </c>
      <c r="J19" s="12">
        <v>-83.7</v>
      </c>
      <c r="K19" s="47" t="s">
        <v>739</v>
      </c>
      <c r="L19" s="9" t="str">
        <f t="shared" si="3"/>
        <v>No</v>
      </c>
    </row>
    <row r="20" spans="1:12" x14ac:dyDescent="0.2">
      <c r="A20" s="4" t="s">
        <v>999</v>
      </c>
      <c r="B20" s="37" t="s">
        <v>213</v>
      </c>
      <c r="C20" s="38">
        <v>9939</v>
      </c>
      <c r="D20" s="46" t="str">
        <f t="shared" si="0"/>
        <v>N/A</v>
      </c>
      <c r="E20" s="38">
        <v>11184</v>
      </c>
      <c r="F20" s="46" t="str">
        <f t="shared" si="1"/>
        <v>N/A</v>
      </c>
      <c r="G20" s="38">
        <v>11004</v>
      </c>
      <c r="H20" s="46" t="str">
        <f t="shared" si="2"/>
        <v>N/A</v>
      </c>
      <c r="I20" s="12">
        <v>12.53</v>
      </c>
      <c r="J20" s="12">
        <v>-1.61</v>
      </c>
      <c r="K20" s="47" t="s">
        <v>739</v>
      </c>
      <c r="L20" s="9" t="str">
        <f t="shared" si="3"/>
        <v>Yes</v>
      </c>
    </row>
    <row r="21" spans="1:12" x14ac:dyDescent="0.2">
      <c r="A21" s="2" t="s">
        <v>1000</v>
      </c>
      <c r="B21" s="37" t="s">
        <v>213</v>
      </c>
      <c r="C21" s="38">
        <v>0</v>
      </c>
      <c r="D21" s="46" t="str">
        <f t="shared" si="0"/>
        <v>N/A</v>
      </c>
      <c r="E21" s="38">
        <v>0</v>
      </c>
      <c r="F21" s="46" t="str">
        <f t="shared" si="1"/>
        <v>N/A</v>
      </c>
      <c r="G21" s="38">
        <v>0</v>
      </c>
      <c r="H21" s="46" t="str">
        <f t="shared" si="2"/>
        <v>N/A</v>
      </c>
      <c r="I21" s="12" t="s">
        <v>1747</v>
      </c>
      <c r="J21" s="12" t="s">
        <v>1747</v>
      </c>
      <c r="K21" s="47" t="s">
        <v>739</v>
      </c>
      <c r="L21" s="9" t="str">
        <f t="shared" si="3"/>
        <v>N/A</v>
      </c>
    </row>
    <row r="22" spans="1:12" x14ac:dyDescent="0.2">
      <c r="A22" s="4" t="s">
        <v>1717</v>
      </c>
      <c r="B22" s="37" t="s">
        <v>213</v>
      </c>
      <c r="C22" s="38">
        <v>1174922</v>
      </c>
      <c r="D22" s="46" t="str">
        <f t="shared" si="0"/>
        <v>N/A</v>
      </c>
      <c r="E22" s="38">
        <v>1198545</v>
      </c>
      <c r="F22" s="46" t="str">
        <f t="shared" si="1"/>
        <v>N/A</v>
      </c>
      <c r="G22" s="38">
        <v>1054432</v>
      </c>
      <c r="H22" s="46" t="str">
        <f t="shared" si="2"/>
        <v>N/A</v>
      </c>
      <c r="I22" s="12">
        <v>2.0110000000000001</v>
      </c>
      <c r="J22" s="12">
        <v>-12</v>
      </c>
      <c r="K22" s="47" t="s">
        <v>739</v>
      </c>
      <c r="L22" s="9" t="str">
        <f t="shared" si="3"/>
        <v>Yes</v>
      </c>
    </row>
    <row r="23" spans="1:12" x14ac:dyDescent="0.2">
      <c r="A23" s="4" t="s">
        <v>1001</v>
      </c>
      <c r="B23" s="37" t="s">
        <v>213</v>
      </c>
      <c r="C23" s="38">
        <v>79711</v>
      </c>
      <c r="D23" s="46" t="str">
        <f t="shared" si="0"/>
        <v>N/A</v>
      </c>
      <c r="E23" s="38">
        <v>94576</v>
      </c>
      <c r="F23" s="46" t="str">
        <f t="shared" si="1"/>
        <v>N/A</v>
      </c>
      <c r="G23" s="38">
        <v>112510</v>
      </c>
      <c r="H23" s="46" t="str">
        <f t="shared" si="2"/>
        <v>N/A</v>
      </c>
      <c r="I23" s="12">
        <v>18.649999999999999</v>
      </c>
      <c r="J23" s="12">
        <v>18.96</v>
      </c>
      <c r="K23" s="47" t="s">
        <v>739</v>
      </c>
      <c r="L23" s="9" t="str">
        <f t="shared" si="3"/>
        <v>Yes</v>
      </c>
    </row>
    <row r="24" spans="1:12" x14ac:dyDescent="0.2">
      <c r="A24" s="4" t="s">
        <v>1002</v>
      </c>
      <c r="B24" s="37" t="s">
        <v>213</v>
      </c>
      <c r="C24" s="38">
        <v>4030</v>
      </c>
      <c r="D24" s="46" t="str">
        <f t="shared" si="0"/>
        <v>N/A</v>
      </c>
      <c r="E24" s="38">
        <v>5128</v>
      </c>
      <c r="F24" s="46" t="str">
        <f t="shared" si="1"/>
        <v>N/A</v>
      </c>
      <c r="G24" s="38">
        <v>8453</v>
      </c>
      <c r="H24" s="46" t="str">
        <f t="shared" si="2"/>
        <v>N/A</v>
      </c>
      <c r="I24" s="12">
        <v>27.25</v>
      </c>
      <c r="J24" s="12">
        <v>64.84</v>
      </c>
      <c r="K24" s="47" t="s">
        <v>739</v>
      </c>
      <c r="L24" s="9" t="str">
        <f t="shared" si="3"/>
        <v>No</v>
      </c>
    </row>
    <row r="25" spans="1:12" x14ac:dyDescent="0.2">
      <c r="A25" s="4" t="s">
        <v>1003</v>
      </c>
      <c r="B25" s="37" t="s">
        <v>213</v>
      </c>
      <c r="C25" s="38">
        <v>2031</v>
      </c>
      <c r="D25" s="46" t="str">
        <f t="shared" si="0"/>
        <v>N/A</v>
      </c>
      <c r="E25" s="38">
        <v>1635</v>
      </c>
      <c r="F25" s="46" t="str">
        <f t="shared" si="1"/>
        <v>N/A</v>
      </c>
      <c r="G25" s="38">
        <v>1785</v>
      </c>
      <c r="H25" s="46" t="str">
        <f t="shared" si="2"/>
        <v>N/A</v>
      </c>
      <c r="I25" s="12">
        <v>-19.5</v>
      </c>
      <c r="J25" s="12">
        <v>9.1739999999999995</v>
      </c>
      <c r="K25" s="47" t="s">
        <v>739</v>
      </c>
      <c r="L25" s="9" t="str">
        <f t="shared" si="3"/>
        <v>Yes</v>
      </c>
    </row>
    <row r="26" spans="1:12" x14ac:dyDescent="0.2">
      <c r="A26" s="4" t="s">
        <v>1004</v>
      </c>
      <c r="B26" s="37" t="s">
        <v>213</v>
      </c>
      <c r="C26" s="38">
        <v>954199</v>
      </c>
      <c r="D26" s="46" t="str">
        <f t="shared" si="0"/>
        <v>N/A</v>
      </c>
      <c r="E26" s="38">
        <v>947312</v>
      </c>
      <c r="F26" s="46" t="str">
        <f t="shared" si="1"/>
        <v>N/A</v>
      </c>
      <c r="G26" s="38">
        <v>789875</v>
      </c>
      <c r="H26" s="46" t="str">
        <f t="shared" si="2"/>
        <v>N/A</v>
      </c>
      <c r="I26" s="12">
        <v>-0.72199999999999998</v>
      </c>
      <c r="J26" s="12">
        <v>-16.600000000000001</v>
      </c>
      <c r="K26" s="47" t="s">
        <v>739</v>
      </c>
      <c r="L26" s="9" t="str">
        <f t="shared" si="3"/>
        <v>Yes</v>
      </c>
    </row>
    <row r="27" spans="1:12" x14ac:dyDescent="0.2">
      <c r="A27" s="4" t="s">
        <v>1005</v>
      </c>
      <c r="B27" s="37" t="s">
        <v>213</v>
      </c>
      <c r="C27" s="38">
        <v>103231</v>
      </c>
      <c r="D27" s="46" t="str">
        <f t="shared" si="0"/>
        <v>N/A</v>
      </c>
      <c r="E27" s="38">
        <v>115743</v>
      </c>
      <c r="F27" s="46" t="str">
        <f t="shared" si="1"/>
        <v>N/A</v>
      </c>
      <c r="G27" s="38">
        <v>105217</v>
      </c>
      <c r="H27" s="46" t="str">
        <f t="shared" si="2"/>
        <v>N/A</v>
      </c>
      <c r="I27" s="12">
        <v>12.12</v>
      </c>
      <c r="J27" s="12">
        <v>-9.09</v>
      </c>
      <c r="K27" s="47" t="s">
        <v>739</v>
      </c>
      <c r="L27" s="9" t="str">
        <f t="shared" si="3"/>
        <v>Yes</v>
      </c>
    </row>
    <row r="28" spans="1:12" x14ac:dyDescent="0.2">
      <c r="A28" s="60" t="s">
        <v>1006</v>
      </c>
      <c r="B28" s="37" t="s">
        <v>213</v>
      </c>
      <c r="C28" s="38">
        <v>31715</v>
      </c>
      <c r="D28" s="46" t="str">
        <f t="shared" si="0"/>
        <v>N/A</v>
      </c>
      <c r="E28" s="38">
        <v>34149</v>
      </c>
      <c r="F28" s="46" t="str">
        <f t="shared" si="1"/>
        <v>N/A</v>
      </c>
      <c r="G28" s="38">
        <v>36590</v>
      </c>
      <c r="H28" s="46" t="str">
        <f t="shared" si="2"/>
        <v>N/A</v>
      </c>
      <c r="I28" s="12">
        <v>7.6749999999999998</v>
      </c>
      <c r="J28" s="12">
        <v>7.1479999999999997</v>
      </c>
      <c r="K28" s="47" t="s">
        <v>739</v>
      </c>
      <c r="L28" s="9" t="str">
        <f t="shared" si="3"/>
        <v>Yes</v>
      </c>
    </row>
    <row r="29" spans="1:12" x14ac:dyDescent="0.2">
      <c r="A29" s="60" t="s">
        <v>1007</v>
      </c>
      <c r="B29" s="37" t="s">
        <v>213</v>
      </c>
      <c r="C29" s="38">
        <v>11</v>
      </c>
      <c r="D29" s="46" t="str">
        <f t="shared" si="0"/>
        <v>N/A</v>
      </c>
      <c r="E29" s="38">
        <v>11</v>
      </c>
      <c r="F29" s="46" t="str">
        <f t="shared" si="1"/>
        <v>N/A</v>
      </c>
      <c r="G29" s="38">
        <v>11</v>
      </c>
      <c r="H29" s="46" t="str">
        <f t="shared" si="2"/>
        <v>N/A</v>
      </c>
      <c r="I29" s="12">
        <v>-60</v>
      </c>
      <c r="J29" s="12">
        <v>0</v>
      </c>
      <c r="K29" s="47" t="s">
        <v>739</v>
      </c>
      <c r="L29" s="9" t="str">
        <f t="shared" si="3"/>
        <v>Yes</v>
      </c>
    </row>
    <row r="30" spans="1:12" x14ac:dyDescent="0.2">
      <c r="A30" s="60" t="s">
        <v>106</v>
      </c>
      <c r="B30" s="37" t="s">
        <v>213</v>
      </c>
      <c r="C30" s="38">
        <v>211783</v>
      </c>
      <c r="D30" s="46" t="str">
        <f t="shared" si="0"/>
        <v>N/A</v>
      </c>
      <c r="E30" s="38">
        <v>222786</v>
      </c>
      <c r="F30" s="46" t="str">
        <f t="shared" si="1"/>
        <v>N/A</v>
      </c>
      <c r="G30" s="38">
        <v>204127</v>
      </c>
      <c r="H30" s="46" t="str">
        <f t="shared" si="2"/>
        <v>N/A</v>
      </c>
      <c r="I30" s="12">
        <v>5.1950000000000003</v>
      </c>
      <c r="J30" s="12">
        <v>-8.3800000000000008</v>
      </c>
      <c r="K30" s="47" t="s">
        <v>739</v>
      </c>
      <c r="L30" s="9" t="str">
        <f t="shared" si="3"/>
        <v>Yes</v>
      </c>
    </row>
    <row r="31" spans="1:12" x14ac:dyDescent="0.2">
      <c r="A31" s="48" t="s">
        <v>1008</v>
      </c>
      <c r="B31" s="37" t="s">
        <v>213</v>
      </c>
      <c r="C31" s="38">
        <v>32909</v>
      </c>
      <c r="D31" s="46" t="str">
        <f t="shared" si="0"/>
        <v>N/A</v>
      </c>
      <c r="E31" s="38">
        <v>43146</v>
      </c>
      <c r="F31" s="46" t="str">
        <f t="shared" si="1"/>
        <v>N/A</v>
      </c>
      <c r="G31" s="38">
        <v>62175</v>
      </c>
      <c r="H31" s="46" t="str">
        <f t="shared" si="2"/>
        <v>N/A</v>
      </c>
      <c r="I31" s="12">
        <v>31.11</v>
      </c>
      <c r="J31" s="12">
        <v>44.1</v>
      </c>
      <c r="K31" s="47" t="s">
        <v>739</v>
      </c>
      <c r="L31" s="9" t="str">
        <f t="shared" si="3"/>
        <v>No</v>
      </c>
    </row>
    <row r="32" spans="1:12" x14ac:dyDescent="0.2">
      <c r="A32" s="48" t="s">
        <v>1009</v>
      </c>
      <c r="B32" s="37" t="s">
        <v>213</v>
      </c>
      <c r="C32" s="38">
        <v>7769</v>
      </c>
      <c r="D32" s="46" t="str">
        <f t="shared" si="0"/>
        <v>N/A</v>
      </c>
      <c r="E32" s="38">
        <v>10509</v>
      </c>
      <c r="F32" s="46" t="str">
        <f t="shared" si="1"/>
        <v>N/A</v>
      </c>
      <c r="G32" s="38">
        <v>17269</v>
      </c>
      <c r="H32" s="46" t="str">
        <f t="shared" si="2"/>
        <v>N/A</v>
      </c>
      <c r="I32" s="12">
        <v>35.270000000000003</v>
      </c>
      <c r="J32" s="12">
        <v>64.33</v>
      </c>
      <c r="K32" s="47" t="s">
        <v>739</v>
      </c>
      <c r="L32" s="9" t="str">
        <f t="shared" si="3"/>
        <v>No</v>
      </c>
    </row>
    <row r="33" spans="1:12" x14ac:dyDescent="0.2">
      <c r="A33" s="48" t="s">
        <v>1010</v>
      </c>
      <c r="B33" s="37" t="s">
        <v>213</v>
      </c>
      <c r="C33" s="38">
        <v>51174</v>
      </c>
      <c r="D33" s="46" t="str">
        <f t="shared" si="0"/>
        <v>N/A</v>
      </c>
      <c r="E33" s="38">
        <v>50020</v>
      </c>
      <c r="F33" s="46" t="str">
        <f t="shared" si="1"/>
        <v>N/A</v>
      </c>
      <c r="G33" s="38">
        <v>12193</v>
      </c>
      <c r="H33" s="46" t="str">
        <f t="shared" si="2"/>
        <v>N/A</v>
      </c>
      <c r="I33" s="12">
        <v>-2.2599999999999998</v>
      </c>
      <c r="J33" s="12">
        <v>-75.599999999999994</v>
      </c>
      <c r="K33" s="47" t="s">
        <v>739</v>
      </c>
      <c r="L33" s="9" t="str">
        <f t="shared" si="3"/>
        <v>No</v>
      </c>
    </row>
    <row r="34" spans="1:12" x14ac:dyDescent="0.2">
      <c r="A34" s="48" t="s">
        <v>1011</v>
      </c>
      <c r="B34" s="37" t="s">
        <v>213</v>
      </c>
      <c r="C34" s="38">
        <v>103564</v>
      </c>
      <c r="D34" s="46" t="str">
        <f t="shared" si="0"/>
        <v>N/A</v>
      </c>
      <c r="E34" s="38">
        <v>100031</v>
      </c>
      <c r="F34" s="46" t="str">
        <f t="shared" si="1"/>
        <v>N/A</v>
      </c>
      <c r="G34" s="38">
        <v>91154</v>
      </c>
      <c r="H34" s="46" t="str">
        <f t="shared" si="2"/>
        <v>N/A</v>
      </c>
      <c r="I34" s="12">
        <v>-3.41</v>
      </c>
      <c r="J34" s="12">
        <v>-8.8699999999999992</v>
      </c>
      <c r="K34" s="47" t="s">
        <v>739</v>
      </c>
      <c r="L34" s="9" t="str">
        <f t="shared" si="3"/>
        <v>Yes</v>
      </c>
    </row>
    <row r="35" spans="1:12" x14ac:dyDescent="0.2">
      <c r="A35" s="48" t="s">
        <v>1012</v>
      </c>
      <c r="B35" s="37" t="s">
        <v>213</v>
      </c>
      <c r="C35" s="38">
        <v>10219</v>
      </c>
      <c r="D35" s="46" t="str">
        <f t="shared" si="0"/>
        <v>N/A</v>
      </c>
      <c r="E35" s="38">
        <v>11931</v>
      </c>
      <c r="F35" s="46" t="str">
        <f t="shared" si="1"/>
        <v>N/A</v>
      </c>
      <c r="G35" s="38">
        <v>14519</v>
      </c>
      <c r="H35" s="46" t="str">
        <f t="shared" si="2"/>
        <v>N/A</v>
      </c>
      <c r="I35" s="12">
        <v>16.75</v>
      </c>
      <c r="J35" s="12">
        <v>21.69</v>
      </c>
      <c r="K35" s="47" t="s">
        <v>739</v>
      </c>
      <c r="L35" s="9" t="str">
        <f t="shared" si="3"/>
        <v>Yes</v>
      </c>
    </row>
    <row r="36" spans="1:12" x14ac:dyDescent="0.2">
      <c r="A36" s="48" t="s">
        <v>1013</v>
      </c>
      <c r="B36" s="37" t="s">
        <v>213</v>
      </c>
      <c r="C36" s="38">
        <v>6148</v>
      </c>
      <c r="D36" s="46" t="str">
        <f t="shared" si="0"/>
        <v>N/A</v>
      </c>
      <c r="E36" s="38">
        <v>7149</v>
      </c>
      <c r="F36" s="46" t="str">
        <f t="shared" si="1"/>
        <v>N/A</v>
      </c>
      <c r="G36" s="38">
        <v>6817</v>
      </c>
      <c r="H36" s="46" t="str">
        <f t="shared" si="2"/>
        <v>N/A</v>
      </c>
      <c r="I36" s="12">
        <v>16.28</v>
      </c>
      <c r="J36" s="12">
        <v>-4.6399999999999997</v>
      </c>
      <c r="K36" s="47" t="s">
        <v>739</v>
      </c>
      <c r="L36" s="9" t="str">
        <f t="shared" si="3"/>
        <v>Yes</v>
      </c>
    </row>
    <row r="37" spans="1:12" x14ac:dyDescent="0.2">
      <c r="A37" s="48" t="s">
        <v>122</v>
      </c>
      <c r="B37" s="37" t="s">
        <v>213</v>
      </c>
      <c r="C37" s="38">
        <v>8023</v>
      </c>
      <c r="D37" s="46" t="str">
        <f t="shared" si="0"/>
        <v>N/A</v>
      </c>
      <c r="E37" s="38">
        <v>8196</v>
      </c>
      <c r="F37" s="46" t="str">
        <f t="shared" si="1"/>
        <v>N/A</v>
      </c>
      <c r="G37" s="38">
        <v>7113</v>
      </c>
      <c r="H37" s="46" t="str">
        <f t="shared" si="2"/>
        <v>N/A</v>
      </c>
      <c r="I37" s="12">
        <v>2.1560000000000001</v>
      </c>
      <c r="J37" s="12">
        <v>-13.2</v>
      </c>
      <c r="K37" s="47" t="s">
        <v>739</v>
      </c>
      <c r="L37" s="9" t="str">
        <f t="shared" si="3"/>
        <v>Yes</v>
      </c>
    </row>
    <row r="38" spans="1:12" x14ac:dyDescent="0.2">
      <c r="A38" s="48" t="s">
        <v>84</v>
      </c>
      <c r="B38" s="37" t="s">
        <v>213</v>
      </c>
      <c r="C38" s="49">
        <v>6923348289</v>
      </c>
      <c r="D38" s="46" t="str">
        <f t="shared" si="0"/>
        <v>N/A</v>
      </c>
      <c r="E38" s="49">
        <v>7628666477</v>
      </c>
      <c r="F38" s="46" t="str">
        <f t="shared" si="1"/>
        <v>N/A</v>
      </c>
      <c r="G38" s="49">
        <v>7301354462</v>
      </c>
      <c r="H38" s="46" t="str">
        <f t="shared" si="2"/>
        <v>N/A</v>
      </c>
      <c r="I38" s="12">
        <v>10.19</v>
      </c>
      <c r="J38" s="12">
        <v>-4.29</v>
      </c>
      <c r="K38" s="47" t="s">
        <v>739</v>
      </c>
      <c r="L38" s="9" t="str">
        <f t="shared" si="3"/>
        <v>Yes</v>
      </c>
    </row>
    <row r="39" spans="1:12" x14ac:dyDescent="0.2">
      <c r="A39" s="48" t="s">
        <v>1302</v>
      </c>
      <c r="B39" s="37" t="s">
        <v>213</v>
      </c>
      <c r="C39" s="49">
        <v>4172.2500505999997</v>
      </c>
      <c r="D39" s="46" t="str">
        <f t="shared" si="0"/>
        <v>N/A</v>
      </c>
      <c r="E39" s="49">
        <v>4443.6521421999996</v>
      </c>
      <c r="F39" s="46" t="str">
        <f t="shared" si="1"/>
        <v>N/A</v>
      </c>
      <c r="G39" s="49">
        <v>4758.2938372999997</v>
      </c>
      <c r="H39" s="46" t="str">
        <f t="shared" si="2"/>
        <v>N/A</v>
      </c>
      <c r="I39" s="12">
        <v>6.5049999999999999</v>
      </c>
      <c r="J39" s="12">
        <v>7.0810000000000004</v>
      </c>
      <c r="K39" s="47" t="s">
        <v>739</v>
      </c>
      <c r="L39" s="9" t="str">
        <f t="shared" si="3"/>
        <v>Yes</v>
      </c>
    </row>
    <row r="40" spans="1:12" x14ac:dyDescent="0.2">
      <c r="A40" s="48" t="s">
        <v>1303</v>
      </c>
      <c r="B40" s="37" t="s">
        <v>213</v>
      </c>
      <c r="C40" s="49">
        <v>4909.4309721999998</v>
      </c>
      <c r="D40" s="46" t="str">
        <f>IF($B40="N/A","N/A",IF(C40&gt;10,"No",IF(C40&lt;-10,"No","Yes")))</f>
        <v>N/A</v>
      </c>
      <c r="E40" s="49">
        <v>5120.6733332000003</v>
      </c>
      <c r="F40" s="46" t="str">
        <f>IF($B40="N/A","N/A",IF(E40&gt;10,"No",IF(E40&lt;-10,"No","Yes")))</f>
        <v>N/A</v>
      </c>
      <c r="G40" s="49">
        <v>5549.9846545</v>
      </c>
      <c r="H40" s="46" t="str">
        <f>IF($B40="N/A","N/A",IF(G40&gt;10,"No",IF(G40&lt;-10,"No","Yes")))</f>
        <v>N/A</v>
      </c>
      <c r="I40" s="12">
        <v>4.3029999999999999</v>
      </c>
      <c r="J40" s="12">
        <v>8.3840000000000003</v>
      </c>
      <c r="K40" s="47" t="s">
        <v>739</v>
      </c>
      <c r="L40" s="9" t="str">
        <f>IF(J40="Div by 0", "N/A", IF(K40="N/A","N/A", IF(J40&gt;VALUE(MID(K40,1,2)), "No", IF(J40&lt;-1*VALUE(MID(K40,1,2)), "No", "Yes"))))</f>
        <v>Yes</v>
      </c>
    </row>
    <row r="41" spans="1:12" x14ac:dyDescent="0.2">
      <c r="A41" s="48" t="s">
        <v>107</v>
      </c>
      <c r="B41" s="37" t="s">
        <v>213</v>
      </c>
      <c r="C41" s="49">
        <v>57799996</v>
      </c>
      <c r="D41" s="46" t="str">
        <f t="shared" ref="D41:D44" si="4">IF($B41="N/A","N/A",IF(C41&gt;10,"No",IF(C41&lt;-10,"No","Yes")))</f>
        <v>N/A</v>
      </c>
      <c r="E41" s="49">
        <v>68585135</v>
      </c>
      <c r="F41" s="46" t="str">
        <f t="shared" ref="F41:F44" si="5">IF($B41="N/A","N/A",IF(E41&gt;10,"No",IF(E41&lt;-10,"No","Yes")))</f>
        <v>N/A</v>
      </c>
      <c r="G41" s="49">
        <v>58513442</v>
      </c>
      <c r="H41" s="46" t="str">
        <f t="shared" ref="H41:H44" si="6">IF($B41="N/A","N/A",IF(G41&gt;10,"No",IF(G41&lt;-10,"No","Yes")))</f>
        <v>N/A</v>
      </c>
      <c r="I41" s="12">
        <v>18.66</v>
      </c>
      <c r="J41" s="12">
        <v>-14.7</v>
      </c>
      <c r="K41" s="47" t="s">
        <v>739</v>
      </c>
      <c r="L41" s="9" t="str">
        <f t="shared" ref="L41:L43" si="7">IF(J41="Div by 0", "N/A", IF(K41="N/A","N/A", IF(J41&gt;VALUE(MID(K41,1,2)), "No", IF(J41&lt;-1*VALUE(MID(K41,1,2)), "No", "Yes"))))</f>
        <v>Yes</v>
      </c>
    </row>
    <row r="42" spans="1:12" x14ac:dyDescent="0.2">
      <c r="A42" s="48" t="s">
        <v>158</v>
      </c>
      <c r="B42" s="50" t="s">
        <v>217</v>
      </c>
      <c r="C42" s="1">
        <v>2202</v>
      </c>
      <c r="D42" s="46" t="str">
        <f>IF($B42="N/A","N/A",IF(C42&gt;0,"No",IF(C42&lt;0,"No","Yes")))</f>
        <v>No</v>
      </c>
      <c r="E42" s="1">
        <v>1316</v>
      </c>
      <c r="F42" s="46" t="str">
        <f>IF($B42="N/A","N/A",IF(E42&gt;0,"No",IF(E42&lt;0,"No","Yes")))</f>
        <v>No</v>
      </c>
      <c r="G42" s="1">
        <v>1735</v>
      </c>
      <c r="H42" s="46" t="str">
        <f>IF($B42="N/A","N/A",IF(G42&gt;0,"No",IF(G42&lt;0,"No","Yes")))</f>
        <v>No</v>
      </c>
      <c r="I42" s="12">
        <v>-40.200000000000003</v>
      </c>
      <c r="J42" s="12">
        <v>31.84</v>
      </c>
      <c r="K42" s="47" t="s">
        <v>739</v>
      </c>
      <c r="L42" s="9" t="str">
        <f t="shared" si="7"/>
        <v>No</v>
      </c>
    </row>
    <row r="43" spans="1:12" x14ac:dyDescent="0.2">
      <c r="A43" s="48" t="s">
        <v>156</v>
      </c>
      <c r="B43" s="37" t="s">
        <v>213</v>
      </c>
      <c r="C43" s="49">
        <v>3716673</v>
      </c>
      <c r="D43" s="46" t="str">
        <f t="shared" si="4"/>
        <v>N/A</v>
      </c>
      <c r="E43" s="49">
        <v>2480282</v>
      </c>
      <c r="F43" s="46" t="str">
        <f t="shared" si="5"/>
        <v>N/A</v>
      </c>
      <c r="G43" s="49">
        <v>3287769</v>
      </c>
      <c r="H43" s="46" t="str">
        <f t="shared" si="6"/>
        <v>N/A</v>
      </c>
      <c r="I43" s="12">
        <v>-33.299999999999997</v>
      </c>
      <c r="J43" s="12">
        <v>32.56</v>
      </c>
      <c r="K43" s="47" t="s">
        <v>739</v>
      </c>
      <c r="L43" s="9" t="str">
        <f t="shared" si="7"/>
        <v>No</v>
      </c>
    </row>
    <row r="44" spans="1:12" x14ac:dyDescent="0.2">
      <c r="A44" s="48" t="s">
        <v>1304</v>
      </c>
      <c r="B44" s="37" t="s">
        <v>213</v>
      </c>
      <c r="C44" s="49">
        <v>1687.8623978000001</v>
      </c>
      <c r="D44" s="46" t="str">
        <f t="shared" si="4"/>
        <v>N/A</v>
      </c>
      <c r="E44" s="49">
        <v>1884.7127660000001</v>
      </c>
      <c r="F44" s="46" t="str">
        <f t="shared" si="5"/>
        <v>N/A</v>
      </c>
      <c r="G44" s="49">
        <v>1894.9677233</v>
      </c>
      <c r="H44" s="46" t="str">
        <f t="shared" si="6"/>
        <v>N/A</v>
      </c>
      <c r="I44" s="12">
        <v>11.66</v>
      </c>
      <c r="J44" s="12">
        <v>0.54410000000000003</v>
      </c>
      <c r="K44" s="47" t="s">
        <v>739</v>
      </c>
      <c r="L44" s="9" t="str">
        <f>IF(J44="Div by 0", "N/A", IF(OR(J44="N/A",K44="N/A"),"N/A", IF(J44&gt;VALUE(MID(K44,1,2)), "No", IF(J44&lt;-1*VALUE(MID(K44,1,2)), "No", "Yes"))))</f>
        <v>Yes</v>
      </c>
    </row>
    <row r="45" spans="1:12" x14ac:dyDescent="0.2">
      <c r="A45" s="48" t="s">
        <v>1305</v>
      </c>
      <c r="B45" s="37" t="s">
        <v>213</v>
      </c>
      <c r="C45" s="49">
        <v>13318.797092000001</v>
      </c>
      <c r="D45" s="46" t="str">
        <f t="shared" ref="D45:D71" si="8">IF($B45="N/A","N/A",IF(C45&gt;10,"No",IF(C45&lt;-10,"No","Yes")))</f>
        <v>N/A</v>
      </c>
      <c r="E45" s="49">
        <v>13343.807776</v>
      </c>
      <c r="F45" s="46" t="str">
        <f t="shared" ref="F45:F71" si="9">IF($B45="N/A","N/A",IF(E45&gt;10,"No",IF(E45&lt;-10,"No","Yes")))</f>
        <v>N/A</v>
      </c>
      <c r="G45" s="49">
        <v>14780.750072000001</v>
      </c>
      <c r="H45" s="46" t="str">
        <f t="shared" ref="H45:H71" si="10">IF($B45="N/A","N/A",IF(G45&gt;10,"No",IF(G45&lt;-10,"No","Yes")))</f>
        <v>N/A</v>
      </c>
      <c r="I45" s="12">
        <v>0.18779999999999999</v>
      </c>
      <c r="J45" s="12">
        <v>10.77</v>
      </c>
      <c r="K45" s="47" t="s">
        <v>739</v>
      </c>
      <c r="L45" s="9" t="str">
        <f t="shared" ref="L45:L71" si="11">IF(J45="Div by 0", "N/A", IF(K45="N/A","N/A", IF(J45&gt;VALUE(MID(K45,1,2)), "No", IF(J45&lt;-1*VALUE(MID(K45,1,2)), "No", "Yes"))))</f>
        <v>Yes</v>
      </c>
    </row>
    <row r="46" spans="1:12" x14ac:dyDescent="0.2">
      <c r="A46" s="48" t="s">
        <v>1306</v>
      </c>
      <c r="B46" s="37" t="s">
        <v>213</v>
      </c>
      <c r="C46" s="49">
        <v>12906.509434</v>
      </c>
      <c r="D46" s="46" t="str">
        <f t="shared" si="8"/>
        <v>N/A</v>
      </c>
      <c r="E46" s="49">
        <v>9860.3536232000006</v>
      </c>
      <c r="F46" s="46" t="str">
        <f t="shared" si="9"/>
        <v>N/A</v>
      </c>
      <c r="G46" s="49">
        <v>11843.555053</v>
      </c>
      <c r="H46" s="46" t="str">
        <f t="shared" si="10"/>
        <v>N/A</v>
      </c>
      <c r="I46" s="12">
        <v>-23.6</v>
      </c>
      <c r="J46" s="12">
        <v>20.11</v>
      </c>
      <c r="K46" s="47" t="s">
        <v>739</v>
      </c>
      <c r="L46" s="9" t="str">
        <f t="shared" si="11"/>
        <v>Yes</v>
      </c>
    </row>
    <row r="47" spans="1:12" x14ac:dyDescent="0.2">
      <c r="A47" s="48" t="s">
        <v>1307</v>
      </c>
      <c r="B47" s="37" t="s">
        <v>213</v>
      </c>
      <c r="C47" s="49" t="s">
        <v>1747</v>
      </c>
      <c r="D47" s="46" t="str">
        <f t="shared" si="8"/>
        <v>N/A</v>
      </c>
      <c r="E47" s="49">
        <v>5375</v>
      </c>
      <c r="F47" s="46" t="str">
        <f t="shared" si="9"/>
        <v>N/A</v>
      </c>
      <c r="G47" s="49" t="s">
        <v>1747</v>
      </c>
      <c r="H47" s="46" t="str">
        <f t="shared" si="10"/>
        <v>N/A</v>
      </c>
      <c r="I47" s="12" t="s">
        <v>1747</v>
      </c>
      <c r="J47" s="12" t="s">
        <v>1747</v>
      </c>
      <c r="K47" s="47" t="s">
        <v>739</v>
      </c>
      <c r="L47" s="9" t="str">
        <f t="shared" si="11"/>
        <v>N/A</v>
      </c>
    </row>
    <row r="48" spans="1:12" x14ac:dyDescent="0.2">
      <c r="A48" s="48" t="s">
        <v>1308</v>
      </c>
      <c r="B48" s="37" t="s">
        <v>213</v>
      </c>
      <c r="C48" s="49">
        <v>2586.4333333</v>
      </c>
      <c r="D48" s="46" t="str">
        <f t="shared" si="8"/>
        <v>N/A</v>
      </c>
      <c r="E48" s="49">
        <v>4385.8095237999996</v>
      </c>
      <c r="F48" s="46" t="str">
        <f t="shared" si="9"/>
        <v>N/A</v>
      </c>
      <c r="G48" s="49">
        <v>7730.0869565000003</v>
      </c>
      <c r="H48" s="46" t="str">
        <f t="shared" si="10"/>
        <v>N/A</v>
      </c>
      <c r="I48" s="12">
        <v>69.569999999999993</v>
      </c>
      <c r="J48" s="12">
        <v>76.25</v>
      </c>
      <c r="K48" s="47" t="s">
        <v>739</v>
      </c>
      <c r="L48" s="9" t="str">
        <f t="shared" si="11"/>
        <v>No</v>
      </c>
    </row>
    <row r="49" spans="1:12" x14ac:dyDescent="0.2">
      <c r="A49" s="48" t="s">
        <v>1309</v>
      </c>
      <c r="B49" s="37" t="s">
        <v>213</v>
      </c>
      <c r="C49" s="49">
        <v>13675.791149999999</v>
      </c>
      <c r="D49" s="46" t="str">
        <f t="shared" si="8"/>
        <v>N/A</v>
      </c>
      <c r="E49" s="49">
        <v>16323.227273</v>
      </c>
      <c r="F49" s="46" t="str">
        <f t="shared" si="9"/>
        <v>N/A</v>
      </c>
      <c r="G49" s="49">
        <v>16680.041198999999</v>
      </c>
      <c r="H49" s="46" t="str">
        <f t="shared" si="10"/>
        <v>N/A</v>
      </c>
      <c r="I49" s="12">
        <v>19.36</v>
      </c>
      <c r="J49" s="12">
        <v>2.1859999999999999</v>
      </c>
      <c r="K49" s="47" t="s">
        <v>739</v>
      </c>
      <c r="L49" s="9" t="str">
        <f t="shared" si="11"/>
        <v>Yes</v>
      </c>
    </row>
    <row r="50" spans="1:12" x14ac:dyDescent="0.2">
      <c r="A50" s="48" t="s">
        <v>1310</v>
      </c>
      <c r="B50" s="37" t="s">
        <v>213</v>
      </c>
      <c r="C50" s="49" t="s">
        <v>1747</v>
      </c>
      <c r="D50" s="46" t="str">
        <f t="shared" si="8"/>
        <v>N/A</v>
      </c>
      <c r="E50" s="49" t="s">
        <v>1747</v>
      </c>
      <c r="F50" s="46" t="str">
        <f t="shared" si="9"/>
        <v>N/A</v>
      </c>
      <c r="G50" s="49" t="s">
        <v>1747</v>
      </c>
      <c r="H50" s="46" t="str">
        <f t="shared" si="10"/>
        <v>N/A</v>
      </c>
      <c r="I50" s="12" t="s">
        <v>1747</v>
      </c>
      <c r="J50" s="12" t="s">
        <v>1747</v>
      </c>
      <c r="K50" s="47" t="s">
        <v>739</v>
      </c>
      <c r="L50" s="9" t="str">
        <f t="shared" si="11"/>
        <v>N/A</v>
      </c>
    </row>
    <row r="51" spans="1:12" x14ac:dyDescent="0.2">
      <c r="A51" s="48" t="s">
        <v>1311</v>
      </c>
      <c r="B51" s="37" t="s">
        <v>213</v>
      </c>
      <c r="C51" s="49">
        <v>15102.158941</v>
      </c>
      <c r="D51" s="46" t="str">
        <f t="shared" si="8"/>
        <v>N/A</v>
      </c>
      <c r="E51" s="49">
        <v>15490.410704</v>
      </c>
      <c r="F51" s="46" t="str">
        <f t="shared" si="9"/>
        <v>N/A</v>
      </c>
      <c r="G51" s="49">
        <v>16347.458355999999</v>
      </c>
      <c r="H51" s="46" t="str">
        <f t="shared" si="10"/>
        <v>N/A</v>
      </c>
      <c r="I51" s="12">
        <v>2.5710000000000002</v>
      </c>
      <c r="J51" s="12">
        <v>5.5330000000000004</v>
      </c>
      <c r="K51" s="47" t="s">
        <v>739</v>
      </c>
      <c r="L51" s="9" t="str">
        <f t="shared" si="11"/>
        <v>Yes</v>
      </c>
    </row>
    <row r="52" spans="1:12" x14ac:dyDescent="0.2">
      <c r="A52" s="48" t="s">
        <v>1312</v>
      </c>
      <c r="B52" s="37" t="s">
        <v>213</v>
      </c>
      <c r="C52" s="49">
        <v>14104.092717</v>
      </c>
      <c r="D52" s="46" t="str">
        <f t="shared" si="8"/>
        <v>N/A</v>
      </c>
      <c r="E52" s="49">
        <v>14432.340638</v>
      </c>
      <c r="F52" s="46" t="str">
        <f t="shared" si="9"/>
        <v>N/A</v>
      </c>
      <c r="G52" s="49">
        <v>15199.205291</v>
      </c>
      <c r="H52" s="46" t="str">
        <f t="shared" si="10"/>
        <v>N/A</v>
      </c>
      <c r="I52" s="12">
        <v>2.327</v>
      </c>
      <c r="J52" s="12">
        <v>5.3140000000000001</v>
      </c>
      <c r="K52" s="47" t="s">
        <v>739</v>
      </c>
      <c r="L52" s="9" t="str">
        <f t="shared" si="11"/>
        <v>Yes</v>
      </c>
    </row>
    <row r="53" spans="1:12" x14ac:dyDescent="0.2">
      <c r="A53" s="48" t="s">
        <v>1313</v>
      </c>
      <c r="B53" s="37" t="s">
        <v>213</v>
      </c>
      <c r="C53" s="49" t="s">
        <v>1747</v>
      </c>
      <c r="D53" s="46" t="str">
        <f t="shared" si="8"/>
        <v>N/A</v>
      </c>
      <c r="E53" s="49" t="s">
        <v>1747</v>
      </c>
      <c r="F53" s="46" t="str">
        <f t="shared" si="9"/>
        <v>N/A</v>
      </c>
      <c r="G53" s="49" t="s">
        <v>1747</v>
      </c>
      <c r="H53" s="46" t="str">
        <f t="shared" si="10"/>
        <v>N/A</v>
      </c>
      <c r="I53" s="12" t="s">
        <v>1747</v>
      </c>
      <c r="J53" s="12" t="s">
        <v>1747</v>
      </c>
      <c r="K53" s="47" t="s">
        <v>739</v>
      </c>
      <c r="L53" s="9" t="str">
        <f t="shared" si="11"/>
        <v>N/A</v>
      </c>
    </row>
    <row r="54" spans="1:12" x14ac:dyDescent="0.2">
      <c r="A54" s="48" t="s">
        <v>1314</v>
      </c>
      <c r="B54" s="37" t="s">
        <v>213</v>
      </c>
      <c r="C54" s="49">
        <v>19792.383986000001</v>
      </c>
      <c r="D54" s="46" t="str">
        <f t="shared" si="8"/>
        <v>N/A</v>
      </c>
      <c r="E54" s="49">
        <v>19137.411925</v>
      </c>
      <c r="F54" s="46" t="str">
        <f t="shared" si="9"/>
        <v>N/A</v>
      </c>
      <c r="G54" s="49">
        <v>7660.8807531000002</v>
      </c>
      <c r="H54" s="46" t="str">
        <f t="shared" si="10"/>
        <v>N/A</v>
      </c>
      <c r="I54" s="12">
        <v>-3.31</v>
      </c>
      <c r="J54" s="12">
        <v>-60</v>
      </c>
      <c r="K54" s="47" t="s">
        <v>739</v>
      </c>
      <c r="L54" s="9" t="str">
        <f t="shared" si="11"/>
        <v>No</v>
      </c>
    </row>
    <row r="55" spans="1:12" x14ac:dyDescent="0.2">
      <c r="A55" s="48" t="s">
        <v>1691</v>
      </c>
      <c r="B55" s="37" t="s">
        <v>213</v>
      </c>
      <c r="C55" s="49">
        <v>39394.154139999999</v>
      </c>
      <c r="D55" s="46" t="str">
        <f t="shared" si="8"/>
        <v>N/A</v>
      </c>
      <c r="E55" s="49">
        <v>40713.377861000001</v>
      </c>
      <c r="F55" s="46" t="str">
        <f t="shared" si="9"/>
        <v>N/A</v>
      </c>
      <c r="G55" s="49">
        <v>43951.663213</v>
      </c>
      <c r="H55" s="46" t="str">
        <f t="shared" si="10"/>
        <v>N/A</v>
      </c>
      <c r="I55" s="12">
        <v>3.3490000000000002</v>
      </c>
      <c r="J55" s="12">
        <v>7.9539999999999997</v>
      </c>
      <c r="K55" s="47" t="s">
        <v>739</v>
      </c>
      <c r="L55" s="9" t="str">
        <f t="shared" si="11"/>
        <v>Yes</v>
      </c>
    </row>
    <row r="56" spans="1:12" x14ac:dyDescent="0.2">
      <c r="A56" s="48" t="s">
        <v>1315</v>
      </c>
      <c r="B56" s="37" t="s">
        <v>213</v>
      </c>
      <c r="C56" s="49" t="s">
        <v>1747</v>
      </c>
      <c r="D56" s="46" t="str">
        <f t="shared" si="8"/>
        <v>N/A</v>
      </c>
      <c r="E56" s="49" t="s">
        <v>1747</v>
      </c>
      <c r="F56" s="46" t="str">
        <f t="shared" si="9"/>
        <v>N/A</v>
      </c>
      <c r="G56" s="49" t="s">
        <v>1747</v>
      </c>
      <c r="H56" s="46" t="str">
        <f t="shared" si="10"/>
        <v>N/A</v>
      </c>
      <c r="I56" s="12" t="s">
        <v>1747</v>
      </c>
      <c r="J56" s="12" t="s">
        <v>1747</v>
      </c>
      <c r="K56" s="47" t="s">
        <v>739</v>
      </c>
      <c r="L56" s="9" t="str">
        <f t="shared" si="11"/>
        <v>N/A</v>
      </c>
    </row>
    <row r="57" spans="1:12" x14ac:dyDescent="0.2">
      <c r="A57" s="48" t="s">
        <v>1692</v>
      </c>
      <c r="B57" s="37" t="s">
        <v>213</v>
      </c>
      <c r="C57" s="49">
        <v>1856.1992975000001</v>
      </c>
      <c r="D57" s="46" t="str">
        <f t="shared" si="8"/>
        <v>N/A</v>
      </c>
      <c r="E57" s="49">
        <v>2008.0902894999999</v>
      </c>
      <c r="F57" s="46" t="str">
        <f t="shared" si="9"/>
        <v>N/A</v>
      </c>
      <c r="G57" s="49">
        <v>2111.4230524</v>
      </c>
      <c r="H57" s="46" t="str">
        <f t="shared" si="10"/>
        <v>N/A</v>
      </c>
      <c r="I57" s="12">
        <v>8.1829999999999998</v>
      </c>
      <c r="J57" s="12">
        <v>5.1459999999999999</v>
      </c>
      <c r="K57" s="47" t="s">
        <v>739</v>
      </c>
      <c r="L57" s="9" t="str">
        <f t="shared" si="11"/>
        <v>Yes</v>
      </c>
    </row>
    <row r="58" spans="1:12" x14ac:dyDescent="0.2">
      <c r="A58" s="48" t="s">
        <v>1316</v>
      </c>
      <c r="B58" s="37" t="s">
        <v>213</v>
      </c>
      <c r="C58" s="49">
        <v>2403.9324935999998</v>
      </c>
      <c r="D58" s="46" t="str">
        <f t="shared" si="8"/>
        <v>N/A</v>
      </c>
      <c r="E58" s="49">
        <v>2455.4722022999999</v>
      </c>
      <c r="F58" s="46" t="str">
        <f t="shared" si="9"/>
        <v>N/A</v>
      </c>
      <c r="G58" s="49">
        <v>2342.3000089000002</v>
      </c>
      <c r="H58" s="46" t="str">
        <f t="shared" si="10"/>
        <v>N/A</v>
      </c>
      <c r="I58" s="12">
        <v>2.1440000000000001</v>
      </c>
      <c r="J58" s="12">
        <v>-4.6100000000000003</v>
      </c>
      <c r="K58" s="47" t="s">
        <v>739</v>
      </c>
      <c r="L58" s="9" t="str">
        <f t="shared" si="11"/>
        <v>Yes</v>
      </c>
    </row>
    <row r="59" spans="1:12" ht="12" customHeight="1" x14ac:dyDescent="0.2">
      <c r="A59" s="48" t="s">
        <v>1693</v>
      </c>
      <c r="B59" s="37" t="s">
        <v>213</v>
      </c>
      <c r="C59" s="49">
        <v>1871.9600496</v>
      </c>
      <c r="D59" s="46" t="str">
        <f t="shared" si="8"/>
        <v>N/A</v>
      </c>
      <c r="E59" s="49">
        <v>1882.0097504</v>
      </c>
      <c r="F59" s="46" t="str">
        <f t="shared" si="9"/>
        <v>N/A</v>
      </c>
      <c r="G59" s="49">
        <v>2043.1867976000001</v>
      </c>
      <c r="H59" s="46" t="str">
        <f t="shared" si="10"/>
        <v>N/A</v>
      </c>
      <c r="I59" s="12">
        <v>0.53690000000000004</v>
      </c>
      <c r="J59" s="12">
        <v>8.5640000000000001</v>
      </c>
      <c r="K59" s="47" t="s">
        <v>739</v>
      </c>
      <c r="L59" s="9" t="str">
        <f t="shared" si="11"/>
        <v>Yes</v>
      </c>
    </row>
    <row r="60" spans="1:12" x14ac:dyDescent="0.2">
      <c r="A60" s="48" t="s">
        <v>1694</v>
      </c>
      <c r="B60" s="37" t="s">
        <v>213</v>
      </c>
      <c r="C60" s="49">
        <v>8086.2520925999997</v>
      </c>
      <c r="D60" s="46" t="str">
        <f t="shared" si="8"/>
        <v>N/A</v>
      </c>
      <c r="E60" s="49">
        <v>6803.5027522999999</v>
      </c>
      <c r="F60" s="46" t="str">
        <f t="shared" si="9"/>
        <v>N/A</v>
      </c>
      <c r="G60" s="49">
        <v>6319.6442576999998</v>
      </c>
      <c r="H60" s="46" t="str">
        <f t="shared" si="10"/>
        <v>N/A</v>
      </c>
      <c r="I60" s="12">
        <v>-15.9</v>
      </c>
      <c r="J60" s="12">
        <v>-7.11</v>
      </c>
      <c r="K60" s="47" t="s">
        <v>739</v>
      </c>
      <c r="L60" s="9" t="str">
        <f t="shared" si="11"/>
        <v>Yes</v>
      </c>
    </row>
    <row r="61" spans="1:12" x14ac:dyDescent="0.2">
      <c r="A61" s="3" t="s">
        <v>1695</v>
      </c>
      <c r="B61" s="37" t="s">
        <v>213</v>
      </c>
      <c r="C61" s="49">
        <v>1535.387393</v>
      </c>
      <c r="D61" s="46" t="str">
        <f t="shared" si="8"/>
        <v>N/A</v>
      </c>
      <c r="E61" s="49">
        <v>1676.5438409000001</v>
      </c>
      <c r="F61" s="46" t="str">
        <f t="shared" si="9"/>
        <v>N/A</v>
      </c>
      <c r="G61" s="49">
        <v>1763.5856851000001</v>
      </c>
      <c r="H61" s="46" t="str">
        <f t="shared" si="10"/>
        <v>N/A</v>
      </c>
      <c r="I61" s="12">
        <v>9.1940000000000008</v>
      </c>
      <c r="J61" s="12">
        <v>5.1920000000000002</v>
      </c>
      <c r="K61" s="47" t="s">
        <v>739</v>
      </c>
      <c r="L61" s="9" t="str">
        <f t="shared" si="11"/>
        <v>Yes</v>
      </c>
    </row>
    <row r="62" spans="1:12" x14ac:dyDescent="0.2">
      <c r="A62" s="3" t="s">
        <v>1696</v>
      </c>
      <c r="B62" s="37" t="s">
        <v>213</v>
      </c>
      <c r="C62" s="49">
        <v>3766.2923636999999</v>
      </c>
      <c r="D62" s="46" t="str">
        <f t="shared" si="8"/>
        <v>N/A</v>
      </c>
      <c r="E62" s="49">
        <v>3759.4251315000001</v>
      </c>
      <c r="F62" s="46" t="str">
        <f t="shared" si="9"/>
        <v>N/A</v>
      </c>
      <c r="G62" s="49">
        <v>3698.059401</v>
      </c>
      <c r="H62" s="46" t="str">
        <f t="shared" si="10"/>
        <v>N/A</v>
      </c>
      <c r="I62" s="12">
        <v>-0.182</v>
      </c>
      <c r="J62" s="12">
        <v>-1.63</v>
      </c>
      <c r="K62" s="47" t="s">
        <v>739</v>
      </c>
      <c r="L62" s="9" t="str">
        <f t="shared" si="11"/>
        <v>Yes</v>
      </c>
    </row>
    <row r="63" spans="1:12" x14ac:dyDescent="0.2">
      <c r="A63" s="3" t="s">
        <v>1697</v>
      </c>
      <c r="B63" s="37" t="s">
        <v>213</v>
      </c>
      <c r="C63" s="49">
        <v>3513.4070314000001</v>
      </c>
      <c r="D63" s="46" t="str">
        <f t="shared" si="8"/>
        <v>N/A</v>
      </c>
      <c r="E63" s="49">
        <v>3819.8692495</v>
      </c>
      <c r="F63" s="46" t="str">
        <f t="shared" si="9"/>
        <v>N/A</v>
      </c>
      <c r="G63" s="49">
        <v>4158.4131183</v>
      </c>
      <c r="H63" s="46" t="str">
        <f t="shared" si="10"/>
        <v>N/A</v>
      </c>
      <c r="I63" s="12">
        <v>8.7230000000000008</v>
      </c>
      <c r="J63" s="12">
        <v>8.8629999999999995</v>
      </c>
      <c r="K63" s="47" t="s">
        <v>739</v>
      </c>
      <c r="L63" s="9" t="str">
        <f t="shared" si="11"/>
        <v>Yes</v>
      </c>
    </row>
    <row r="64" spans="1:12" x14ac:dyDescent="0.2">
      <c r="A64" s="3" t="s">
        <v>1698</v>
      </c>
      <c r="B64" s="37" t="s">
        <v>213</v>
      </c>
      <c r="C64" s="49">
        <v>2281</v>
      </c>
      <c r="D64" s="46" t="str">
        <f t="shared" si="8"/>
        <v>N/A</v>
      </c>
      <c r="E64" s="49">
        <v>603.5</v>
      </c>
      <c r="F64" s="46" t="str">
        <f t="shared" si="9"/>
        <v>N/A</v>
      </c>
      <c r="G64" s="49">
        <v>470</v>
      </c>
      <c r="H64" s="46" t="str">
        <f t="shared" si="10"/>
        <v>N/A</v>
      </c>
      <c r="I64" s="12">
        <v>-73.5</v>
      </c>
      <c r="J64" s="12">
        <v>-22.1</v>
      </c>
      <c r="K64" s="47" t="s">
        <v>739</v>
      </c>
      <c r="L64" s="9" t="str">
        <f t="shared" si="11"/>
        <v>Yes</v>
      </c>
    </row>
    <row r="65" spans="1:12" x14ac:dyDescent="0.2">
      <c r="A65" s="3" t="s">
        <v>1699</v>
      </c>
      <c r="B65" s="37" t="s">
        <v>213</v>
      </c>
      <c r="C65" s="49">
        <v>2989.2134685000001</v>
      </c>
      <c r="D65" s="46" t="str">
        <f t="shared" si="8"/>
        <v>N/A</v>
      </c>
      <c r="E65" s="49">
        <v>2942.0720646999998</v>
      </c>
      <c r="F65" s="46" t="str">
        <f t="shared" si="9"/>
        <v>N/A</v>
      </c>
      <c r="G65" s="49">
        <v>2794.2333448999998</v>
      </c>
      <c r="H65" s="46" t="str">
        <f t="shared" si="10"/>
        <v>N/A</v>
      </c>
      <c r="I65" s="12">
        <v>-1.58</v>
      </c>
      <c r="J65" s="12">
        <v>-5.0199999999999996</v>
      </c>
      <c r="K65" s="47" t="s">
        <v>739</v>
      </c>
      <c r="L65" s="9" t="str">
        <f t="shared" si="11"/>
        <v>Yes</v>
      </c>
    </row>
    <row r="66" spans="1:12" x14ac:dyDescent="0.2">
      <c r="A66" s="3" t="s">
        <v>1700</v>
      </c>
      <c r="B66" s="37" t="s">
        <v>213</v>
      </c>
      <c r="C66" s="49">
        <v>2057.1840529999999</v>
      </c>
      <c r="D66" s="46" t="str">
        <f t="shared" si="8"/>
        <v>N/A</v>
      </c>
      <c r="E66" s="49">
        <v>2204.2120937999998</v>
      </c>
      <c r="F66" s="46" t="str">
        <f t="shared" si="9"/>
        <v>N/A</v>
      </c>
      <c r="G66" s="49">
        <v>2317.4536389</v>
      </c>
      <c r="H66" s="46" t="str">
        <f t="shared" si="10"/>
        <v>N/A</v>
      </c>
      <c r="I66" s="12">
        <v>7.1470000000000002</v>
      </c>
      <c r="J66" s="12">
        <v>5.1379999999999999</v>
      </c>
      <c r="K66" s="47" t="s">
        <v>739</v>
      </c>
      <c r="L66" s="9" t="str">
        <f t="shared" si="11"/>
        <v>Yes</v>
      </c>
    </row>
    <row r="67" spans="1:12" x14ac:dyDescent="0.2">
      <c r="A67" s="3" t="s">
        <v>1701</v>
      </c>
      <c r="B67" s="37" t="s">
        <v>213</v>
      </c>
      <c r="C67" s="49">
        <v>1664.1070923</v>
      </c>
      <c r="D67" s="46" t="str">
        <f t="shared" si="8"/>
        <v>N/A</v>
      </c>
      <c r="E67" s="49">
        <v>1778.3900466</v>
      </c>
      <c r="F67" s="46" t="str">
        <f t="shared" si="9"/>
        <v>N/A</v>
      </c>
      <c r="G67" s="49">
        <v>1838.5241183999999</v>
      </c>
      <c r="H67" s="46" t="str">
        <f t="shared" si="10"/>
        <v>N/A</v>
      </c>
      <c r="I67" s="12">
        <v>6.8680000000000003</v>
      </c>
      <c r="J67" s="12">
        <v>3.3809999999999998</v>
      </c>
      <c r="K67" s="47" t="s">
        <v>739</v>
      </c>
      <c r="L67" s="9" t="str">
        <f t="shared" si="11"/>
        <v>Yes</v>
      </c>
    </row>
    <row r="68" spans="1:12" x14ac:dyDescent="0.2">
      <c r="A68" s="2" t="s">
        <v>1702</v>
      </c>
      <c r="B68" s="37" t="s">
        <v>213</v>
      </c>
      <c r="C68" s="49">
        <v>3302.9516942</v>
      </c>
      <c r="D68" s="46" t="str">
        <f t="shared" si="8"/>
        <v>N/A</v>
      </c>
      <c r="E68" s="49">
        <v>3477.0532186999999</v>
      </c>
      <c r="F68" s="46" t="str">
        <f t="shared" si="9"/>
        <v>N/A</v>
      </c>
      <c r="G68" s="49">
        <v>7222.4081850000002</v>
      </c>
      <c r="H68" s="46" t="str">
        <f t="shared" si="10"/>
        <v>N/A</v>
      </c>
      <c r="I68" s="12">
        <v>5.2709999999999999</v>
      </c>
      <c r="J68" s="12">
        <v>107.7</v>
      </c>
      <c r="K68" s="47" t="s">
        <v>739</v>
      </c>
      <c r="L68" s="9" t="str">
        <f t="shared" si="11"/>
        <v>No</v>
      </c>
    </row>
    <row r="69" spans="1:12" x14ac:dyDescent="0.2">
      <c r="A69" s="2" t="s">
        <v>1703</v>
      </c>
      <c r="B69" s="37" t="s">
        <v>213</v>
      </c>
      <c r="C69" s="49">
        <v>3315.9704047999999</v>
      </c>
      <c r="D69" s="46" t="str">
        <f t="shared" si="8"/>
        <v>N/A</v>
      </c>
      <c r="E69" s="49">
        <v>3227.0733773000002</v>
      </c>
      <c r="F69" s="46" t="str">
        <f t="shared" si="9"/>
        <v>N/A</v>
      </c>
      <c r="G69" s="49">
        <v>2831.0900892999998</v>
      </c>
      <c r="H69" s="46" t="str">
        <f t="shared" si="10"/>
        <v>N/A</v>
      </c>
      <c r="I69" s="12">
        <v>-2.68</v>
      </c>
      <c r="J69" s="12">
        <v>-12.3</v>
      </c>
      <c r="K69" s="47" t="s">
        <v>739</v>
      </c>
      <c r="L69" s="9" t="str">
        <f t="shared" si="11"/>
        <v>Yes</v>
      </c>
    </row>
    <row r="70" spans="1:12" x14ac:dyDescent="0.2">
      <c r="A70" s="48" t="s">
        <v>1704</v>
      </c>
      <c r="B70" s="37" t="s">
        <v>213</v>
      </c>
      <c r="C70" s="49">
        <v>2197.4201976999998</v>
      </c>
      <c r="D70" s="46" t="str">
        <f t="shared" si="8"/>
        <v>N/A</v>
      </c>
      <c r="E70" s="49">
        <v>2251.8753667000001</v>
      </c>
      <c r="F70" s="46" t="str">
        <f t="shared" si="9"/>
        <v>N/A</v>
      </c>
      <c r="G70" s="49">
        <v>2164.2484331000001</v>
      </c>
      <c r="H70" s="46" t="str">
        <f t="shared" si="10"/>
        <v>N/A</v>
      </c>
      <c r="I70" s="12">
        <v>2.4780000000000002</v>
      </c>
      <c r="J70" s="12">
        <v>-3.89</v>
      </c>
      <c r="K70" s="47" t="s">
        <v>739</v>
      </c>
      <c r="L70" s="9" t="str">
        <f t="shared" si="11"/>
        <v>Yes</v>
      </c>
    </row>
    <row r="71" spans="1:12" x14ac:dyDescent="0.2">
      <c r="A71" s="48" t="s">
        <v>1705</v>
      </c>
      <c r="B71" s="37" t="s">
        <v>213</v>
      </c>
      <c r="C71" s="49">
        <v>2853.0305791000001</v>
      </c>
      <c r="D71" s="46" t="str">
        <f t="shared" si="8"/>
        <v>N/A</v>
      </c>
      <c r="E71" s="49">
        <v>2526.7487761000002</v>
      </c>
      <c r="F71" s="46" t="str">
        <f t="shared" si="9"/>
        <v>N/A</v>
      </c>
      <c r="G71" s="49">
        <v>2492.3844800000002</v>
      </c>
      <c r="H71" s="46" t="str">
        <f t="shared" si="10"/>
        <v>N/A</v>
      </c>
      <c r="I71" s="12">
        <v>-11.4</v>
      </c>
      <c r="J71" s="12">
        <v>-1.36</v>
      </c>
      <c r="K71" s="47" t="s">
        <v>739</v>
      </c>
      <c r="L71" s="9" t="str">
        <f t="shared" si="11"/>
        <v>Yes</v>
      </c>
    </row>
    <row r="72" spans="1:12" x14ac:dyDescent="0.2">
      <c r="A72" s="48" t="s">
        <v>1623</v>
      </c>
      <c r="B72" s="37" t="s">
        <v>213</v>
      </c>
      <c r="C72" s="49">
        <v>1388061690</v>
      </c>
      <c r="D72" s="46" t="str">
        <f t="shared" ref="D72:D135" si="12">IF($B72="N/A","N/A",IF(C72&gt;10,"No",IF(C72&lt;-10,"No","Yes")))</f>
        <v>N/A</v>
      </c>
      <c r="E72" s="49">
        <v>1382778020</v>
      </c>
      <c r="F72" s="46" t="str">
        <f t="shared" ref="F72:F135" si="13">IF($B72="N/A","N/A",IF(E72&gt;10,"No",IF(E72&lt;-10,"No","Yes")))</f>
        <v>N/A</v>
      </c>
      <c r="G72" s="49">
        <v>1216769899</v>
      </c>
      <c r="H72" s="46" t="str">
        <f t="shared" ref="H72:H135" si="14">IF($B72="N/A","N/A",IF(G72&gt;10,"No",IF(G72&lt;-10,"No","Yes")))</f>
        <v>N/A</v>
      </c>
      <c r="I72" s="12">
        <v>-0.38100000000000001</v>
      </c>
      <c r="J72" s="12">
        <v>-12</v>
      </c>
      <c r="K72" s="47" t="s">
        <v>739</v>
      </c>
      <c r="L72" s="9" t="str">
        <f t="shared" ref="L72:L132" si="15">IF(J72="Div by 0", "N/A", IF(K72="N/A","N/A", IF(J72&gt;VALUE(MID(K72,1,2)), "No", IF(J72&lt;-1*VALUE(MID(K72,1,2)), "No", "Yes"))))</f>
        <v>Yes</v>
      </c>
    </row>
    <row r="73" spans="1:12" x14ac:dyDescent="0.2">
      <c r="A73" s="48" t="s">
        <v>1624</v>
      </c>
      <c r="B73" s="37" t="s">
        <v>213</v>
      </c>
      <c r="C73" s="38">
        <v>244182</v>
      </c>
      <c r="D73" s="46" t="str">
        <f t="shared" si="12"/>
        <v>N/A</v>
      </c>
      <c r="E73" s="38">
        <v>238037</v>
      </c>
      <c r="F73" s="46" t="str">
        <f t="shared" si="13"/>
        <v>N/A</v>
      </c>
      <c r="G73" s="38">
        <v>188064</v>
      </c>
      <c r="H73" s="46" t="str">
        <f t="shared" si="14"/>
        <v>N/A</v>
      </c>
      <c r="I73" s="12">
        <v>-2.52</v>
      </c>
      <c r="J73" s="12">
        <v>-21</v>
      </c>
      <c r="K73" s="47" t="s">
        <v>739</v>
      </c>
      <c r="L73" s="9" t="str">
        <f t="shared" si="15"/>
        <v>Yes</v>
      </c>
    </row>
    <row r="74" spans="1:12" x14ac:dyDescent="0.2">
      <c r="A74" s="48" t="s">
        <v>1317</v>
      </c>
      <c r="B74" s="37" t="s">
        <v>213</v>
      </c>
      <c r="C74" s="49">
        <v>5684.5373122999999</v>
      </c>
      <c r="D74" s="46" t="str">
        <f t="shared" si="12"/>
        <v>N/A</v>
      </c>
      <c r="E74" s="49">
        <v>5809.0885871</v>
      </c>
      <c r="F74" s="46" t="str">
        <f t="shared" si="13"/>
        <v>N/A</v>
      </c>
      <c r="G74" s="49">
        <v>6469.9777682000004</v>
      </c>
      <c r="H74" s="46" t="str">
        <f t="shared" si="14"/>
        <v>N/A</v>
      </c>
      <c r="I74" s="12">
        <v>2.1909999999999998</v>
      </c>
      <c r="J74" s="12">
        <v>11.38</v>
      </c>
      <c r="K74" s="47" t="s">
        <v>739</v>
      </c>
      <c r="L74" s="9" t="str">
        <f t="shared" si="15"/>
        <v>Yes</v>
      </c>
    </row>
    <row r="75" spans="1:12" ht="25.5" x14ac:dyDescent="0.2">
      <c r="A75" s="48" t="s">
        <v>1318</v>
      </c>
      <c r="B75" s="37" t="s">
        <v>213</v>
      </c>
      <c r="C75" s="38">
        <v>4.7672801434999998</v>
      </c>
      <c r="D75" s="46" t="str">
        <f t="shared" si="12"/>
        <v>N/A</v>
      </c>
      <c r="E75" s="38">
        <v>4.8432596613000003</v>
      </c>
      <c r="F75" s="46" t="str">
        <f t="shared" si="13"/>
        <v>N/A</v>
      </c>
      <c r="G75" s="38">
        <v>4.9117534455999996</v>
      </c>
      <c r="H75" s="46" t="str">
        <f t="shared" si="14"/>
        <v>N/A</v>
      </c>
      <c r="I75" s="12">
        <v>1.5940000000000001</v>
      </c>
      <c r="J75" s="12">
        <v>1.4139999999999999</v>
      </c>
      <c r="K75" s="47" t="s">
        <v>739</v>
      </c>
      <c r="L75" s="9" t="str">
        <f t="shared" si="15"/>
        <v>Yes</v>
      </c>
    </row>
    <row r="76" spans="1:12" ht="25.5" x14ac:dyDescent="0.2">
      <c r="A76" s="48" t="s">
        <v>548</v>
      </c>
      <c r="B76" s="37" t="s">
        <v>213</v>
      </c>
      <c r="C76" s="49">
        <v>685544</v>
      </c>
      <c r="D76" s="46" t="str">
        <f t="shared" si="12"/>
        <v>N/A</v>
      </c>
      <c r="E76" s="49">
        <v>642105</v>
      </c>
      <c r="F76" s="46" t="str">
        <f t="shared" si="13"/>
        <v>N/A</v>
      </c>
      <c r="G76" s="49">
        <v>453971</v>
      </c>
      <c r="H76" s="46" t="str">
        <f t="shared" si="14"/>
        <v>N/A</v>
      </c>
      <c r="I76" s="12">
        <v>-6.34</v>
      </c>
      <c r="J76" s="12">
        <v>-29.3</v>
      </c>
      <c r="K76" s="47" t="s">
        <v>739</v>
      </c>
      <c r="L76" s="9" t="str">
        <f t="shared" si="15"/>
        <v>Yes</v>
      </c>
    </row>
    <row r="77" spans="1:12" x14ac:dyDescent="0.2">
      <c r="A77" s="48" t="s">
        <v>549</v>
      </c>
      <c r="B77" s="37" t="s">
        <v>213</v>
      </c>
      <c r="C77" s="38">
        <v>11</v>
      </c>
      <c r="D77" s="46" t="str">
        <f t="shared" si="12"/>
        <v>N/A</v>
      </c>
      <c r="E77" s="38">
        <v>11</v>
      </c>
      <c r="F77" s="46" t="str">
        <f t="shared" si="13"/>
        <v>N/A</v>
      </c>
      <c r="G77" s="38">
        <v>11</v>
      </c>
      <c r="H77" s="46" t="str">
        <f t="shared" si="14"/>
        <v>N/A</v>
      </c>
      <c r="I77" s="12">
        <v>25</v>
      </c>
      <c r="J77" s="12">
        <v>-30</v>
      </c>
      <c r="K77" s="47" t="s">
        <v>739</v>
      </c>
      <c r="L77" s="9" t="str">
        <f t="shared" si="15"/>
        <v>Yes</v>
      </c>
    </row>
    <row r="78" spans="1:12" x14ac:dyDescent="0.2">
      <c r="A78" s="48" t="s">
        <v>1319</v>
      </c>
      <c r="B78" s="37" t="s">
        <v>213</v>
      </c>
      <c r="C78" s="49">
        <v>85693</v>
      </c>
      <c r="D78" s="46" t="str">
        <f t="shared" si="12"/>
        <v>N/A</v>
      </c>
      <c r="E78" s="49">
        <v>64210.5</v>
      </c>
      <c r="F78" s="46" t="str">
        <f t="shared" si="13"/>
        <v>N/A</v>
      </c>
      <c r="G78" s="49">
        <v>64853</v>
      </c>
      <c r="H78" s="46" t="str">
        <f t="shared" si="14"/>
        <v>N/A</v>
      </c>
      <c r="I78" s="12">
        <v>-25.1</v>
      </c>
      <c r="J78" s="12">
        <v>1.0009999999999999</v>
      </c>
      <c r="K78" s="47" t="s">
        <v>739</v>
      </c>
      <c r="L78" s="9" t="str">
        <f t="shared" si="15"/>
        <v>Yes</v>
      </c>
    </row>
    <row r="79" spans="1:12" ht="25.5" x14ac:dyDescent="0.2">
      <c r="A79" s="48" t="s">
        <v>550</v>
      </c>
      <c r="B79" s="37" t="s">
        <v>213</v>
      </c>
      <c r="C79" s="49">
        <v>39737726</v>
      </c>
      <c r="D79" s="46" t="str">
        <f t="shared" si="12"/>
        <v>N/A</v>
      </c>
      <c r="E79" s="49">
        <v>45130406</v>
      </c>
      <c r="F79" s="46" t="str">
        <f t="shared" si="13"/>
        <v>N/A</v>
      </c>
      <c r="G79" s="49">
        <v>40587378</v>
      </c>
      <c r="H79" s="46" t="str">
        <f t="shared" si="14"/>
        <v>N/A</v>
      </c>
      <c r="I79" s="12">
        <v>13.57</v>
      </c>
      <c r="J79" s="12">
        <v>-10.1</v>
      </c>
      <c r="K79" s="47" t="s">
        <v>739</v>
      </c>
      <c r="L79" s="9" t="str">
        <f t="shared" si="15"/>
        <v>Yes</v>
      </c>
    </row>
    <row r="80" spans="1:12" x14ac:dyDescent="0.2">
      <c r="A80" s="48" t="s">
        <v>551</v>
      </c>
      <c r="B80" s="37" t="s">
        <v>213</v>
      </c>
      <c r="C80" s="38">
        <v>3799</v>
      </c>
      <c r="D80" s="46" t="str">
        <f t="shared" si="12"/>
        <v>N/A</v>
      </c>
      <c r="E80" s="38">
        <v>4270</v>
      </c>
      <c r="F80" s="46" t="str">
        <f t="shared" si="13"/>
        <v>N/A</v>
      </c>
      <c r="G80" s="38">
        <v>4050</v>
      </c>
      <c r="H80" s="46" t="str">
        <f t="shared" si="14"/>
        <v>N/A</v>
      </c>
      <c r="I80" s="12">
        <v>12.4</v>
      </c>
      <c r="J80" s="12">
        <v>-5.15</v>
      </c>
      <c r="K80" s="47" t="s">
        <v>739</v>
      </c>
      <c r="L80" s="9" t="str">
        <f t="shared" si="15"/>
        <v>Yes</v>
      </c>
    </row>
    <row r="81" spans="1:12" ht="25.5" x14ac:dyDescent="0.2">
      <c r="A81" s="48" t="s">
        <v>1320</v>
      </c>
      <c r="B81" s="37" t="s">
        <v>213</v>
      </c>
      <c r="C81" s="49">
        <v>10460.04896</v>
      </c>
      <c r="D81" s="46" t="str">
        <f t="shared" si="12"/>
        <v>N/A</v>
      </c>
      <c r="E81" s="49">
        <v>10569.181732999999</v>
      </c>
      <c r="F81" s="46" t="str">
        <f t="shared" si="13"/>
        <v>N/A</v>
      </c>
      <c r="G81" s="49">
        <v>10021.574815</v>
      </c>
      <c r="H81" s="46" t="str">
        <f t="shared" si="14"/>
        <v>N/A</v>
      </c>
      <c r="I81" s="12">
        <v>1.0429999999999999</v>
      </c>
      <c r="J81" s="12">
        <v>-5.18</v>
      </c>
      <c r="K81" s="47" t="s">
        <v>739</v>
      </c>
      <c r="L81" s="9" t="str">
        <f t="shared" si="15"/>
        <v>Yes</v>
      </c>
    </row>
    <row r="82" spans="1:12" ht="25.5" x14ac:dyDescent="0.2">
      <c r="A82" s="48" t="s">
        <v>552</v>
      </c>
      <c r="B82" s="37" t="s">
        <v>213</v>
      </c>
      <c r="C82" s="49">
        <v>323307193</v>
      </c>
      <c r="D82" s="46" t="str">
        <f t="shared" si="12"/>
        <v>N/A</v>
      </c>
      <c r="E82" s="49">
        <v>320874963</v>
      </c>
      <c r="F82" s="46" t="str">
        <f t="shared" si="13"/>
        <v>N/A</v>
      </c>
      <c r="G82" s="49">
        <v>323597762</v>
      </c>
      <c r="H82" s="46" t="str">
        <f t="shared" si="14"/>
        <v>N/A</v>
      </c>
      <c r="I82" s="12">
        <v>-0.752</v>
      </c>
      <c r="J82" s="12">
        <v>0.84860000000000002</v>
      </c>
      <c r="K82" s="47" t="s">
        <v>739</v>
      </c>
      <c r="L82" s="9" t="str">
        <f t="shared" si="15"/>
        <v>Yes</v>
      </c>
    </row>
    <row r="83" spans="1:12" x14ac:dyDescent="0.2">
      <c r="A83" s="48" t="s">
        <v>553</v>
      </c>
      <c r="B83" s="37" t="s">
        <v>213</v>
      </c>
      <c r="C83" s="38">
        <v>3903</v>
      </c>
      <c r="D83" s="46" t="str">
        <f t="shared" si="12"/>
        <v>N/A</v>
      </c>
      <c r="E83" s="38">
        <v>3748</v>
      </c>
      <c r="F83" s="46" t="str">
        <f t="shared" si="13"/>
        <v>N/A</v>
      </c>
      <c r="G83" s="38">
        <v>3381</v>
      </c>
      <c r="H83" s="46" t="str">
        <f t="shared" si="14"/>
        <v>N/A</v>
      </c>
      <c r="I83" s="12">
        <v>-3.97</v>
      </c>
      <c r="J83" s="12">
        <v>-9.7899999999999991</v>
      </c>
      <c r="K83" s="47" t="s">
        <v>739</v>
      </c>
      <c r="L83" s="9" t="str">
        <f t="shared" si="15"/>
        <v>Yes</v>
      </c>
    </row>
    <row r="84" spans="1:12" x14ac:dyDescent="0.2">
      <c r="A84" s="48" t="s">
        <v>1321</v>
      </c>
      <c r="B84" s="37" t="s">
        <v>213</v>
      </c>
      <c r="C84" s="49">
        <v>82835.560593999995</v>
      </c>
      <c r="D84" s="46" t="str">
        <f t="shared" si="12"/>
        <v>N/A</v>
      </c>
      <c r="E84" s="49">
        <v>85612.316701999996</v>
      </c>
      <c r="F84" s="46" t="str">
        <f t="shared" si="13"/>
        <v>N/A</v>
      </c>
      <c r="G84" s="49">
        <v>95710.666075000001</v>
      </c>
      <c r="H84" s="46" t="str">
        <f t="shared" si="14"/>
        <v>N/A</v>
      </c>
      <c r="I84" s="12">
        <v>3.3519999999999999</v>
      </c>
      <c r="J84" s="12">
        <v>11.8</v>
      </c>
      <c r="K84" s="47" t="s">
        <v>739</v>
      </c>
      <c r="L84" s="9" t="str">
        <f t="shared" si="15"/>
        <v>Yes</v>
      </c>
    </row>
    <row r="85" spans="1:12" x14ac:dyDescent="0.2">
      <c r="A85" s="48" t="s">
        <v>554</v>
      </c>
      <c r="B85" s="37" t="s">
        <v>213</v>
      </c>
      <c r="C85" s="49">
        <v>229111227</v>
      </c>
      <c r="D85" s="46" t="str">
        <f t="shared" si="12"/>
        <v>N/A</v>
      </c>
      <c r="E85" s="49">
        <v>242244695</v>
      </c>
      <c r="F85" s="46" t="str">
        <f t="shared" si="13"/>
        <v>N/A</v>
      </c>
      <c r="G85" s="49">
        <v>228710377</v>
      </c>
      <c r="H85" s="46" t="str">
        <f t="shared" si="14"/>
        <v>N/A</v>
      </c>
      <c r="I85" s="12">
        <v>5.7320000000000002</v>
      </c>
      <c r="J85" s="12">
        <v>-5.59</v>
      </c>
      <c r="K85" s="47" t="s">
        <v>739</v>
      </c>
      <c r="L85" s="9" t="str">
        <f t="shared" si="15"/>
        <v>Yes</v>
      </c>
    </row>
    <row r="86" spans="1:12" x14ac:dyDescent="0.2">
      <c r="A86" s="48" t="s">
        <v>555</v>
      </c>
      <c r="B86" s="37" t="s">
        <v>213</v>
      </c>
      <c r="C86" s="38">
        <v>7958</v>
      </c>
      <c r="D86" s="46" t="str">
        <f t="shared" si="12"/>
        <v>N/A</v>
      </c>
      <c r="E86" s="38">
        <v>8476</v>
      </c>
      <c r="F86" s="46" t="str">
        <f t="shared" si="13"/>
        <v>N/A</v>
      </c>
      <c r="G86" s="38">
        <v>7886</v>
      </c>
      <c r="H86" s="46" t="str">
        <f t="shared" si="14"/>
        <v>N/A</v>
      </c>
      <c r="I86" s="12">
        <v>6.5090000000000003</v>
      </c>
      <c r="J86" s="12">
        <v>-6.96</v>
      </c>
      <c r="K86" s="47" t="s">
        <v>739</v>
      </c>
      <c r="L86" s="9" t="str">
        <f t="shared" si="15"/>
        <v>Yes</v>
      </c>
    </row>
    <row r="87" spans="1:12" x14ac:dyDescent="0.2">
      <c r="A87" s="48" t="s">
        <v>1322</v>
      </c>
      <c r="B87" s="37" t="s">
        <v>213</v>
      </c>
      <c r="C87" s="49">
        <v>28790.051144000001</v>
      </c>
      <c r="D87" s="46" t="str">
        <f t="shared" si="12"/>
        <v>N/A</v>
      </c>
      <c r="E87" s="49">
        <v>28580.072558</v>
      </c>
      <c r="F87" s="46" t="str">
        <f t="shared" si="13"/>
        <v>N/A</v>
      </c>
      <c r="G87" s="49">
        <v>29002.076718</v>
      </c>
      <c r="H87" s="46" t="str">
        <f t="shared" si="14"/>
        <v>N/A</v>
      </c>
      <c r="I87" s="12">
        <v>-0.72899999999999998</v>
      </c>
      <c r="J87" s="12">
        <v>1.4770000000000001</v>
      </c>
      <c r="K87" s="47" t="s">
        <v>739</v>
      </c>
      <c r="L87" s="9" t="str">
        <f t="shared" si="15"/>
        <v>Yes</v>
      </c>
    </row>
    <row r="88" spans="1:12" ht="25.5" x14ac:dyDescent="0.2">
      <c r="A88" s="48" t="s">
        <v>556</v>
      </c>
      <c r="B88" s="37" t="s">
        <v>213</v>
      </c>
      <c r="C88" s="49">
        <v>657960762</v>
      </c>
      <c r="D88" s="46" t="str">
        <f t="shared" si="12"/>
        <v>N/A</v>
      </c>
      <c r="E88" s="49">
        <v>724144120</v>
      </c>
      <c r="F88" s="46" t="str">
        <f t="shared" si="13"/>
        <v>N/A</v>
      </c>
      <c r="G88" s="49">
        <v>668874355</v>
      </c>
      <c r="H88" s="46" t="str">
        <f t="shared" si="14"/>
        <v>N/A</v>
      </c>
      <c r="I88" s="12">
        <v>10.06</v>
      </c>
      <c r="J88" s="12">
        <v>-7.63</v>
      </c>
      <c r="K88" s="47" t="s">
        <v>739</v>
      </c>
      <c r="L88" s="9" t="str">
        <f t="shared" si="15"/>
        <v>Yes</v>
      </c>
    </row>
    <row r="89" spans="1:12" x14ac:dyDescent="0.2">
      <c r="A89" s="48" t="s">
        <v>557</v>
      </c>
      <c r="B89" s="37" t="s">
        <v>213</v>
      </c>
      <c r="C89" s="38">
        <v>1103437</v>
      </c>
      <c r="D89" s="46" t="str">
        <f t="shared" si="12"/>
        <v>N/A</v>
      </c>
      <c r="E89" s="38">
        <v>1176587</v>
      </c>
      <c r="F89" s="46" t="str">
        <f t="shared" si="13"/>
        <v>N/A</v>
      </c>
      <c r="G89" s="38">
        <v>1033106</v>
      </c>
      <c r="H89" s="46" t="str">
        <f t="shared" si="14"/>
        <v>N/A</v>
      </c>
      <c r="I89" s="12">
        <v>6.6289999999999996</v>
      </c>
      <c r="J89" s="12">
        <v>-12.2</v>
      </c>
      <c r="K89" s="47" t="s">
        <v>739</v>
      </c>
      <c r="L89" s="9" t="str">
        <f t="shared" si="15"/>
        <v>Yes</v>
      </c>
    </row>
    <row r="90" spans="1:12" x14ac:dyDescent="0.2">
      <c r="A90" s="48" t="s">
        <v>1323</v>
      </c>
      <c r="B90" s="37" t="s">
        <v>213</v>
      </c>
      <c r="C90" s="49">
        <v>596.28303383000002</v>
      </c>
      <c r="D90" s="46" t="str">
        <f t="shared" si="12"/>
        <v>N/A</v>
      </c>
      <c r="E90" s="49">
        <v>615.46160207000003</v>
      </c>
      <c r="F90" s="46" t="str">
        <f t="shared" si="13"/>
        <v>N/A</v>
      </c>
      <c r="G90" s="49">
        <v>647.44019975000003</v>
      </c>
      <c r="H90" s="46" t="str">
        <f t="shared" si="14"/>
        <v>N/A</v>
      </c>
      <c r="I90" s="12">
        <v>3.2160000000000002</v>
      </c>
      <c r="J90" s="12">
        <v>5.1959999999999997</v>
      </c>
      <c r="K90" s="47" t="s">
        <v>739</v>
      </c>
      <c r="L90" s="9" t="str">
        <f t="shared" si="15"/>
        <v>Yes</v>
      </c>
    </row>
    <row r="91" spans="1:12" x14ac:dyDescent="0.2">
      <c r="A91" s="48" t="s">
        <v>558</v>
      </c>
      <c r="B91" s="37" t="s">
        <v>213</v>
      </c>
      <c r="C91" s="49">
        <v>383104795</v>
      </c>
      <c r="D91" s="46" t="str">
        <f t="shared" si="12"/>
        <v>N/A</v>
      </c>
      <c r="E91" s="49">
        <v>450050553</v>
      </c>
      <c r="F91" s="46" t="str">
        <f t="shared" si="13"/>
        <v>N/A</v>
      </c>
      <c r="G91" s="49">
        <v>435617599</v>
      </c>
      <c r="H91" s="46" t="str">
        <f t="shared" si="14"/>
        <v>N/A</v>
      </c>
      <c r="I91" s="12">
        <v>17.47</v>
      </c>
      <c r="J91" s="12">
        <v>-3.21</v>
      </c>
      <c r="K91" s="47" t="s">
        <v>739</v>
      </c>
      <c r="L91" s="9" t="str">
        <f t="shared" si="15"/>
        <v>Yes</v>
      </c>
    </row>
    <row r="92" spans="1:12" x14ac:dyDescent="0.2">
      <c r="A92" s="48" t="s">
        <v>559</v>
      </c>
      <c r="B92" s="37" t="s">
        <v>213</v>
      </c>
      <c r="C92" s="38">
        <v>653459</v>
      </c>
      <c r="D92" s="46" t="str">
        <f t="shared" si="12"/>
        <v>N/A</v>
      </c>
      <c r="E92" s="38">
        <v>751369</v>
      </c>
      <c r="F92" s="46" t="str">
        <f t="shared" si="13"/>
        <v>N/A</v>
      </c>
      <c r="G92" s="38">
        <v>708295</v>
      </c>
      <c r="H92" s="46" t="str">
        <f t="shared" si="14"/>
        <v>N/A</v>
      </c>
      <c r="I92" s="12">
        <v>14.98</v>
      </c>
      <c r="J92" s="12">
        <v>-5.73</v>
      </c>
      <c r="K92" s="47" t="s">
        <v>739</v>
      </c>
      <c r="L92" s="9" t="str">
        <f t="shared" si="15"/>
        <v>Yes</v>
      </c>
    </row>
    <row r="93" spans="1:12" x14ac:dyDescent="0.2">
      <c r="A93" s="48" t="s">
        <v>1324</v>
      </c>
      <c r="B93" s="37" t="s">
        <v>213</v>
      </c>
      <c r="C93" s="49">
        <v>586.27212266000004</v>
      </c>
      <c r="D93" s="46" t="str">
        <f t="shared" si="12"/>
        <v>N/A</v>
      </c>
      <c r="E93" s="49">
        <v>598.97407665000003</v>
      </c>
      <c r="F93" s="46" t="str">
        <f t="shared" si="13"/>
        <v>N/A</v>
      </c>
      <c r="G93" s="49">
        <v>615.02283511999997</v>
      </c>
      <c r="H93" s="46" t="str">
        <f t="shared" si="14"/>
        <v>N/A</v>
      </c>
      <c r="I93" s="12">
        <v>2.1669999999999998</v>
      </c>
      <c r="J93" s="12">
        <v>2.6789999999999998</v>
      </c>
      <c r="K93" s="47" t="s">
        <v>739</v>
      </c>
      <c r="L93" s="9" t="str">
        <f t="shared" si="15"/>
        <v>Yes</v>
      </c>
    </row>
    <row r="94" spans="1:12" ht="25.5" x14ac:dyDescent="0.2">
      <c r="A94" s="48" t="s">
        <v>560</v>
      </c>
      <c r="B94" s="37" t="s">
        <v>213</v>
      </c>
      <c r="C94" s="49">
        <v>42847485</v>
      </c>
      <c r="D94" s="46" t="str">
        <f t="shared" si="12"/>
        <v>N/A</v>
      </c>
      <c r="E94" s="49">
        <v>50267734</v>
      </c>
      <c r="F94" s="46" t="str">
        <f t="shared" si="13"/>
        <v>N/A</v>
      </c>
      <c r="G94" s="49">
        <v>46027539</v>
      </c>
      <c r="H94" s="46" t="str">
        <f t="shared" si="14"/>
        <v>N/A</v>
      </c>
      <c r="I94" s="12">
        <v>17.32</v>
      </c>
      <c r="J94" s="12">
        <v>-8.44</v>
      </c>
      <c r="K94" s="47" t="s">
        <v>739</v>
      </c>
      <c r="L94" s="9" t="str">
        <f t="shared" si="15"/>
        <v>Yes</v>
      </c>
    </row>
    <row r="95" spans="1:12" x14ac:dyDescent="0.2">
      <c r="A95" s="48" t="s">
        <v>561</v>
      </c>
      <c r="B95" s="37" t="s">
        <v>213</v>
      </c>
      <c r="C95" s="38">
        <v>291862</v>
      </c>
      <c r="D95" s="46" t="str">
        <f t="shared" si="12"/>
        <v>N/A</v>
      </c>
      <c r="E95" s="38">
        <v>328171</v>
      </c>
      <c r="F95" s="46" t="str">
        <f t="shared" si="13"/>
        <v>N/A</v>
      </c>
      <c r="G95" s="38">
        <v>287915</v>
      </c>
      <c r="H95" s="46" t="str">
        <f t="shared" si="14"/>
        <v>N/A</v>
      </c>
      <c r="I95" s="12">
        <v>12.44</v>
      </c>
      <c r="J95" s="12">
        <v>-12.3</v>
      </c>
      <c r="K95" s="47" t="s">
        <v>739</v>
      </c>
      <c r="L95" s="9" t="str">
        <f t="shared" si="15"/>
        <v>Yes</v>
      </c>
    </row>
    <row r="96" spans="1:12" ht="25.5" x14ac:dyDescent="0.2">
      <c r="A96" s="48" t="s">
        <v>1325</v>
      </c>
      <c r="B96" s="37" t="s">
        <v>213</v>
      </c>
      <c r="C96" s="49">
        <v>146.80734387999999</v>
      </c>
      <c r="D96" s="46" t="str">
        <f t="shared" si="12"/>
        <v>N/A</v>
      </c>
      <c r="E96" s="49">
        <v>153.17542988</v>
      </c>
      <c r="F96" s="46" t="str">
        <f t="shared" si="13"/>
        <v>N/A</v>
      </c>
      <c r="G96" s="49">
        <v>159.86502614</v>
      </c>
      <c r="H96" s="46" t="str">
        <f t="shared" si="14"/>
        <v>N/A</v>
      </c>
      <c r="I96" s="12">
        <v>4.3380000000000001</v>
      </c>
      <c r="J96" s="12">
        <v>4.367</v>
      </c>
      <c r="K96" s="47" t="s">
        <v>739</v>
      </c>
      <c r="L96" s="9" t="str">
        <f t="shared" si="15"/>
        <v>Yes</v>
      </c>
    </row>
    <row r="97" spans="1:12" ht="25.5" x14ac:dyDescent="0.2">
      <c r="A97" s="48" t="s">
        <v>562</v>
      </c>
      <c r="B97" s="37" t="s">
        <v>213</v>
      </c>
      <c r="C97" s="49">
        <v>229404481</v>
      </c>
      <c r="D97" s="46" t="str">
        <f t="shared" si="12"/>
        <v>N/A</v>
      </c>
      <c r="E97" s="49">
        <v>266181943</v>
      </c>
      <c r="F97" s="46" t="str">
        <f t="shared" si="13"/>
        <v>N/A</v>
      </c>
      <c r="G97" s="49">
        <v>225698577</v>
      </c>
      <c r="H97" s="46" t="str">
        <f t="shared" si="14"/>
        <v>N/A</v>
      </c>
      <c r="I97" s="12">
        <v>16.03</v>
      </c>
      <c r="J97" s="12">
        <v>-15.2</v>
      </c>
      <c r="K97" s="47" t="s">
        <v>739</v>
      </c>
      <c r="L97" s="9" t="str">
        <f t="shared" si="15"/>
        <v>Yes</v>
      </c>
    </row>
    <row r="98" spans="1:12" x14ac:dyDescent="0.2">
      <c r="A98" s="48" t="s">
        <v>563</v>
      </c>
      <c r="B98" s="37" t="s">
        <v>213</v>
      </c>
      <c r="C98" s="38">
        <v>531170</v>
      </c>
      <c r="D98" s="46" t="str">
        <f t="shared" si="12"/>
        <v>N/A</v>
      </c>
      <c r="E98" s="38">
        <v>564952</v>
      </c>
      <c r="F98" s="46" t="str">
        <f t="shared" si="13"/>
        <v>N/A</v>
      </c>
      <c r="G98" s="38">
        <v>497711</v>
      </c>
      <c r="H98" s="46" t="str">
        <f t="shared" si="14"/>
        <v>N/A</v>
      </c>
      <c r="I98" s="12">
        <v>6.36</v>
      </c>
      <c r="J98" s="12">
        <v>-11.9</v>
      </c>
      <c r="K98" s="47" t="s">
        <v>739</v>
      </c>
      <c r="L98" s="9" t="str">
        <f t="shared" si="15"/>
        <v>Yes</v>
      </c>
    </row>
    <row r="99" spans="1:12" x14ac:dyDescent="0.2">
      <c r="A99" s="48" t="s">
        <v>1326</v>
      </c>
      <c r="B99" s="37" t="s">
        <v>213</v>
      </c>
      <c r="C99" s="49">
        <v>431.88523636999997</v>
      </c>
      <c r="D99" s="46" t="str">
        <f t="shared" si="12"/>
        <v>N/A</v>
      </c>
      <c r="E99" s="49">
        <v>471.15851081</v>
      </c>
      <c r="F99" s="46" t="str">
        <f t="shared" si="13"/>
        <v>N/A</v>
      </c>
      <c r="G99" s="49">
        <v>453.47315409999999</v>
      </c>
      <c r="H99" s="46" t="str">
        <f t="shared" si="14"/>
        <v>N/A</v>
      </c>
      <c r="I99" s="12">
        <v>9.093</v>
      </c>
      <c r="J99" s="12">
        <v>-3.75</v>
      </c>
      <c r="K99" s="47" t="s">
        <v>739</v>
      </c>
      <c r="L99" s="9" t="str">
        <f t="shared" si="15"/>
        <v>Yes</v>
      </c>
    </row>
    <row r="100" spans="1:12" x14ac:dyDescent="0.2">
      <c r="A100" s="48" t="s">
        <v>564</v>
      </c>
      <c r="B100" s="37" t="s">
        <v>213</v>
      </c>
      <c r="C100" s="49">
        <v>102238612</v>
      </c>
      <c r="D100" s="46" t="str">
        <f t="shared" si="12"/>
        <v>N/A</v>
      </c>
      <c r="E100" s="49">
        <v>107281405</v>
      </c>
      <c r="F100" s="46" t="str">
        <f t="shared" si="13"/>
        <v>N/A</v>
      </c>
      <c r="G100" s="49">
        <v>96734484</v>
      </c>
      <c r="H100" s="46" t="str">
        <f t="shared" si="14"/>
        <v>N/A</v>
      </c>
      <c r="I100" s="12">
        <v>4.9320000000000004</v>
      </c>
      <c r="J100" s="12">
        <v>-9.83</v>
      </c>
      <c r="K100" s="47" t="s">
        <v>739</v>
      </c>
      <c r="L100" s="9" t="str">
        <f t="shared" si="15"/>
        <v>Yes</v>
      </c>
    </row>
    <row r="101" spans="1:12" x14ac:dyDescent="0.2">
      <c r="A101" s="48" t="s">
        <v>565</v>
      </c>
      <c r="B101" s="37" t="s">
        <v>213</v>
      </c>
      <c r="C101" s="38">
        <v>247786</v>
      </c>
      <c r="D101" s="46" t="str">
        <f t="shared" si="12"/>
        <v>N/A</v>
      </c>
      <c r="E101" s="38">
        <v>264754</v>
      </c>
      <c r="F101" s="46" t="str">
        <f t="shared" si="13"/>
        <v>N/A</v>
      </c>
      <c r="G101" s="38">
        <v>235764</v>
      </c>
      <c r="H101" s="46" t="str">
        <f t="shared" si="14"/>
        <v>N/A</v>
      </c>
      <c r="I101" s="12">
        <v>6.8479999999999999</v>
      </c>
      <c r="J101" s="12">
        <v>-10.9</v>
      </c>
      <c r="K101" s="47" t="s">
        <v>739</v>
      </c>
      <c r="L101" s="9" t="str">
        <f t="shared" si="15"/>
        <v>Yes</v>
      </c>
    </row>
    <row r="102" spans="1:12" x14ac:dyDescent="0.2">
      <c r="A102" s="48" t="s">
        <v>1327</v>
      </c>
      <c r="B102" s="37" t="s">
        <v>213</v>
      </c>
      <c r="C102" s="49">
        <v>412.60850895999999</v>
      </c>
      <c r="D102" s="46" t="str">
        <f t="shared" si="12"/>
        <v>N/A</v>
      </c>
      <c r="E102" s="49">
        <v>405.21164929999998</v>
      </c>
      <c r="F102" s="46" t="str">
        <f t="shared" si="13"/>
        <v>N/A</v>
      </c>
      <c r="G102" s="49">
        <v>410.30218353999999</v>
      </c>
      <c r="H102" s="46" t="str">
        <f t="shared" si="14"/>
        <v>N/A</v>
      </c>
      <c r="I102" s="12">
        <v>-1.79</v>
      </c>
      <c r="J102" s="12">
        <v>1.256</v>
      </c>
      <c r="K102" s="47" t="s">
        <v>739</v>
      </c>
      <c r="L102" s="9" t="str">
        <f t="shared" si="15"/>
        <v>Yes</v>
      </c>
    </row>
    <row r="103" spans="1:12" ht="25.5" x14ac:dyDescent="0.2">
      <c r="A103" s="48" t="s">
        <v>566</v>
      </c>
      <c r="B103" s="37" t="s">
        <v>213</v>
      </c>
      <c r="C103" s="49">
        <v>355530110</v>
      </c>
      <c r="D103" s="46" t="str">
        <f t="shared" si="12"/>
        <v>N/A</v>
      </c>
      <c r="E103" s="49">
        <v>424686545</v>
      </c>
      <c r="F103" s="46" t="str">
        <f t="shared" si="13"/>
        <v>N/A</v>
      </c>
      <c r="G103" s="49">
        <v>486799777</v>
      </c>
      <c r="H103" s="46" t="str">
        <f t="shared" si="14"/>
        <v>N/A</v>
      </c>
      <c r="I103" s="12">
        <v>19.45</v>
      </c>
      <c r="J103" s="12">
        <v>14.63</v>
      </c>
      <c r="K103" s="47" t="s">
        <v>739</v>
      </c>
      <c r="L103" s="9" t="str">
        <f t="shared" si="15"/>
        <v>Yes</v>
      </c>
    </row>
    <row r="104" spans="1:12" x14ac:dyDescent="0.2">
      <c r="A104" s="48" t="s">
        <v>567</v>
      </c>
      <c r="B104" s="37" t="s">
        <v>213</v>
      </c>
      <c r="C104" s="38">
        <v>19166</v>
      </c>
      <c r="D104" s="46" t="str">
        <f t="shared" si="12"/>
        <v>N/A</v>
      </c>
      <c r="E104" s="38">
        <v>24282</v>
      </c>
      <c r="F104" s="46" t="str">
        <f t="shared" si="13"/>
        <v>N/A</v>
      </c>
      <c r="G104" s="38">
        <v>23257</v>
      </c>
      <c r="H104" s="46" t="str">
        <f t="shared" si="14"/>
        <v>N/A</v>
      </c>
      <c r="I104" s="12">
        <v>26.69</v>
      </c>
      <c r="J104" s="12">
        <v>-4.22</v>
      </c>
      <c r="K104" s="47" t="s">
        <v>739</v>
      </c>
      <c r="L104" s="9" t="str">
        <f t="shared" si="15"/>
        <v>Yes</v>
      </c>
    </row>
    <row r="105" spans="1:12" ht="25.5" x14ac:dyDescent="0.2">
      <c r="A105" s="48" t="s">
        <v>1328</v>
      </c>
      <c r="B105" s="37" t="s">
        <v>213</v>
      </c>
      <c r="C105" s="49">
        <v>18550.042261999999</v>
      </c>
      <c r="D105" s="46" t="str">
        <f t="shared" si="12"/>
        <v>N/A</v>
      </c>
      <c r="E105" s="49">
        <v>17489.767935</v>
      </c>
      <c r="F105" s="46" t="str">
        <f t="shared" si="13"/>
        <v>N/A</v>
      </c>
      <c r="G105" s="49">
        <v>20931.322914</v>
      </c>
      <c r="H105" s="46" t="str">
        <f t="shared" si="14"/>
        <v>N/A</v>
      </c>
      <c r="I105" s="12">
        <v>-5.72</v>
      </c>
      <c r="J105" s="12">
        <v>19.68</v>
      </c>
      <c r="K105" s="47" t="s">
        <v>739</v>
      </c>
      <c r="L105" s="9" t="str">
        <f t="shared" si="15"/>
        <v>Yes</v>
      </c>
    </row>
    <row r="106" spans="1:12" ht="25.5" x14ac:dyDescent="0.2">
      <c r="A106" s="48" t="s">
        <v>568</v>
      </c>
      <c r="B106" s="37" t="s">
        <v>213</v>
      </c>
      <c r="C106" s="49">
        <v>555924408</v>
      </c>
      <c r="D106" s="46" t="str">
        <f t="shared" si="12"/>
        <v>N/A</v>
      </c>
      <c r="E106" s="49">
        <v>632529142</v>
      </c>
      <c r="F106" s="46" t="str">
        <f t="shared" si="13"/>
        <v>N/A</v>
      </c>
      <c r="G106" s="49">
        <v>549598144</v>
      </c>
      <c r="H106" s="46" t="str">
        <f t="shared" si="14"/>
        <v>N/A</v>
      </c>
      <c r="I106" s="12">
        <v>13.78</v>
      </c>
      <c r="J106" s="12">
        <v>-13.1</v>
      </c>
      <c r="K106" s="47" t="s">
        <v>739</v>
      </c>
      <c r="L106" s="9" t="str">
        <f t="shared" si="15"/>
        <v>Yes</v>
      </c>
    </row>
    <row r="107" spans="1:12" x14ac:dyDescent="0.2">
      <c r="A107" s="48" t="s">
        <v>569</v>
      </c>
      <c r="B107" s="37" t="s">
        <v>213</v>
      </c>
      <c r="C107" s="38">
        <v>1104187</v>
      </c>
      <c r="D107" s="46" t="str">
        <f t="shared" si="12"/>
        <v>N/A</v>
      </c>
      <c r="E107" s="38">
        <v>1199096</v>
      </c>
      <c r="F107" s="46" t="str">
        <f t="shared" si="13"/>
        <v>N/A</v>
      </c>
      <c r="G107" s="38">
        <v>1060524</v>
      </c>
      <c r="H107" s="46" t="str">
        <f t="shared" si="14"/>
        <v>N/A</v>
      </c>
      <c r="I107" s="12">
        <v>8.5950000000000006</v>
      </c>
      <c r="J107" s="12">
        <v>-11.6</v>
      </c>
      <c r="K107" s="47" t="s">
        <v>739</v>
      </c>
      <c r="L107" s="9" t="str">
        <f t="shared" si="15"/>
        <v>Yes</v>
      </c>
    </row>
    <row r="108" spans="1:12" x14ac:dyDescent="0.2">
      <c r="A108" s="48" t="s">
        <v>1329</v>
      </c>
      <c r="B108" s="37" t="s">
        <v>213</v>
      </c>
      <c r="C108" s="49">
        <v>503.46943769000001</v>
      </c>
      <c r="D108" s="46" t="str">
        <f t="shared" si="12"/>
        <v>N/A</v>
      </c>
      <c r="E108" s="49">
        <v>527.50500543999999</v>
      </c>
      <c r="F108" s="46" t="str">
        <f t="shared" si="13"/>
        <v>N/A</v>
      </c>
      <c r="G108" s="49">
        <v>518.23263216999999</v>
      </c>
      <c r="H108" s="46" t="str">
        <f t="shared" si="14"/>
        <v>N/A</v>
      </c>
      <c r="I108" s="12">
        <v>4.774</v>
      </c>
      <c r="J108" s="12">
        <v>-1.76</v>
      </c>
      <c r="K108" s="47" t="s">
        <v>739</v>
      </c>
      <c r="L108" s="9" t="str">
        <f t="shared" si="15"/>
        <v>Yes</v>
      </c>
    </row>
    <row r="109" spans="1:12" x14ac:dyDescent="0.2">
      <c r="A109" s="48" t="s">
        <v>570</v>
      </c>
      <c r="B109" s="37" t="s">
        <v>213</v>
      </c>
      <c r="C109" s="49">
        <v>1041816625</v>
      </c>
      <c r="D109" s="46" t="str">
        <f t="shared" si="12"/>
        <v>N/A</v>
      </c>
      <c r="E109" s="49">
        <v>1128748894</v>
      </c>
      <c r="F109" s="46" t="str">
        <f t="shared" si="13"/>
        <v>N/A</v>
      </c>
      <c r="G109" s="49">
        <v>1117999667</v>
      </c>
      <c r="H109" s="46" t="str">
        <f t="shared" si="14"/>
        <v>N/A</v>
      </c>
      <c r="I109" s="12">
        <v>8.3439999999999994</v>
      </c>
      <c r="J109" s="12">
        <v>-0.95199999999999996</v>
      </c>
      <c r="K109" s="47" t="s">
        <v>739</v>
      </c>
      <c r="L109" s="9" t="str">
        <f t="shared" si="15"/>
        <v>Yes</v>
      </c>
    </row>
    <row r="110" spans="1:12" x14ac:dyDescent="0.2">
      <c r="A110" s="48" t="s">
        <v>571</v>
      </c>
      <c r="B110" s="37" t="s">
        <v>213</v>
      </c>
      <c r="C110" s="38">
        <v>1101199</v>
      </c>
      <c r="D110" s="46" t="str">
        <f t="shared" si="12"/>
        <v>N/A</v>
      </c>
      <c r="E110" s="38">
        <v>1168591</v>
      </c>
      <c r="F110" s="46" t="str">
        <f t="shared" si="13"/>
        <v>N/A</v>
      </c>
      <c r="G110" s="38">
        <v>1035819</v>
      </c>
      <c r="H110" s="46" t="str">
        <f t="shared" si="14"/>
        <v>N/A</v>
      </c>
      <c r="I110" s="12">
        <v>6.12</v>
      </c>
      <c r="J110" s="12">
        <v>-11.4</v>
      </c>
      <c r="K110" s="47" t="s">
        <v>739</v>
      </c>
      <c r="L110" s="9" t="str">
        <f t="shared" si="15"/>
        <v>Yes</v>
      </c>
    </row>
    <row r="111" spans="1:12" x14ac:dyDescent="0.2">
      <c r="A111" s="48" t="s">
        <v>1330</v>
      </c>
      <c r="B111" s="37" t="s">
        <v>213</v>
      </c>
      <c r="C111" s="49">
        <v>946.07480119000002</v>
      </c>
      <c r="D111" s="46" t="str">
        <f t="shared" si="12"/>
        <v>N/A</v>
      </c>
      <c r="E111" s="49">
        <v>965.90585927999996</v>
      </c>
      <c r="F111" s="46" t="str">
        <f t="shared" si="13"/>
        <v>N/A</v>
      </c>
      <c r="G111" s="49">
        <v>1079.3388295</v>
      </c>
      <c r="H111" s="46" t="str">
        <f t="shared" si="14"/>
        <v>N/A</v>
      </c>
      <c r="I111" s="12">
        <v>2.0960000000000001</v>
      </c>
      <c r="J111" s="12">
        <v>11.74</v>
      </c>
      <c r="K111" s="47" t="s">
        <v>739</v>
      </c>
      <c r="L111" s="9" t="str">
        <f t="shared" si="15"/>
        <v>Yes</v>
      </c>
    </row>
    <row r="112" spans="1:12" ht="25.5" x14ac:dyDescent="0.2">
      <c r="A112" s="48" t="s">
        <v>572</v>
      </c>
      <c r="B112" s="37" t="s">
        <v>213</v>
      </c>
      <c r="C112" s="49">
        <v>699407879</v>
      </c>
      <c r="D112" s="46" t="str">
        <f t="shared" si="12"/>
        <v>N/A</v>
      </c>
      <c r="E112" s="49">
        <v>783658276</v>
      </c>
      <c r="F112" s="46" t="str">
        <f t="shared" si="13"/>
        <v>N/A</v>
      </c>
      <c r="G112" s="49">
        <v>803181238</v>
      </c>
      <c r="H112" s="46" t="str">
        <f t="shared" si="14"/>
        <v>N/A</v>
      </c>
      <c r="I112" s="12">
        <v>12.05</v>
      </c>
      <c r="J112" s="12">
        <v>2.4910000000000001</v>
      </c>
      <c r="K112" s="47" t="s">
        <v>739</v>
      </c>
      <c r="L112" s="9" t="str">
        <f t="shared" si="15"/>
        <v>Yes</v>
      </c>
    </row>
    <row r="113" spans="1:12" x14ac:dyDescent="0.2">
      <c r="A113" s="48" t="s">
        <v>573</v>
      </c>
      <c r="B113" s="37" t="s">
        <v>213</v>
      </c>
      <c r="C113" s="38">
        <v>293376</v>
      </c>
      <c r="D113" s="46" t="str">
        <f t="shared" si="12"/>
        <v>N/A</v>
      </c>
      <c r="E113" s="38">
        <v>317305</v>
      </c>
      <c r="F113" s="46" t="str">
        <f t="shared" si="13"/>
        <v>N/A</v>
      </c>
      <c r="G113" s="38">
        <v>291496</v>
      </c>
      <c r="H113" s="46" t="str">
        <f t="shared" si="14"/>
        <v>N/A</v>
      </c>
      <c r="I113" s="12">
        <v>8.1560000000000006</v>
      </c>
      <c r="J113" s="12">
        <v>-8.1300000000000008</v>
      </c>
      <c r="K113" s="47" t="s">
        <v>739</v>
      </c>
      <c r="L113" s="9" t="str">
        <f t="shared" si="15"/>
        <v>Yes</v>
      </c>
    </row>
    <row r="114" spans="1:12" ht="25.5" x14ac:dyDescent="0.2">
      <c r="A114" s="48" t="s">
        <v>1331</v>
      </c>
      <c r="B114" s="37" t="s">
        <v>213</v>
      </c>
      <c r="C114" s="49">
        <v>2383.9982786999999</v>
      </c>
      <c r="D114" s="46" t="str">
        <f t="shared" si="12"/>
        <v>N/A</v>
      </c>
      <c r="E114" s="49">
        <v>2469.7318857</v>
      </c>
      <c r="F114" s="46" t="str">
        <f t="shared" si="13"/>
        <v>N/A</v>
      </c>
      <c r="G114" s="49">
        <v>2755.3765334999998</v>
      </c>
      <c r="H114" s="46" t="str">
        <f t="shared" si="14"/>
        <v>N/A</v>
      </c>
      <c r="I114" s="12">
        <v>3.5960000000000001</v>
      </c>
      <c r="J114" s="12">
        <v>11.57</v>
      </c>
      <c r="K114" s="47" t="s">
        <v>739</v>
      </c>
      <c r="L114" s="9" t="str">
        <f t="shared" si="15"/>
        <v>Yes</v>
      </c>
    </row>
    <row r="115" spans="1:12" ht="25.5" x14ac:dyDescent="0.2">
      <c r="A115" s="48" t="s">
        <v>574</v>
      </c>
      <c r="B115" s="37" t="s">
        <v>213</v>
      </c>
      <c r="C115" s="49">
        <v>108084162</v>
      </c>
      <c r="D115" s="46" t="str">
        <f t="shared" si="12"/>
        <v>N/A</v>
      </c>
      <c r="E115" s="49">
        <v>127603778</v>
      </c>
      <c r="F115" s="46" t="str">
        <f t="shared" si="13"/>
        <v>N/A</v>
      </c>
      <c r="G115" s="49">
        <v>117389275</v>
      </c>
      <c r="H115" s="46" t="str">
        <f t="shared" si="14"/>
        <v>N/A</v>
      </c>
      <c r="I115" s="12">
        <v>18.059999999999999</v>
      </c>
      <c r="J115" s="12">
        <v>-8</v>
      </c>
      <c r="K115" s="47" t="s">
        <v>739</v>
      </c>
      <c r="L115" s="9" t="str">
        <f t="shared" si="15"/>
        <v>Yes</v>
      </c>
    </row>
    <row r="116" spans="1:12" x14ac:dyDescent="0.2">
      <c r="A116" s="3" t="s">
        <v>575</v>
      </c>
      <c r="B116" s="37" t="s">
        <v>213</v>
      </c>
      <c r="C116" s="38">
        <v>151055</v>
      </c>
      <c r="D116" s="46" t="str">
        <f t="shared" si="12"/>
        <v>N/A</v>
      </c>
      <c r="E116" s="38">
        <v>188975</v>
      </c>
      <c r="F116" s="46" t="str">
        <f t="shared" si="13"/>
        <v>N/A</v>
      </c>
      <c r="G116" s="38">
        <v>179549</v>
      </c>
      <c r="H116" s="46" t="str">
        <f t="shared" si="14"/>
        <v>N/A</v>
      </c>
      <c r="I116" s="12">
        <v>25.1</v>
      </c>
      <c r="J116" s="12">
        <v>-4.99</v>
      </c>
      <c r="K116" s="47" t="s">
        <v>739</v>
      </c>
      <c r="L116" s="9" t="str">
        <f t="shared" si="15"/>
        <v>Yes</v>
      </c>
    </row>
    <row r="117" spans="1:12" ht="25.5" x14ac:dyDescent="0.2">
      <c r="A117" s="3" t="s">
        <v>1332</v>
      </c>
      <c r="B117" s="37" t="s">
        <v>213</v>
      </c>
      <c r="C117" s="49">
        <v>715.52852933999998</v>
      </c>
      <c r="D117" s="46" t="str">
        <f t="shared" si="12"/>
        <v>N/A</v>
      </c>
      <c r="E117" s="49">
        <v>675.24158222000005</v>
      </c>
      <c r="F117" s="46" t="str">
        <f t="shared" si="13"/>
        <v>N/A</v>
      </c>
      <c r="G117" s="49">
        <v>653.80077304999998</v>
      </c>
      <c r="H117" s="46" t="str">
        <f t="shared" si="14"/>
        <v>N/A</v>
      </c>
      <c r="I117" s="12">
        <v>-5.63</v>
      </c>
      <c r="J117" s="12">
        <v>-3.18</v>
      </c>
      <c r="K117" s="47" t="s">
        <v>739</v>
      </c>
      <c r="L117" s="9" t="str">
        <f t="shared" si="15"/>
        <v>Yes</v>
      </c>
    </row>
    <row r="118" spans="1:12" ht="25.5" x14ac:dyDescent="0.2">
      <c r="A118" s="4" t="s">
        <v>576</v>
      </c>
      <c r="B118" s="37" t="s">
        <v>213</v>
      </c>
      <c r="C118" s="49">
        <v>46577888</v>
      </c>
      <c r="D118" s="46" t="str">
        <f t="shared" si="12"/>
        <v>N/A</v>
      </c>
      <c r="E118" s="49">
        <v>82334653</v>
      </c>
      <c r="F118" s="46" t="str">
        <f t="shared" si="13"/>
        <v>N/A</v>
      </c>
      <c r="G118" s="49">
        <v>104208500</v>
      </c>
      <c r="H118" s="46" t="str">
        <f t="shared" si="14"/>
        <v>N/A</v>
      </c>
      <c r="I118" s="12">
        <v>76.77</v>
      </c>
      <c r="J118" s="12">
        <v>26.57</v>
      </c>
      <c r="K118" s="47" t="s">
        <v>739</v>
      </c>
      <c r="L118" s="9" t="str">
        <f t="shared" si="15"/>
        <v>Yes</v>
      </c>
    </row>
    <row r="119" spans="1:12" x14ac:dyDescent="0.2">
      <c r="A119" s="4" t="s">
        <v>577</v>
      </c>
      <c r="B119" s="37" t="s">
        <v>213</v>
      </c>
      <c r="C119" s="38">
        <v>11181</v>
      </c>
      <c r="D119" s="46" t="str">
        <f t="shared" si="12"/>
        <v>N/A</v>
      </c>
      <c r="E119" s="38">
        <v>16349</v>
      </c>
      <c r="F119" s="46" t="str">
        <f t="shared" si="13"/>
        <v>N/A</v>
      </c>
      <c r="G119" s="38">
        <v>18824</v>
      </c>
      <c r="H119" s="46" t="str">
        <f t="shared" si="14"/>
        <v>N/A</v>
      </c>
      <c r="I119" s="12">
        <v>46.22</v>
      </c>
      <c r="J119" s="12">
        <v>15.14</v>
      </c>
      <c r="K119" s="47" t="s">
        <v>739</v>
      </c>
      <c r="L119" s="9" t="str">
        <f t="shared" si="15"/>
        <v>Yes</v>
      </c>
    </row>
    <row r="120" spans="1:12" ht="25.5" x14ac:dyDescent="0.2">
      <c r="A120" s="4" t="s">
        <v>1333</v>
      </c>
      <c r="B120" s="37" t="s">
        <v>213</v>
      </c>
      <c r="C120" s="49">
        <v>4165.8069939999996</v>
      </c>
      <c r="D120" s="46" t="str">
        <f t="shared" si="12"/>
        <v>N/A</v>
      </c>
      <c r="E120" s="49">
        <v>5036.0666096000004</v>
      </c>
      <c r="F120" s="46" t="str">
        <f t="shared" si="13"/>
        <v>N/A</v>
      </c>
      <c r="G120" s="49">
        <v>5535.9381640000001</v>
      </c>
      <c r="H120" s="46" t="str">
        <f t="shared" si="14"/>
        <v>N/A</v>
      </c>
      <c r="I120" s="12">
        <v>20.89</v>
      </c>
      <c r="J120" s="12">
        <v>9.9260000000000002</v>
      </c>
      <c r="K120" s="47" t="s">
        <v>739</v>
      </c>
      <c r="L120" s="9" t="str">
        <f t="shared" si="15"/>
        <v>Yes</v>
      </c>
    </row>
    <row r="121" spans="1:12" ht="25.5" x14ac:dyDescent="0.2">
      <c r="A121" s="4" t="s">
        <v>578</v>
      </c>
      <c r="B121" s="37" t="s">
        <v>213</v>
      </c>
      <c r="C121" s="49">
        <v>32784473</v>
      </c>
      <c r="D121" s="46" t="str">
        <f t="shared" si="12"/>
        <v>N/A</v>
      </c>
      <c r="E121" s="49">
        <v>62102658</v>
      </c>
      <c r="F121" s="46" t="str">
        <f t="shared" si="13"/>
        <v>N/A</v>
      </c>
      <c r="G121" s="49">
        <v>58815897</v>
      </c>
      <c r="H121" s="46" t="str">
        <f t="shared" si="14"/>
        <v>N/A</v>
      </c>
      <c r="I121" s="12">
        <v>89.43</v>
      </c>
      <c r="J121" s="12">
        <v>-5.29</v>
      </c>
      <c r="K121" s="47" t="s">
        <v>739</v>
      </c>
      <c r="L121" s="9" t="str">
        <f t="shared" si="15"/>
        <v>Yes</v>
      </c>
    </row>
    <row r="122" spans="1:12" ht="25.5" x14ac:dyDescent="0.2">
      <c r="A122" s="4" t="s">
        <v>579</v>
      </c>
      <c r="B122" s="37" t="s">
        <v>213</v>
      </c>
      <c r="C122" s="38">
        <v>58768</v>
      </c>
      <c r="D122" s="46" t="str">
        <f t="shared" si="12"/>
        <v>N/A</v>
      </c>
      <c r="E122" s="38">
        <v>71410</v>
      </c>
      <c r="F122" s="46" t="str">
        <f t="shared" si="13"/>
        <v>N/A</v>
      </c>
      <c r="G122" s="38">
        <v>67296</v>
      </c>
      <c r="H122" s="46" t="str">
        <f t="shared" si="14"/>
        <v>N/A</v>
      </c>
      <c r="I122" s="12">
        <v>21.51</v>
      </c>
      <c r="J122" s="12">
        <v>-5.76</v>
      </c>
      <c r="K122" s="47" t="s">
        <v>739</v>
      </c>
      <c r="L122" s="9" t="str">
        <f t="shared" si="15"/>
        <v>Yes</v>
      </c>
    </row>
    <row r="123" spans="1:12" ht="25.5" x14ac:dyDescent="0.2">
      <c r="A123" s="4" t="s">
        <v>1334</v>
      </c>
      <c r="B123" s="37" t="s">
        <v>213</v>
      </c>
      <c r="C123" s="49">
        <v>557.86266335000005</v>
      </c>
      <c r="D123" s="46" t="str">
        <f t="shared" si="12"/>
        <v>N/A</v>
      </c>
      <c r="E123" s="49">
        <v>869.66332446000001</v>
      </c>
      <c r="F123" s="46" t="str">
        <f t="shared" si="13"/>
        <v>N/A</v>
      </c>
      <c r="G123" s="49">
        <v>873.98800819999997</v>
      </c>
      <c r="H123" s="46" t="str">
        <f t="shared" si="14"/>
        <v>N/A</v>
      </c>
      <c r="I123" s="12">
        <v>55.89</v>
      </c>
      <c r="J123" s="12">
        <v>0.49730000000000002</v>
      </c>
      <c r="K123" s="47" t="s">
        <v>739</v>
      </c>
      <c r="L123" s="9" t="str">
        <f t="shared" si="15"/>
        <v>Yes</v>
      </c>
    </row>
    <row r="124" spans="1:12" ht="25.5" x14ac:dyDescent="0.2">
      <c r="A124" s="4" t="s">
        <v>580</v>
      </c>
      <c r="B124" s="37" t="s">
        <v>213</v>
      </c>
      <c r="C124" s="49">
        <v>218322664</v>
      </c>
      <c r="D124" s="46" t="str">
        <f t="shared" si="12"/>
        <v>N/A</v>
      </c>
      <c r="E124" s="49">
        <v>258972088</v>
      </c>
      <c r="F124" s="46" t="str">
        <f t="shared" si="13"/>
        <v>N/A</v>
      </c>
      <c r="G124" s="49">
        <v>269544286</v>
      </c>
      <c r="H124" s="46" t="str">
        <f t="shared" si="14"/>
        <v>N/A</v>
      </c>
      <c r="I124" s="12">
        <v>18.62</v>
      </c>
      <c r="J124" s="12">
        <v>4.0819999999999999</v>
      </c>
      <c r="K124" s="47" t="s">
        <v>739</v>
      </c>
      <c r="L124" s="9" t="str">
        <f t="shared" si="15"/>
        <v>Yes</v>
      </c>
    </row>
    <row r="125" spans="1:12" x14ac:dyDescent="0.2">
      <c r="A125" s="2" t="s">
        <v>581</v>
      </c>
      <c r="B125" s="37" t="s">
        <v>213</v>
      </c>
      <c r="C125" s="38">
        <v>37986</v>
      </c>
      <c r="D125" s="46" t="str">
        <f t="shared" si="12"/>
        <v>N/A</v>
      </c>
      <c r="E125" s="38">
        <v>42399</v>
      </c>
      <c r="F125" s="46" t="str">
        <f t="shared" si="13"/>
        <v>N/A</v>
      </c>
      <c r="G125" s="38">
        <v>40233</v>
      </c>
      <c r="H125" s="46" t="str">
        <f t="shared" si="14"/>
        <v>N/A</v>
      </c>
      <c r="I125" s="12">
        <v>11.62</v>
      </c>
      <c r="J125" s="12">
        <v>-5.1100000000000003</v>
      </c>
      <c r="K125" s="47" t="s">
        <v>739</v>
      </c>
      <c r="L125" s="9" t="str">
        <f t="shared" si="15"/>
        <v>Yes</v>
      </c>
    </row>
    <row r="126" spans="1:12" ht="25.5" x14ac:dyDescent="0.2">
      <c r="A126" s="2" t="s">
        <v>1335</v>
      </c>
      <c r="B126" s="37" t="s">
        <v>213</v>
      </c>
      <c r="C126" s="49">
        <v>5747.4507450000001</v>
      </c>
      <c r="D126" s="46" t="str">
        <f t="shared" si="12"/>
        <v>N/A</v>
      </c>
      <c r="E126" s="49">
        <v>6107.9763202000004</v>
      </c>
      <c r="F126" s="46" t="str">
        <f t="shared" si="13"/>
        <v>N/A</v>
      </c>
      <c r="G126" s="49">
        <v>6699.5820844</v>
      </c>
      <c r="H126" s="46" t="str">
        <f t="shared" si="14"/>
        <v>N/A</v>
      </c>
      <c r="I126" s="12">
        <v>6.2729999999999997</v>
      </c>
      <c r="J126" s="12">
        <v>9.6859999999999999</v>
      </c>
      <c r="K126" s="47" t="s">
        <v>739</v>
      </c>
      <c r="L126" s="9" t="str">
        <f t="shared" si="15"/>
        <v>Yes</v>
      </c>
    </row>
    <row r="127" spans="1:12" ht="25.5" x14ac:dyDescent="0.2">
      <c r="A127" s="2" t="s">
        <v>582</v>
      </c>
      <c r="B127" s="37" t="s">
        <v>213</v>
      </c>
      <c r="C127" s="49">
        <v>20476244</v>
      </c>
      <c r="D127" s="46" t="str">
        <f t="shared" si="12"/>
        <v>N/A</v>
      </c>
      <c r="E127" s="49">
        <v>30579746</v>
      </c>
      <c r="F127" s="46" t="str">
        <f t="shared" si="13"/>
        <v>N/A</v>
      </c>
      <c r="G127" s="49">
        <v>32584965</v>
      </c>
      <c r="H127" s="46" t="str">
        <f t="shared" si="14"/>
        <v>N/A</v>
      </c>
      <c r="I127" s="12">
        <v>49.34</v>
      </c>
      <c r="J127" s="12">
        <v>6.5570000000000004</v>
      </c>
      <c r="K127" s="47" t="s">
        <v>739</v>
      </c>
      <c r="L127" s="9" t="str">
        <f t="shared" si="15"/>
        <v>Yes</v>
      </c>
    </row>
    <row r="128" spans="1:12" x14ac:dyDescent="0.2">
      <c r="A128" s="2" t="s">
        <v>583</v>
      </c>
      <c r="B128" s="37" t="s">
        <v>213</v>
      </c>
      <c r="C128" s="38">
        <v>11741</v>
      </c>
      <c r="D128" s="46" t="str">
        <f t="shared" si="12"/>
        <v>N/A</v>
      </c>
      <c r="E128" s="38">
        <v>19765</v>
      </c>
      <c r="F128" s="46" t="str">
        <f t="shared" si="13"/>
        <v>N/A</v>
      </c>
      <c r="G128" s="38">
        <v>20736</v>
      </c>
      <c r="H128" s="46" t="str">
        <f t="shared" si="14"/>
        <v>N/A</v>
      </c>
      <c r="I128" s="12">
        <v>68.34</v>
      </c>
      <c r="J128" s="12">
        <v>4.9130000000000003</v>
      </c>
      <c r="K128" s="47" t="s">
        <v>739</v>
      </c>
      <c r="L128" s="9" t="str">
        <f t="shared" si="15"/>
        <v>Yes</v>
      </c>
    </row>
    <row r="129" spans="1:12" ht="25.5" x14ac:dyDescent="0.2">
      <c r="A129" s="2" t="s">
        <v>1336</v>
      </c>
      <c r="B129" s="37" t="s">
        <v>213</v>
      </c>
      <c r="C129" s="49">
        <v>1743.9948896999999</v>
      </c>
      <c r="D129" s="46" t="str">
        <f t="shared" si="12"/>
        <v>N/A</v>
      </c>
      <c r="E129" s="49">
        <v>1547.1665065</v>
      </c>
      <c r="F129" s="46" t="str">
        <f t="shared" si="13"/>
        <v>N/A</v>
      </c>
      <c r="G129" s="49">
        <v>1571.4199942</v>
      </c>
      <c r="H129" s="46" t="str">
        <f t="shared" si="14"/>
        <v>N/A</v>
      </c>
      <c r="I129" s="12">
        <v>-11.3</v>
      </c>
      <c r="J129" s="12">
        <v>1.5680000000000001</v>
      </c>
      <c r="K129" s="47" t="s">
        <v>739</v>
      </c>
      <c r="L129" s="9" t="str">
        <f t="shared" si="15"/>
        <v>Yes</v>
      </c>
    </row>
    <row r="130" spans="1:12" ht="25.5" x14ac:dyDescent="0.2">
      <c r="A130" s="2" t="s">
        <v>584</v>
      </c>
      <c r="B130" s="37" t="s">
        <v>213</v>
      </c>
      <c r="C130" s="49">
        <v>39000980</v>
      </c>
      <c r="D130" s="46" t="str">
        <f t="shared" si="12"/>
        <v>N/A</v>
      </c>
      <c r="E130" s="49">
        <v>41645922</v>
      </c>
      <c r="F130" s="46" t="str">
        <f t="shared" si="13"/>
        <v>N/A</v>
      </c>
      <c r="G130" s="49">
        <v>37788939</v>
      </c>
      <c r="H130" s="46" t="str">
        <f t="shared" si="14"/>
        <v>N/A</v>
      </c>
      <c r="I130" s="12">
        <v>6.782</v>
      </c>
      <c r="J130" s="12">
        <v>-9.26</v>
      </c>
      <c r="K130" s="47" t="s">
        <v>739</v>
      </c>
      <c r="L130" s="9" t="str">
        <f t="shared" si="15"/>
        <v>Yes</v>
      </c>
    </row>
    <row r="131" spans="1:12" x14ac:dyDescent="0.2">
      <c r="A131" s="2" t="s">
        <v>585</v>
      </c>
      <c r="B131" s="37" t="s">
        <v>213</v>
      </c>
      <c r="C131" s="38">
        <v>2559</v>
      </c>
      <c r="D131" s="46" t="str">
        <f t="shared" si="12"/>
        <v>N/A</v>
      </c>
      <c r="E131" s="38">
        <v>2875</v>
      </c>
      <c r="F131" s="46" t="str">
        <f t="shared" si="13"/>
        <v>N/A</v>
      </c>
      <c r="G131" s="38">
        <v>2552</v>
      </c>
      <c r="H131" s="46" t="str">
        <f t="shared" si="14"/>
        <v>N/A</v>
      </c>
      <c r="I131" s="12">
        <v>12.35</v>
      </c>
      <c r="J131" s="12">
        <v>-11.2</v>
      </c>
      <c r="K131" s="47" t="s">
        <v>739</v>
      </c>
      <c r="L131" s="9" t="str">
        <f t="shared" si="15"/>
        <v>Yes</v>
      </c>
    </row>
    <row r="132" spans="1:12" x14ac:dyDescent="0.2">
      <c r="A132" s="2" t="s">
        <v>1337</v>
      </c>
      <c r="B132" s="37" t="s">
        <v>213</v>
      </c>
      <c r="C132" s="49">
        <v>15240.711214999999</v>
      </c>
      <c r="D132" s="46" t="str">
        <f t="shared" si="12"/>
        <v>N/A</v>
      </c>
      <c r="E132" s="49">
        <v>14485.538087000001</v>
      </c>
      <c r="F132" s="46" t="str">
        <f t="shared" si="13"/>
        <v>N/A</v>
      </c>
      <c r="G132" s="49">
        <v>14807.577977999999</v>
      </c>
      <c r="H132" s="46" t="str">
        <f t="shared" si="14"/>
        <v>N/A</v>
      </c>
      <c r="I132" s="12">
        <v>-4.95</v>
      </c>
      <c r="J132" s="12">
        <v>2.2229999999999999</v>
      </c>
      <c r="K132" s="47" t="s">
        <v>739</v>
      </c>
      <c r="L132" s="9" t="str">
        <f t="shared" si="15"/>
        <v>Yes</v>
      </c>
    </row>
    <row r="133" spans="1:12" ht="25.5" x14ac:dyDescent="0.2">
      <c r="A133" s="2" t="s">
        <v>586</v>
      </c>
      <c r="B133" s="37" t="s">
        <v>213</v>
      </c>
      <c r="C133" s="49">
        <v>13343288</v>
      </c>
      <c r="D133" s="46" t="str">
        <f t="shared" si="12"/>
        <v>N/A</v>
      </c>
      <c r="E133" s="49">
        <v>15833218</v>
      </c>
      <c r="F133" s="46" t="str">
        <f t="shared" si="13"/>
        <v>N/A</v>
      </c>
      <c r="G133" s="49">
        <v>15401171</v>
      </c>
      <c r="H133" s="46" t="str">
        <f t="shared" si="14"/>
        <v>N/A</v>
      </c>
      <c r="I133" s="12">
        <v>18.66</v>
      </c>
      <c r="J133" s="12">
        <v>-2.73</v>
      </c>
      <c r="K133" s="47" t="s">
        <v>739</v>
      </c>
      <c r="L133" s="9" t="str">
        <f>IF(J133="Div by 0", "N/A", IF(OR(J133="N/A",K133="N/A"),"N/A", IF(J133&gt;VALUE(MID(K133,1,2)), "No", IF(J133&lt;-1*VALUE(MID(K133,1,2)), "No", "Yes"))))</f>
        <v>Yes</v>
      </c>
    </row>
    <row r="134" spans="1:12" x14ac:dyDescent="0.2">
      <c r="A134" s="2" t="s">
        <v>587</v>
      </c>
      <c r="B134" s="37" t="s">
        <v>213</v>
      </c>
      <c r="C134" s="38">
        <v>125281</v>
      </c>
      <c r="D134" s="46" t="str">
        <f t="shared" si="12"/>
        <v>N/A</v>
      </c>
      <c r="E134" s="38">
        <v>147082</v>
      </c>
      <c r="F134" s="46" t="str">
        <f t="shared" si="13"/>
        <v>N/A</v>
      </c>
      <c r="G134" s="38">
        <v>138397</v>
      </c>
      <c r="H134" s="46" t="str">
        <f t="shared" si="14"/>
        <v>N/A</v>
      </c>
      <c r="I134" s="12">
        <v>17.399999999999999</v>
      </c>
      <c r="J134" s="12">
        <v>-5.9</v>
      </c>
      <c r="K134" s="47" t="s">
        <v>739</v>
      </c>
      <c r="L134" s="9" t="str">
        <f t="shared" ref="L134:L138" si="16">IF(J134="Div by 0", "N/A", IF(OR(J134="N/A",K134="N/A"),"N/A", IF(J134&gt;VALUE(MID(K134,1,2)), "No", IF(J134&lt;-1*VALUE(MID(K134,1,2)), "No", "Yes"))))</f>
        <v>Yes</v>
      </c>
    </row>
    <row r="135" spans="1:12" ht="25.5" x14ac:dyDescent="0.2">
      <c r="A135" s="2" t="s">
        <v>1338</v>
      </c>
      <c r="B135" s="37" t="s">
        <v>213</v>
      </c>
      <c r="C135" s="49">
        <v>106.50687653999999</v>
      </c>
      <c r="D135" s="46" t="str">
        <f t="shared" si="12"/>
        <v>N/A</v>
      </c>
      <c r="E135" s="49">
        <v>107.64891693</v>
      </c>
      <c r="F135" s="46" t="str">
        <f t="shared" si="13"/>
        <v>N/A</v>
      </c>
      <c r="G135" s="49">
        <v>111.28254948</v>
      </c>
      <c r="H135" s="46" t="str">
        <f t="shared" si="14"/>
        <v>N/A</v>
      </c>
      <c r="I135" s="12">
        <v>1.0720000000000001</v>
      </c>
      <c r="J135" s="12">
        <v>3.375</v>
      </c>
      <c r="K135" s="47" t="s">
        <v>739</v>
      </c>
      <c r="L135" s="9" t="str">
        <f t="shared" si="16"/>
        <v>Yes</v>
      </c>
    </row>
    <row r="136" spans="1:12" ht="25.5" x14ac:dyDescent="0.2">
      <c r="A136" s="2" t="s">
        <v>588</v>
      </c>
      <c r="B136" s="37" t="s">
        <v>213</v>
      </c>
      <c r="C136" s="49">
        <v>1378374</v>
      </c>
      <c r="D136" s="46" t="str">
        <f t="shared" ref="D136:D150" si="17">IF($B136="N/A","N/A",IF(C136&gt;10,"No",IF(C136&lt;-10,"No","Yes")))</f>
        <v>N/A</v>
      </c>
      <c r="E136" s="49">
        <v>2332817</v>
      </c>
      <c r="F136" s="46" t="str">
        <f t="shared" ref="F136:F150" si="18">IF($B136="N/A","N/A",IF(E136&gt;10,"No",IF(E136&lt;-10,"No","Yes")))</f>
        <v>N/A</v>
      </c>
      <c r="G136" s="49">
        <v>2488375</v>
      </c>
      <c r="H136" s="46" t="str">
        <f t="shared" ref="H136:H150" si="19">IF($B136="N/A","N/A",IF(G136&gt;10,"No",IF(G136&lt;-10,"No","Yes")))</f>
        <v>N/A</v>
      </c>
      <c r="I136" s="12">
        <v>69.239999999999995</v>
      </c>
      <c r="J136" s="12">
        <v>6.6680000000000001</v>
      </c>
      <c r="K136" s="47" t="s">
        <v>739</v>
      </c>
      <c r="L136" s="9" t="str">
        <f t="shared" si="16"/>
        <v>Yes</v>
      </c>
    </row>
    <row r="137" spans="1:12" x14ac:dyDescent="0.2">
      <c r="A137" s="2" t="s">
        <v>589</v>
      </c>
      <c r="B137" s="37" t="s">
        <v>213</v>
      </c>
      <c r="C137" s="38">
        <v>81</v>
      </c>
      <c r="D137" s="46" t="str">
        <f t="shared" si="17"/>
        <v>N/A</v>
      </c>
      <c r="E137" s="38">
        <v>92</v>
      </c>
      <c r="F137" s="46" t="str">
        <f t="shared" si="18"/>
        <v>N/A</v>
      </c>
      <c r="G137" s="38">
        <v>91</v>
      </c>
      <c r="H137" s="46" t="str">
        <f t="shared" si="19"/>
        <v>N/A</v>
      </c>
      <c r="I137" s="12">
        <v>13.58</v>
      </c>
      <c r="J137" s="12">
        <v>-1.0900000000000001</v>
      </c>
      <c r="K137" s="47" t="s">
        <v>739</v>
      </c>
      <c r="L137" s="9" t="str">
        <f t="shared" si="16"/>
        <v>Yes</v>
      </c>
    </row>
    <row r="138" spans="1:12" ht="25.5" x14ac:dyDescent="0.2">
      <c r="A138" s="2" t="s">
        <v>1339</v>
      </c>
      <c r="B138" s="37" t="s">
        <v>213</v>
      </c>
      <c r="C138" s="49">
        <v>17016.962963000002</v>
      </c>
      <c r="D138" s="46" t="str">
        <f t="shared" si="17"/>
        <v>N/A</v>
      </c>
      <c r="E138" s="49">
        <v>25356.706522</v>
      </c>
      <c r="F138" s="46" t="str">
        <f t="shared" si="18"/>
        <v>N/A</v>
      </c>
      <c r="G138" s="49">
        <v>27344.780220000001</v>
      </c>
      <c r="H138" s="46" t="str">
        <f t="shared" si="19"/>
        <v>N/A</v>
      </c>
      <c r="I138" s="12">
        <v>49.01</v>
      </c>
      <c r="J138" s="12">
        <v>7.84</v>
      </c>
      <c r="K138" s="47" t="s">
        <v>739</v>
      </c>
      <c r="L138" s="9" t="str">
        <f t="shared" si="16"/>
        <v>Yes</v>
      </c>
    </row>
    <row r="139" spans="1:12" ht="25.5" x14ac:dyDescent="0.2">
      <c r="A139" s="2" t="s">
        <v>590</v>
      </c>
      <c r="B139" s="37" t="s">
        <v>213</v>
      </c>
      <c r="C139" s="49">
        <v>270214836</v>
      </c>
      <c r="D139" s="46" t="str">
        <f t="shared" si="17"/>
        <v>N/A</v>
      </c>
      <c r="E139" s="49">
        <v>326686959</v>
      </c>
      <c r="F139" s="46" t="str">
        <f t="shared" si="18"/>
        <v>N/A</v>
      </c>
      <c r="G139" s="49">
        <v>310046163</v>
      </c>
      <c r="H139" s="46" t="str">
        <f t="shared" si="19"/>
        <v>N/A</v>
      </c>
      <c r="I139" s="12">
        <v>20.9</v>
      </c>
      <c r="J139" s="12">
        <v>-5.09</v>
      </c>
      <c r="K139" s="47" t="s">
        <v>739</v>
      </c>
      <c r="L139" s="9" t="str">
        <f t="shared" ref="L139:L150" si="20">IF(J139="Div by 0", "N/A", IF(K139="N/A","N/A", IF(J139&gt;VALUE(MID(K139,1,2)), "No", IF(J139&lt;-1*VALUE(MID(K139,1,2)), "No", "Yes"))))</f>
        <v>Yes</v>
      </c>
    </row>
    <row r="140" spans="1:12" ht="25.5" x14ac:dyDescent="0.2">
      <c r="A140" s="2" t="s">
        <v>591</v>
      </c>
      <c r="B140" s="37" t="s">
        <v>213</v>
      </c>
      <c r="C140" s="38">
        <v>427731</v>
      </c>
      <c r="D140" s="46" t="str">
        <f t="shared" si="17"/>
        <v>N/A</v>
      </c>
      <c r="E140" s="38">
        <v>562580</v>
      </c>
      <c r="F140" s="46" t="str">
        <f t="shared" si="18"/>
        <v>N/A</v>
      </c>
      <c r="G140" s="38">
        <v>500673</v>
      </c>
      <c r="H140" s="46" t="str">
        <f t="shared" si="19"/>
        <v>N/A</v>
      </c>
      <c r="I140" s="12">
        <v>31.53</v>
      </c>
      <c r="J140" s="12">
        <v>-11</v>
      </c>
      <c r="K140" s="47" t="s">
        <v>739</v>
      </c>
      <c r="L140" s="9" t="str">
        <f t="shared" si="20"/>
        <v>Yes</v>
      </c>
    </row>
    <row r="141" spans="1:12" ht="25.5" x14ac:dyDescent="0.2">
      <c r="A141" s="2" t="s">
        <v>1340</v>
      </c>
      <c r="B141" s="37" t="s">
        <v>213</v>
      </c>
      <c r="C141" s="49">
        <v>631.74012639</v>
      </c>
      <c r="D141" s="46" t="str">
        <f t="shared" si="17"/>
        <v>N/A</v>
      </c>
      <c r="E141" s="49">
        <v>580.69422838000003</v>
      </c>
      <c r="F141" s="46" t="str">
        <f t="shared" si="18"/>
        <v>N/A</v>
      </c>
      <c r="G141" s="49">
        <v>619.25880365</v>
      </c>
      <c r="H141" s="46" t="str">
        <f t="shared" si="19"/>
        <v>N/A</v>
      </c>
      <c r="I141" s="12">
        <v>-8.08</v>
      </c>
      <c r="J141" s="12">
        <v>6.641</v>
      </c>
      <c r="K141" s="47" t="s">
        <v>739</v>
      </c>
      <c r="L141" s="9" t="str">
        <f t="shared" si="20"/>
        <v>Yes</v>
      </c>
    </row>
    <row r="142" spans="1:12" ht="25.5" x14ac:dyDescent="0.2">
      <c r="A142" s="2" t="s">
        <v>592</v>
      </c>
      <c r="B142" s="37" t="s">
        <v>213</v>
      </c>
      <c r="C142" s="49">
        <v>7694873</v>
      </c>
      <c r="D142" s="46" t="str">
        <f t="shared" si="17"/>
        <v>N/A</v>
      </c>
      <c r="E142" s="49">
        <v>7404514</v>
      </c>
      <c r="F142" s="46" t="str">
        <f t="shared" si="18"/>
        <v>N/A</v>
      </c>
      <c r="G142" s="49">
        <v>7373520</v>
      </c>
      <c r="H142" s="46" t="str">
        <f t="shared" si="19"/>
        <v>N/A</v>
      </c>
      <c r="I142" s="12">
        <v>-3.77</v>
      </c>
      <c r="J142" s="12">
        <v>-0.41899999999999998</v>
      </c>
      <c r="K142" s="47" t="s">
        <v>739</v>
      </c>
      <c r="L142" s="9" t="str">
        <f t="shared" si="20"/>
        <v>Yes</v>
      </c>
    </row>
    <row r="143" spans="1:12" x14ac:dyDescent="0.2">
      <c r="A143" s="3" t="s">
        <v>593</v>
      </c>
      <c r="B143" s="37" t="s">
        <v>213</v>
      </c>
      <c r="C143" s="38">
        <v>505</v>
      </c>
      <c r="D143" s="46" t="str">
        <f t="shared" si="17"/>
        <v>N/A</v>
      </c>
      <c r="E143" s="38">
        <v>554</v>
      </c>
      <c r="F143" s="46" t="str">
        <f t="shared" si="18"/>
        <v>N/A</v>
      </c>
      <c r="G143" s="38">
        <v>596</v>
      </c>
      <c r="H143" s="46" t="str">
        <f t="shared" si="19"/>
        <v>N/A</v>
      </c>
      <c r="I143" s="12">
        <v>9.7029999999999994</v>
      </c>
      <c r="J143" s="12">
        <v>7.5810000000000004</v>
      </c>
      <c r="K143" s="47" t="s">
        <v>739</v>
      </c>
      <c r="L143" s="9" t="str">
        <f t="shared" si="20"/>
        <v>Yes</v>
      </c>
    </row>
    <row r="144" spans="1:12" ht="25.5" x14ac:dyDescent="0.2">
      <c r="A144" s="3" t="s">
        <v>1341</v>
      </c>
      <c r="B144" s="37" t="s">
        <v>213</v>
      </c>
      <c r="C144" s="49">
        <v>15237.372277</v>
      </c>
      <c r="D144" s="46" t="str">
        <f t="shared" si="17"/>
        <v>N/A</v>
      </c>
      <c r="E144" s="49">
        <v>13365.548736000001</v>
      </c>
      <c r="F144" s="46" t="str">
        <f t="shared" si="18"/>
        <v>N/A</v>
      </c>
      <c r="G144" s="49">
        <v>12371.677852000001</v>
      </c>
      <c r="H144" s="46" t="str">
        <f t="shared" si="19"/>
        <v>N/A</v>
      </c>
      <c r="I144" s="12">
        <v>-12.3</v>
      </c>
      <c r="J144" s="12">
        <v>-7.44</v>
      </c>
      <c r="K144" s="47" t="s">
        <v>739</v>
      </c>
      <c r="L144" s="9" t="str">
        <f t="shared" si="20"/>
        <v>Yes</v>
      </c>
    </row>
    <row r="145" spans="1:12" ht="25.5" x14ac:dyDescent="0.2">
      <c r="A145" s="2" t="s">
        <v>594</v>
      </c>
      <c r="B145" s="37" t="s">
        <v>213</v>
      </c>
      <c r="C145" s="49">
        <v>78131813</v>
      </c>
      <c r="D145" s="46" t="str">
        <f t="shared" si="17"/>
        <v>N/A</v>
      </c>
      <c r="E145" s="49">
        <v>76014672</v>
      </c>
      <c r="F145" s="46" t="str">
        <f t="shared" si="18"/>
        <v>N/A</v>
      </c>
      <c r="G145" s="49">
        <v>71174360</v>
      </c>
      <c r="H145" s="46" t="str">
        <f t="shared" si="19"/>
        <v>N/A</v>
      </c>
      <c r="I145" s="12">
        <v>-2.71</v>
      </c>
      <c r="J145" s="12">
        <v>-6.37</v>
      </c>
      <c r="K145" s="47" t="s">
        <v>739</v>
      </c>
      <c r="L145" s="9" t="str">
        <f t="shared" si="20"/>
        <v>Yes</v>
      </c>
    </row>
    <row r="146" spans="1:12" x14ac:dyDescent="0.2">
      <c r="A146" s="2" t="s">
        <v>595</v>
      </c>
      <c r="B146" s="37" t="s">
        <v>213</v>
      </c>
      <c r="C146" s="38">
        <v>173265</v>
      </c>
      <c r="D146" s="46" t="str">
        <f t="shared" si="17"/>
        <v>N/A</v>
      </c>
      <c r="E146" s="38">
        <v>170535</v>
      </c>
      <c r="F146" s="46" t="str">
        <f t="shared" si="18"/>
        <v>N/A</v>
      </c>
      <c r="G146" s="38">
        <v>197484</v>
      </c>
      <c r="H146" s="46" t="str">
        <f t="shared" si="19"/>
        <v>N/A</v>
      </c>
      <c r="I146" s="12">
        <v>-1.58</v>
      </c>
      <c r="J146" s="12">
        <v>15.8</v>
      </c>
      <c r="K146" s="47" t="s">
        <v>739</v>
      </c>
      <c r="L146" s="9" t="str">
        <f t="shared" si="20"/>
        <v>Yes</v>
      </c>
    </row>
    <row r="147" spans="1:12" ht="25.5" x14ac:dyDescent="0.2">
      <c r="A147" s="2" t="s">
        <v>1342</v>
      </c>
      <c r="B147" s="37" t="s">
        <v>213</v>
      </c>
      <c r="C147" s="49">
        <v>450.93823334000001</v>
      </c>
      <c r="D147" s="46" t="str">
        <f t="shared" si="17"/>
        <v>N/A</v>
      </c>
      <c r="E147" s="49">
        <v>445.74235200999999</v>
      </c>
      <c r="F147" s="46" t="str">
        <f t="shared" si="18"/>
        <v>N/A</v>
      </c>
      <c r="G147" s="49">
        <v>360.40570374999999</v>
      </c>
      <c r="H147" s="46" t="str">
        <f t="shared" si="19"/>
        <v>N/A</v>
      </c>
      <c r="I147" s="12">
        <v>-1.1499999999999999</v>
      </c>
      <c r="J147" s="12">
        <v>-19.100000000000001</v>
      </c>
      <c r="K147" s="47" t="s">
        <v>739</v>
      </c>
      <c r="L147" s="9" t="str">
        <f t="shared" si="20"/>
        <v>Yes</v>
      </c>
    </row>
    <row r="148" spans="1:12" ht="25.5" x14ac:dyDescent="0.2">
      <c r="A148" s="2" t="s">
        <v>596</v>
      </c>
      <c r="B148" s="37" t="s">
        <v>213</v>
      </c>
      <c r="C148" s="49">
        <v>22800912</v>
      </c>
      <c r="D148" s="46" t="str">
        <f t="shared" si="17"/>
        <v>N/A</v>
      </c>
      <c r="E148" s="49">
        <v>24828150</v>
      </c>
      <c r="F148" s="46" t="str">
        <f t="shared" si="18"/>
        <v>N/A</v>
      </c>
      <c r="G148" s="49">
        <v>24997010</v>
      </c>
      <c r="H148" s="46" t="str">
        <f t="shared" si="19"/>
        <v>N/A</v>
      </c>
      <c r="I148" s="12">
        <v>8.891</v>
      </c>
      <c r="J148" s="12">
        <v>0.68010000000000004</v>
      </c>
      <c r="K148" s="47" t="s">
        <v>739</v>
      </c>
      <c r="L148" s="9" t="str">
        <f t="shared" si="20"/>
        <v>Yes</v>
      </c>
    </row>
    <row r="149" spans="1:12" x14ac:dyDescent="0.2">
      <c r="A149" s="2" t="s">
        <v>597</v>
      </c>
      <c r="B149" s="37" t="s">
        <v>213</v>
      </c>
      <c r="C149" s="38">
        <v>4619</v>
      </c>
      <c r="D149" s="46" t="str">
        <f t="shared" si="17"/>
        <v>N/A</v>
      </c>
      <c r="E149" s="38">
        <v>4954</v>
      </c>
      <c r="F149" s="46" t="str">
        <f t="shared" si="18"/>
        <v>N/A</v>
      </c>
      <c r="G149" s="38">
        <v>4731</v>
      </c>
      <c r="H149" s="46" t="str">
        <f t="shared" si="19"/>
        <v>N/A</v>
      </c>
      <c r="I149" s="12">
        <v>7.2530000000000001</v>
      </c>
      <c r="J149" s="12">
        <v>-4.5</v>
      </c>
      <c r="K149" s="47" t="s">
        <v>739</v>
      </c>
      <c r="L149" s="9" t="str">
        <f t="shared" si="20"/>
        <v>Yes</v>
      </c>
    </row>
    <row r="150" spans="1:12" ht="25.5" x14ac:dyDescent="0.2">
      <c r="A150" s="4" t="s">
        <v>1343</v>
      </c>
      <c r="B150" s="37" t="s">
        <v>213</v>
      </c>
      <c r="C150" s="49">
        <v>4936.3308075000004</v>
      </c>
      <c r="D150" s="46" t="str">
        <f t="shared" si="17"/>
        <v>N/A</v>
      </c>
      <c r="E150" s="49">
        <v>5011.7379895000004</v>
      </c>
      <c r="F150" s="46" t="str">
        <f t="shared" si="18"/>
        <v>N/A</v>
      </c>
      <c r="G150" s="49">
        <v>5283.6630733000002</v>
      </c>
      <c r="H150" s="46" t="str">
        <f t="shared" si="19"/>
        <v>N/A</v>
      </c>
      <c r="I150" s="12">
        <v>1.528</v>
      </c>
      <c r="J150" s="12">
        <v>5.4260000000000002</v>
      </c>
      <c r="K150" s="47" t="s">
        <v>739</v>
      </c>
      <c r="L150" s="9" t="str">
        <f t="shared" si="20"/>
        <v>Yes</v>
      </c>
    </row>
    <row r="151" spans="1:12" ht="25.5" x14ac:dyDescent="0.2">
      <c r="A151" s="4" t="s">
        <v>1344</v>
      </c>
      <c r="B151" s="37" t="s">
        <v>213</v>
      </c>
      <c r="C151" s="49">
        <v>836.49416650000001</v>
      </c>
      <c r="D151" s="46" t="str">
        <f t="shared" ref="D151:D170" si="21">IF($B151="N/A","N/A",IF(C151&gt;10,"No",IF(C151&lt;-10,"No","Yes")))</f>
        <v>N/A</v>
      </c>
      <c r="E151" s="49">
        <v>805.45984403</v>
      </c>
      <c r="F151" s="46" t="str">
        <f t="shared" ref="F151:F170" si="22">IF($B151="N/A","N/A",IF(E151&gt;10,"No",IF(E151&lt;-10,"No","Yes")))</f>
        <v>N/A</v>
      </c>
      <c r="G151" s="49">
        <v>792.96913222000001</v>
      </c>
      <c r="H151" s="46" t="str">
        <f t="shared" ref="H151:H170" si="23">IF($B151="N/A","N/A",IF(G151&gt;10,"No",IF(G151&lt;-10,"No","Yes")))</f>
        <v>N/A</v>
      </c>
      <c r="I151" s="12">
        <v>-3.71</v>
      </c>
      <c r="J151" s="12">
        <v>-1.55</v>
      </c>
      <c r="K151" s="47" t="s">
        <v>739</v>
      </c>
      <c r="L151" s="9" t="str">
        <f t="shared" ref="L151:L170" si="24">IF(J151="Div by 0", "N/A", IF(K151="N/A","N/A", IF(J151&gt;VALUE(MID(K151,1,2)), "No", IF(J151&lt;-1*VALUE(MID(K151,1,2)), "No", "Yes"))))</f>
        <v>Yes</v>
      </c>
    </row>
    <row r="152" spans="1:12" ht="25.5" x14ac:dyDescent="0.2">
      <c r="A152" s="4" t="s">
        <v>1345</v>
      </c>
      <c r="B152" s="37" t="s">
        <v>213</v>
      </c>
      <c r="C152" s="49">
        <v>824.90508826999996</v>
      </c>
      <c r="D152" s="46" t="str">
        <f t="shared" si="21"/>
        <v>N/A</v>
      </c>
      <c r="E152" s="49">
        <v>853.83005678999996</v>
      </c>
      <c r="F152" s="46" t="str">
        <f t="shared" si="22"/>
        <v>N/A</v>
      </c>
      <c r="G152" s="49">
        <v>917.6507891</v>
      </c>
      <c r="H152" s="46" t="str">
        <f t="shared" si="23"/>
        <v>N/A</v>
      </c>
      <c r="I152" s="12">
        <v>3.5059999999999998</v>
      </c>
      <c r="J152" s="12">
        <v>7.4749999999999996</v>
      </c>
      <c r="K152" s="47" t="s">
        <v>739</v>
      </c>
      <c r="L152" s="9" t="str">
        <f t="shared" si="24"/>
        <v>Yes</v>
      </c>
    </row>
    <row r="153" spans="1:12" ht="25.5" x14ac:dyDescent="0.2">
      <c r="A153" s="4" t="s">
        <v>1346</v>
      </c>
      <c r="B153" s="37" t="s">
        <v>213</v>
      </c>
      <c r="C153" s="49">
        <v>2449.488214</v>
      </c>
      <c r="D153" s="46" t="str">
        <f t="shared" si="21"/>
        <v>N/A</v>
      </c>
      <c r="E153" s="49">
        <v>2369.0673274999999</v>
      </c>
      <c r="F153" s="46" t="str">
        <f t="shared" si="22"/>
        <v>N/A</v>
      </c>
      <c r="G153" s="49">
        <v>2393.9300413999999</v>
      </c>
      <c r="H153" s="46" t="str">
        <f t="shared" si="23"/>
        <v>N/A</v>
      </c>
      <c r="I153" s="12">
        <v>-3.28</v>
      </c>
      <c r="J153" s="12">
        <v>1.0489999999999999</v>
      </c>
      <c r="K153" s="47" t="s">
        <v>739</v>
      </c>
      <c r="L153" s="9" t="str">
        <f t="shared" si="24"/>
        <v>Yes</v>
      </c>
    </row>
    <row r="154" spans="1:12" ht="25.5" x14ac:dyDescent="0.2">
      <c r="A154" s="4" t="s">
        <v>1347</v>
      </c>
      <c r="B154" s="37" t="s">
        <v>213</v>
      </c>
      <c r="C154" s="49">
        <v>447.37631094</v>
      </c>
      <c r="D154" s="46" t="str">
        <f t="shared" si="21"/>
        <v>N/A</v>
      </c>
      <c r="E154" s="49">
        <v>411.22001010000002</v>
      </c>
      <c r="F154" s="46" t="str">
        <f t="shared" si="22"/>
        <v>N/A</v>
      </c>
      <c r="G154" s="49">
        <v>372.78535553</v>
      </c>
      <c r="H154" s="46" t="str">
        <f t="shared" si="23"/>
        <v>N/A</v>
      </c>
      <c r="I154" s="12">
        <v>-8.08</v>
      </c>
      <c r="J154" s="12">
        <v>-9.35</v>
      </c>
      <c r="K154" s="47" t="s">
        <v>739</v>
      </c>
      <c r="L154" s="9" t="str">
        <f t="shared" si="24"/>
        <v>Yes</v>
      </c>
    </row>
    <row r="155" spans="1:12" ht="25.5" x14ac:dyDescent="0.2">
      <c r="A155" s="2" t="s">
        <v>1348</v>
      </c>
      <c r="B155" s="37" t="s">
        <v>213</v>
      </c>
      <c r="C155" s="49">
        <v>955.40052318000005</v>
      </c>
      <c r="D155" s="46" t="str">
        <f t="shared" si="21"/>
        <v>N/A</v>
      </c>
      <c r="E155" s="49">
        <v>884.11019542999998</v>
      </c>
      <c r="F155" s="46" t="str">
        <f t="shared" si="22"/>
        <v>N/A</v>
      </c>
      <c r="G155" s="49">
        <v>824.87352970999996</v>
      </c>
      <c r="H155" s="46" t="str">
        <f t="shared" si="23"/>
        <v>N/A</v>
      </c>
      <c r="I155" s="12">
        <v>-7.46</v>
      </c>
      <c r="J155" s="12">
        <v>-6.7</v>
      </c>
      <c r="K155" s="47" t="s">
        <v>739</v>
      </c>
      <c r="L155" s="9" t="str">
        <f t="shared" si="24"/>
        <v>Yes</v>
      </c>
    </row>
    <row r="156" spans="1:12" ht="25.5" x14ac:dyDescent="0.2">
      <c r="A156" s="2" t="s">
        <v>1349</v>
      </c>
      <c r="B156" s="37" t="s">
        <v>213</v>
      </c>
      <c r="C156" s="49">
        <v>357.26698526000001</v>
      </c>
      <c r="D156" s="46" t="str">
        <f t="shared" si="21"/>
        <v>N/A</v>
      </c>
      <c r="E156" s="49">
        <v>354.67601044999998</v>
      </c>
      <c r="F156" s="46" t="str">
        <f t="shared" si="22"/>
        <v>N/A</v>
      </c>
      <c r="G156" s="49">
        <v>386.68595352</v>
      </c>
      <c r="H156" s="46" t="str">
        <f t="shared" si="23"/>
        <v>N/A</v>
      </c>
      <c r="I156" s="12">
        <v>-0.72499999999999998</v>
      </c>
      <c r="J156" s="12">
        <v>9.0250000000000004</v>
      </c>
      <c r="K156" s="47" t="s">
        <v>739</v>
      </c>
      <c r="L156" s="9" t="str">
        <f t="shared" si="24"/>
        <v>Yes</v>
      </c>
    </row>
    <row r="157" spans="1:12" ht="25.5" x14ac:dyDescent="0.2">
      <c r="A157" s="2" t="s">
        <v>1350</v>
      </c>
      <c r="B157" s="37" t="s">
        <v>213</v>
      </c>
      <c r="C157" s="49">
        <v>6927.5649013000002</v>
      </c>
      <c r="D157" s="46" t="str">
        <f t="shared" si="21"/>
        <v>N/A</v>
      </c>
      <c r="E157" s="49">
        <v>6630.1904762000004</v>
      </c>
      <c r="F157" s="46" t="str">
        <f t="shared" si="22"/>
        <v>N/A</v>
      </c>
      <c r="G157" s="49">
        <v>7563.8441893999998</v>
      </c>
      <c r="H157" s="46" t="str">
        <f t="shared" si="23"/>
        <v>N/A</v>
      </c>
      <c r="I157" s="12">
        <v>-4.29</v>
      </c>
      <c r="J157" s="12">
        <v>14.08</v>
      </c>
      <c r="K157" s="47" t="s">
        <v>739</v>
      </c>
      <c r="L157" s="9" t="str">
        <f t="shared" si="24"/>
        <v>Yes</v>
      </c>
    </row>
    <row r="158" spans="1:12" ht="25.5" x14ac:dyDescent="0.2">
      <c r="A158" s="2" t="s">
        <v>1351</v>
      </c>
      <c r="B158" s="37" t="s">
        <v>213</v>
      </c>
      <c r="C158" s="49">
        <v>2014.7090083999999</v>
      </c>
      <c r="D158" s="46" t="str">
        <f t="shared" si="21"/>
        <v>N/A</v>
      </c>
      <c r="E158" s="49">
        <v>1907.8590634</v>
      </c>
      <c r="F158" s="46" t="str">
        <f t="shared" si="22"/>
        <v>N/A</v>
      </c>
      <c r="G158" s="49">
        <v>2007.8284937000001</v>
      </c>
      <c r="H158" s="46" t="str">
        <f t="shared" si="23"/>
        <v>N/A</v>
      </c>
      <c r="I158" s="12">
        <v>-5.3</v>
      </c>
      <c r="J158" s="12">
        <v>5.24</v>
      </c>
      <c r="K158" s="47" t="s">
        <v>739</v>
      </c>
      <c r="L158" s="9" t="str">
        <f t="shared" si="24"/>
        <v>Yes</v>
      </c>
    </row>
    <row r="159" spans="1:12" ht="25.5" x14ac:dyDescent="0.2">
      <c r="A159" s="2" t="s">
        <v>1352</v>
      </c>
      <c r="B159" s="37" t="s">
        <v>213</v>
      </c>
      <c r="C159" s="49">
        <v>16.490818114</v>
      </c>
      <c r="D159" s="46" t="str">
        <f t="shared" si="21"/>
        <v>N/A</v>
      </c>
      <c r="E159" s="49">
        <v>19.349131655000001</v>
      </c>
      <c r="F159" s="46" t="str">
        <f t="shared" si="22"/>
        <v>N/A</v>
      </c>
      <c r="G159" s="49">
        <v>18.711871415000001</v>
      </c>
      <c r="H159" s="46" t="str">
        <f t="shared" si="23"/>
        <v>N/A</v>
      </c>
      <c r="I159" s="12">
        <v>17.329999999999998</v>
      </c>
      <c r="J159" s="12">
        <v>-3.29</v>
      </c>
      <c r="K159" s="47" t="s">
        <v>739</v>
      </c>
      <c r="L159" s="9" t="str">
        <f t="shared" si="24"/>
        <v>Yes</v>
      </c>
    </row>
    <row r="160" spans="1:12" ht="25.5" x14ac:dyDescent="0.2">
      <c r="A160" s="4" t="s">
        <v>1353</v>
      </c>
      <c r="B160" s="37" t="s">
        <v>213</v>
      </c>
      <c r="C160" s="49">
        <v>2.1252177937000001</v>
      </c>
      <c r="D160" s="46" t="str">
        <f t="shared" si="21"/>
        <v>N/A</v>
      </c>
      <c r="E160" s="49">
        <v>2.0345398722999999</v>
      </c>
      <c r="F160" s="46" t="str">
        <f t="shared" si="22"/>
        <v>N/A</v>
      </c>
      <c r="G160" s="49">
        <v>1.5607048553</v>
      </c>
      <c r="H160" s="46" t="str">
        <f t="shared" si="23"/>
        <v>N/A</v>
      </c>
      <c r="I160" s="12">
        <v>-4.2699999999999996</v>
      </c>
      <c r="J160" s="12">
        <v>-23.3</v>
      </c>
      <c r="K160" s="47" t="s">
        <v>739</v>
      </c>
      <c r="L160" s="9" t="str">
        <f t="shared" si="24"/>
        <v>Yes</v>
      </c>
    </row>
    <row r="161" spans="1:12" x14ac:dyDescent="0.2">
      <c r="A161" s="4" t="s">
        <v>1354</v>
      </c>
      <c r="B161" s="37" t="s">
        <v>213</v>
      </c>
      <c r="C161" s="49">
        <v>627.83486904999995</v>
      </c>
      <c r="D161" s="46" t="str">
        <f t="shared" si="21"/>
        <v>N/A</v>
      </c>
      <c r="E161" s="49">
        <v>657.48941259000003</v>
      </c>
      <c r="F161" s="46" t="str">
        <f t="shared" si="22"/>
        <v>N/A</v>
      </c>
      <c r="G161" s="49">
        <v>728.60055667999995</v>
      </c>
      <c r="H161" s="46" t="str">
        <f t="shared" si="23"/>
        <v>N/A</v>
      </c>
      <c r="I161" s="12">
        <v>4.7229999999999999</v>
      </c>
      <c r="J161" s="12">
        <v>10.82</v>
      </c>
      <c r="K161" s="47" t="s">
        <v>739</v>
      </c>
      <c r="L161" s="9" t="str">
        <f t="shared" si="24"/>
        <v>Yes</v>
      </c>
    </row>
    <row r="162" spans="1:12" x14ac:dyDescent="0.2">
      <c r="A162" s="4" t="s">
        <v>1355</v>
      </c>
      <c r="B162" s="37" t="s">
        <v>213</v>
      </c>
      <c r="C162" s="49">
        <v>850.35784007999996</v>
      </c>
      <c r="D162" s="46" t="str">
        <f t="shared" si="21"/>
        <v>N/A</v>
      </c>
      <c r="E162" s="49">
        <v>774.96963740000001</v>
      </c>
      <c r="F162" s="46" t="str">
        <f t="shared" si="22"/>
        <v>N/A</v>
      </c>
      <c r="G162" s="49">
        <v>897.82668579999995</v>
      </c>
      <c r="H162" s="46" t="str">
        <f t="shared" si="23"/>
        <v>N/A</v>
      </c>
      <c r="I162" s="12">
        <v>-8.8699999999999992</v>
      </c>
      <c r="J162" s="12">
        <v>15.85</v>
      </c>
      <c r="K162" s="47" t="s">
        <v>739</v>
      </c>
      <c r="L162" s="9" t="str">
        <f t="shared" si="24"/>
        <v>Yes</v>
      </c>
    </row>
    <row r="163" spans="1:12" ht="25.5" x14ac:dyDescent="0.2">
      <c r="A163" s="4" t="s">
        <v>1706</v>
      </c>
      <c r="B163" s="37" t="s">
        <v>213</v>
      </c>
      <c r="C163" s="49">
        <v>2310.4298589</v>
      </c>
      <c r="D163" s="46" t="str">
        <f t="shared" si="21"/>
        <v>N/A</v>
      </c>
      <c r="E163" s="49">
        <v>2290.0400553999998</v>
      </c>
      <c r="F163" s="46" t="str">
        <f t="shared" si="22"/>
        <v>N/A</v>
      </c>
      <c r="G163" s="49">
        <v>2483.1997915000002</v>
      </c>
      <c r="H163" s="46" t="str">
        <f t="shared" si="23"/>
        <v>N/A</v>
      </c>
      <c r="I163" s="12">
        <v>-0.88300000000000001</v>
      </c>
      <c r="J163" s="12">
        <v>8.4350000000000005</v>
      </c>
      <c r="K163" s="47" t="s">
        <v>739</v>
      </c>
      <c r="L163" s="9" t="str">
        <f t="shared" si="24"/>
        <v>Yes</v>
      </c>
    </row>
    <row r="164" spans="1:12" x14ac:dyDescent="0.2">
      <c r="A164" s="4" t="s">
        <v>1356</v>
      </c>
      <c r="B164" s="37" t="s">
        <v>213</v>
      </c>
      <c r="C164" s="49">
        <v>305.13558006</v>
      </c>
      <c r="D164" s="46" t="str">
        <f t="shared" si="21"/>
        <v>N/A</v>
      </c>
      <c r="E164" s="49">
        <v>326.95216699999997</v>
      </c>
      <c r="F164" s="46" t="str">
        <f t="shared" si="22"/>
        <v>N/A</v>
      </c>
      <c r="G164" s="49">
        <v>362.83407843999998</v>
      </c>
      <c r="H164" s="46" t="str">
        <f t="shared" si="23"/>
        <v>N/A</v>
      </c>
      <c r="I164" s="12">
        <v>7.15</v>
      </c>
      <c r="J164" s="12">
        <v>10.97</v>
      </c>
      <c r="K164" s="47" t="s">
        <v>739</v>
      </c>
      <c r="L164" s="9" t="str">
        <f t="shared" si="24"/>
        <v>Yes</v>
      </c>
    </row>
    <row r="165" spans="1:12" x14ac:dyDescent="0.2">
      <c r="A165" s="4" t="s">
        <v>1357</v>
      </c>
      <c r="B165" s="37" t="s">
        <v>213</v>
      </c>
      <c r="C165" s="49">
        <v>284.91382217</v>
      </c>
      <c r="D165" s="46" t="str">
        <f t="shared" si="21"/>
        <v>N/A</v>
      </c>
      <c r="E165" s="49">
        <v>302.00693939000001</v>
      </c>
      <c r="F165" s="46" t="str">
        <f t="shared" si="22"/>
        <v>N/A</v>
      </c>
      <c r="G165" s="49">
        <v>273.62045196999998</v>
      </c>
      <c r="H165" s="46" t="str">
        <f t="shared" si="23"/>
        <v>N/A</v>
      </c>
      <c r="I165" s="12">
        <v>5.9989999999999997</v>
      </c>
      <c r="J165" s="12">
        <v>-9.4</v>
      </c>
      <c r="K165" s="47" t="s">
        <v>739</v>
      </c>
      <c r="L165" s="9" t="str">
        <f t="shared" si="24"/>
        <v>Yes</v>
      </c>
    </row>
    <row r="166" spans="1:12" x14ac:dyDescent="0.2">
      <c r="A166" s="4" t="s">
        <v>1358</v>
      </c>
      <c r="B166" s="37" t="s">
        <v>213</v>
      </c>
      <c r="C166" s="49">
        <v>2350.6540298</v>
      </c>
      <c r="D166" s="46" t="str">
        <f t="shared" si="21"/>
        <v>N/A</v>
      </c>
      <c r="E166" s="49">
        <v>2626.0268750999999</v>
      </c>
      <c r="F166" s="46" t="str">
        <f t="shared" si="22"/>
        <v>N/A</v>
      </c>
      <c r="G166" s="49">
        <v>2850.0381947999999</v>
      </c>
      <c r="H166" s="46" t="str">
        <f t="shared" si="23"/>
        <v>N/A</v>
      </c>
      <c r="I166" s="12">
        <v>11.71</v>
      </c>
      <c r="J166" s="12">
        <v>8.5299999999999994</v>
      </c>
      <c r="K166" s="47" t="s">
        <v>739</v>
      </c>
      <c r="L166" s="9" t="str">
        <f t="shared" si="24"/>
        <v>Yes</v>
      </c>
    </row>
    <row r="167" spans="1:12" x14ac:dyDescent="0.2">
      <c r="A167" s="48" t="s">
        <v>1359</v>
      </c>
      <c r="B167" s="37" t="s">
        <v>213</v>
      </c>
      <c r="C167" s="49">
        <v>4715.9692627000004</v>
      </c>
      <c r="D167" s="46" t="str">
        <f t="shared" si="21"/>
        <v>N/A</v>
      </c>
      <c r="E167" s="49">
        <v>5084.8176058999998</v>
      </c>
      <c r="F167" s="46" t="str">
        <f t="shared" si="22"/>
        <v>N/A</v>
      </c>
      <c r="G167" s="49">
        <v>5401.4284074999996</v>
      </c>
      <c r="H167" s="46" t="str">
        <f t="shared" si="23"/>
        <v>N/A</v>
      </c>
      <c r="I167" s="12">
        <v>7.8209999999999997</v>
      </c>
      <c r="J167" s="12">
        <v>6.2270000000000003</v>
      </c>
      <c r="K167" s="47" t="s">
        <v>739</v>
      </c>
      <c r="L167" s="9" t="str">
        <f t="shared" si="24"/>
        <v>Yes</v>
      </c>
    </row>
    <row r="168" spans="1:12" x14ac:dyDescent="0.2">
      <c r="A168" s="48" t="s">
        <v>1360</v>
      </c>
      <c r="B168" s="37" t="s">
        <v>213</v>
      </c>
      <c r="C168" s="49">
        <v>8327.5318599000002</v>
      </c>
      <c r="D168" s="46" t="str">
        <f t="shared" si="21"/>
        <v>N/A</v>
      </c>
      <c r="E168" s="49">
        <v>8923.4442576000001</v>
      </c>
      <c r="F168" s="46" t="str">
        <f t="shared" si="22"/>
        <v>N/A</v>
      </c>
      <c r="G168" s="49">
        <v>9462.5000294000001</v>
      </c>
      <c r="H168" s="46" t="str">
        <f t="shared" si="23"/>
        <v>N/A</v>
      </c>
      <c r="I168" s="12">
        <v>7.1559999999999997</v>
      </c>
      <c r="J168" s="12">
        <v>6.0410000000000004</v>
      </c>
      <c r="K168" s="47" t="s">
        <v>739</v>
      </c>
      <c r="L168" s="9" t="str">
        <f t="shared" si="24"/>
        <v>Yes</v>
      </c>
    </row>
    <row r="169" spans="1:12" x14ac:dyDescent="0.2">
      <c r="A169" s="48" t="s">
        <v>1361</v>
      </c>
      <c r="B169" s="37" t="s">
        <v>213</v>
      </c>
      <c r="C169" s="49">
        <v>1087.1965884000001</v>
      </c>
      <c r="D169" s="46" t="str">
        <f t="shared" si="21"/>
        <v>N/A</v>
      </c>
      <c r="E169" s="49">
        <v>1250.5689807000001</v>
      </c>
      <c r="F169" s="46" t="str">
        <f t="shared" si="22"/>
        <v>N/A</v>
      </c>
      <c r="G169" s="49">
        <v>1357.0917469999999</v>
      </c>
      <c r="H169" s="46" t="str">
        <f t="shared" si="23"/>
        <v>N/A</v>
      </c>
      <c r="I169" s="12">
        <v>15.03</v>
      </c>
      <c r="J169" s="12">
        <v>8.5180000000000007</v>
      </c>
      <c r="K169" s="47" t="s">
        <v>739</v>
      </c>
      <c r="L169" s="9" t="str">
        <f t="shared" si="24"/>
        <v>Yes</v>
      </c>
    </row>
    <row r="170" spans="1:12" x14ac:dyDescent="0.2">
      <c r="A170" s="48" t="s">
        <v>1362</v>
      </c>
      <c r="B170" s="37" t="s">
        <v>213</v>
      </c>
      <c r="C170" s="49">
        <v>1746.7739054000001</v>
      </c>
      <c r="D170" s="46" t="str">
        <f t="shared" si="21"/>
        <v>N/A</v>
      </c>
      <c r="E170" s="49">
        <v>1753.92039</v>
      </c>
      <c r="F170" s="46" t="str">
        <f t="shared" si="22"/>
        <v>N/A</v>
      </c>
      <c r="G170" s="49">
        <v>1694.1786583999999</v>
      </c>
      <c r="H170" s="46" t="str">
        <f t="shared" si="23"/>
        <v>N/A</v>
      </c>
      <c r="I170" s="12">
        <v>0.40910000000000002</v>
      </c>
      <c r="J170" s="12">
        <v>-3.41</v>
      </c>
      <c r="K170" s="47" t="s">
        <v>739</v>
      </c>
      <c r="L170" s="9" t="str">
        <f t="shared" si="24"/>
        <v>Yes</v>
      </c>
    </row>
    <row r="171" spans="1:12" x14ac:dyDescent="0.2">
      <c r="A171" s="48" t="s">
        <v>85</v>
      </c>
      <c r="B171" s="37" t="s">
        <v>213</v>
      </c>
      <c r="C171" s="8">
        <v>14.715255095</v>
      </c>
      <c r="D171" s="46" t="str">
        <f t="shared" ref="D171:D202" si="25">IF($B171="N/A","N/A",IF(C171&gt;10,"No",IF(C171&lt;-10,"No","Yes")))</f>
        <v>N/A</v>
      </c>
      <c r="E171" s="8">
        <v>13.865511465000001</v>
      </c>
      <c r="F171" s="46" t="str">
        <f t="shared" ref="F171:F202" si="26">IF($B171="N/A","N/A",IF(E171&gt;10,"No",IF(E171&lt;-10,"No","Yes")))</f>
        <v>N/A</v>
      </c>
      <c r="G171" s="8">
        <v>12.256133802000001</v>
      </c>
      <c r="H171" s="46" t="str">
        <f t="shared" ref="H171:H202" si="27">IF($B171="N/A","N/A",IF(G171&gt;10,"No",IF(G171&lt;-10,"No","Yes")))</f>
        <v>N/A</v>
      </c>
      <c r="I171" s="12">
        <v>-5.77</v>
      </c>
      <c r="J171" s="12">
        <v>-11.6</v>
      </c>
      <c r="K171" s="47" t="s">
        <v>739</v>
      </c>
      <c r="L171" s="9" t="str">
        <f t="shared" ref="L171:L202" si="28">IF(J171="Div by 0", "N/A", IF(K171="N/A","N/A", IF(J171&gt;VALUE(MID(K171,1,2)), "No", IF(J171&lt;-1*VALUE(MID(K171,1,2)), "No", "Yes"))))</f>
        <v>Yes</v>
      </c>
    </row>
    <row r="172" spans="1:12" x14ac:dyDescent="0.2">
      <c r="A172" s="48" t="s">
        <v>465</v>
      </c>
      <c r="B172" s="37" t="s">
        <v>213</v>
      </c>
      <c r="C172" s="8">
        <v>9.7403946002000001</v>
      </c>
      <c r="D172" s="46" t="str">
        <f t="shared" si="25"/>
        <v>N/A</v>
      </c>
      <c r="E172" s="8">
        <v>10.091743119</v>
      </c>
      <c r="F172" s="46" t="str">
        <f t="shared" si="26"/>
        <v>N/A</v>
      </c>
      <c r="G172" s="8">
        <v>9.2109038736999995</v>
      </c>
      <c r="H172" s="46" t="str">
        <f t="shared" si="27"/>
        <v>N/A</v>
      </c>
      <c r="I172" s="12">
        <v>3.6070000000000002</v>
      </c>
      <c r="J172" s="12">
        <v>-8.73</v>
      </c>
      <c r="K172" s="47" t="s">
        <v>739</v>
      </c>
      <c r="L172" s="9" t="str">
        <f t="shared" si="28"/>
        <v>Yes</v>
      </c>
    </row>
    <row r="173" spans="1:12" x14ac:dyDescent="0.2">
      <c r="A173" s="48" t="s">
        <v>466</v>
      </c>
      <c r="B173" s="37" t="s">
        <v>213</v>
      </c>
      <c r="C173" s="8">
        <v>14.855148212</v>
      </c>
      <c r="D173" s="46" t="str">
        <f t="shared" si="25"/>
        <v>N/A</v>
      </c>
      <c r="E173" s="8">
        <v>14.536508886</v>
      </c>
      <c r="F173" s="46" t="str">
        <f t="shared" si="26"/>
        <v>N/A</v>
      </c>
      <c r="G173" s="8">
        <v>13.222639901999999</v>
      </c>
      <c r="H173" s="46" t="str">
        <f t="shared" si="27"/>
        <v>N/A</v>
      </c>
      <c r="I173" s="12">
        <v>-2.14</v>
      </c>
      <c r="J173" s="12">
        <v>-9.0399999999999991</v>
      </c>
      <c r="K173" s="47" t="s">
        <v>739</v>
      </c>
      <c r="L173" s="9" t="str">
        <f t="shared" si="28"/>
        <v>Yes</v>
      </c>
    </row>
    <row r="174" spans="1:12" x14ac:dyDescent="0.2">
      <c r="A174" s="2" t="s">
        <v>467</v>
      </c>
      <c r="B174" s="37" t="s">
        <v>213</v>
      </c>
      <c r="C174" s="8">
        <v>12.201916383</v>
      </c>
      <c r="D174" s="46" t="str">
        <f t="shared" si="25"/>
        <v>N/A</v>
      </c>
      <c r="E174" s="8">
        <v>11.326483360999999</v>
      </c>
      <c r="F174" s="46" t="str">
        <f t="shared" si="26"/>
        <v>N/A</v>
      </c>
      <c r="G174" s="8">
        <v>9.5504499104999994</v>
      </c>
      <c r="H174" s="46" t="str">
        <f t="shared" si="27"/>
        <v>N/A</v>
      </c>
      <c r="I174" s="12">
        <v>-7.17</v>
      </c>
      <c r="J174" s="12">
        <v>-15.7</v>
      </c>
      <c r="K174" s="47" t="s">
        <v>739</v>
      </c>
      <c r="L174" s="9" t="str">
        <f t="shared" si="28"/>
        <v>Yes</v>
      </c>
    </row>
    <row r="175" spans="1:12" x14ac:dyDescent="0.2">
      <c r="A175" s="2" t="s">
        <v>468</v>
      </c>
      <c r="B175" s="37" t="s">
        <v>213</v>
      </c>
      <c r="C175" s="8">
        <v>28.594835280000002</v>
      </c>
      <c r="D175" s="46" t="str">
        <f t="shared" si="25"/>
        <v>N/A</v>
      </c>
      <c r="E175" s="8">
        <v>26.726544755999999</v>
      </c>
      <c r="F175" s="46" t="str">
        <f t="shared" si="26"/>
        <v>N/A</v>
      </c>
      <c r="G175" s="8">
        <v>24.994733670999999</v>
      </c>
      <c r="H175" s="46" t="str">
        <f t="shared" si="27"/>
        <v>N/A</v>
      </c>
      <c r="I175" s="12">
        <v>-6.53</v>
      </c>
      <c r="J175" s="12">
        <v>-6.48</v>
      </c>
      <c r="K175" s="47" t="s">
        <v>739</v>
      </c>
      <c r="L175" s="9" t="str">
        <f t="shared" si="28"/>
        <v>Yes</v>
      </c>
    </row>
    <row r="176" spans="1:12" x14ac:dyDescent="0.2">
      <c r="A176" s="2" t="s">
        <v>1363</v>
      </c>
      <c r="B176" s="37" t="s">
        <v>213</v>
      </c>
      <c r="C176" s="8">
        <v>0.93896515570000005</v>
      </c>
      <c r="D176" s="46" t="str">
        <f t="shared" si="25"/>
        <v>N/A</v>
      </c>
      <c r="E176" s="8">
        <v>0.95552309120000001</v>
      </c>
      <c r="F176" s="46" t="str">
        <f t="shared" si="26"/>
        <v>N/A</v>
      </c>
      <c r="G176" s="8">
        <v>0.99312586680000003</v>
      </c>
      <c r="H176" s="46" t="str">
        <f t="shared" si="27"/>
        <v>N/A</v>
      </c>
      <c r="I176" s="12">
        <v>1.7629999999999999</v>
      </c>
      <c r="J176" s="12">
        <v>3.9350000000000001</v>
      </c>
      <c r="K176" s="47" t="s">
        <v>739</v>
      </c>
      <c r="L176" s="9" t="str">
        <f t="shared" si="28"/>
        <v>Yes</v>
      </c>
    </row>
    <row r="177" spans="1:12" x14ac:dyDescent="0.2">
      <c r="A177" s="2" t="s">
        <v>1364</v>
      </c>
      <c r="B177" s="37" t="s">
        <v>213</v>
      </c>
      <c r="C177" s="8">
        <v>25.109034267999998</v>
      </c>
      <c r="D177" s="46" t="str">
        <f t="shared" si="25"/>
        <v>N/A</v>
      </c>
      <c r="E177" s="8">
        <v>24.661424202999999</v>
      </c>
      <c r="F177" s="46" t="str">
        <f t="shared" si="26"/>
        <v>N/A</v>
      </c>
      <c r="G177" s="8">
        <v>28.493543759000001</v>
      </c>
      <c r="H177" s="46" t="str">
        <f t="shared" si="27"/>
        <v>N/A</v>
      </c>
      <c r="I177" s="12">
        <v>-1.78</v>
      </c>
      <c r="J177" s="12">
        <v>15.54</v>
      </c>
      <c r="K177" s="47" t="s">
        <v>739</v>
      </c>
      <c r="L177" s="9" t="str">
        <f t="shared" si="28"/>
        <v>Yes</v>
      </c>
    </row>
    <row r="178" spans="1:12" x14ac:dyDescent="0.2">
      <c r="A178" s="2" t="s">
        <v>1365</v>
      </c>
      <c r="B178" s="37" t="s">
        <v>213</v>
      </c>
      <c r="C178" s="8">
        <v>4.7035764952000001</v>
      </c>
      <c r="D178" s="46" t="str">
        <f t="shared" si="25"/>
        <v>N/A</v>
      </c>
      <c r="E178" s="8">
        <v>4.5515339680000002</v>
      </c>
      <c r="F178" s="46" t="str">
        <f t="shared" si="26"/>
        <v>N/A</v>
      </c>
      <c r="G178" s="8">
        <v>4.5601386175999998</v>
      </c>
      <c r="H178" s="46" t="str">
        <f t="shared" si="27"/>
        <v>N/A</v>
      </c>
      <c r="I178" s="12">
        <v>-3.23</v>
      </c>
      <c r="J178" s="12">
        <v>0.189</v>
      </c>
      <c r="K178" s="47" t="s">
        <v>739</v>
      </c>
      <c r="L178" s="9" t="str">
        <f t="shared" si="28"/>
        <v>Yes</v>
      </c>
    </row>
    <row r="179" spans="1:12" x14ac:dyDescent="0.2">
      <c r="A179" s="2" t="s">
        <v>1366</v>
      </c>
      <c r="B179" s="37" t="s">
        <v>213</v>
      </c>
      <c r="C179" s="8">
        <v>0.1452011282</v>
      </c>
      <c r="D179" s="46" t="str">
        <f t="shared" si="25"/>
        <v>N/A</v>
      </c>
      <c r="E179" s="8">
        <v>0.16444939489999999</v>
      </c>
      <c r="F179" s="46" t="str">
        <f t="shared" si="26"/>
        <v>N/A</v>
      </c>
      <c r="G179" s="8">
        <v>0.1681474007</v>
      </c>
      <c r="H179" s="46" t="str">
        <f t="shared" si="27"/>
        <v>N/A</v>
      </c>
      <c r="I179" s="12">
        <v>13.26</v>
      </c>
      <c r="J179" s="12">
        <v>2.2490000000000001</v>
      </c>
      <c r="K179" s="47" t="s">
        <v>739</v>
      </c>
      <c r="L179" s="9" t="str">
        <f t="shared" si="28"/>
        <v>Yes</v>
      </c>
    </row>
    <row r="180" spans="1:12" x14ac:dyDescent="0.2">
      <c r="A180" s="2" t="s">
        <v>1367</v>
      </c>
      <c r="B180" s="37" t="s">
        <v>213</v>
      </c>
      <c r="C180" s="8">
        <v>3.1636155899999997E-2</v>
      </c>
      <c r="D180" s="46" t="str">
        <f t="shared" si="25"/>
        <v>N/A</v>
      </c>
      <c r="E180" s="8">
        <v>2.9624841799999999E-2</v>
      </c>
      <c r="F180" s="46" t="str">
        <f t="shared" si="26"/>
        <v>N/A</v>
      </c>
      <c r="G180" s="8">
        <v>2.4984446E-2</v>
      </c>
      <c r="H180" s="46" t="str">
        <f t="shared" si="27"/>
        <v>N/A</v>
      </c>
      <c r="I180" s="12">
        <v>-6.36</v>
      </c>
      <c r="J180" s="12">
        <v>-15.7</v>
      </c>
      <c r="K180" s="47" t="s">
        <v>739</v>
      </c>
      <c r="L180" s="9" t="str">
        <f t="shared" si="28"/>
        <v>Yes</v>
      </c>
    </row>
    <row r="181" spans="1:12" x14ac:dyDescent="0.2">
      <c r="A181" s="2" t="s">
        <v>86</v>
      </c>
      <c r="B181" s="37" t="s">
        <v>213</v>
      </c>
      <c r="C181" s="8">
        <v>1.0782363134999999</v>
      </c>
      <c r="D181" s="46" t="str">
        <f t="shared" si="25"/>
        <v>N/A</v>
      </c>
      <c r="E181" s="8">
        <v>2.0056083882000002</v>
      </c>
      <c r="F181" s="46" t="str">
        <f t="shared" si="26"/>
        <v>N/A</v>
      </c>
      <c r="G181" s="8">
        <v>1.5552201588000001</v>
      </c>
      <c r="H181" s="46" t="str">
        <f t="shared" si="27"/>
        <v>N/A</v>
      </c>
      <c r="I181" s="12">
        <v>86.01</v>
      </c>
      <c r="J181" s="12">
        <v>-22.5</v>
      </c>
      <c r="K181" s="47" t="s">
        <v>739</v>
      </c>
      <c r="L181" s="9" t="str">
        <f t="shared" si="28"/>
        <v>Yes</v>
      </c>
    </row>
    <row r="182" spans="1:12" x14ac:dyDescent="0.2">
      <c r="A182" s="2" t="s">
        <v>87</v>
      </c>
      <c r="B182" s="37" t="s">
        <v>213</v>
      </c>
      <c r="C182" s="8">
        <v>66.362074992000004</v>
      </c>
      <c r="D182" s="46" t="str">
        <f t="shared" si="25"/>
        <v>N/A</v>
      </c>
      <c r="E182" s="8">
        <v>68.069719867000003</v>
      </c>
      <c r="F182" s="46" t="str">
        <f t="shared" si="26"/>
        <v>N/A</v>
      </c>
      <c r="G182" s="8">
        <v>67.504340322999994</v>
      </c>
      <c r="H182" s="46" t="str">
        <f t="shared" si="27"/>
        <v>N/A</v>
      </c>
      <c r="I182" s="12">
        <v>2.573</v>
      </c>
      <c r="J182" s="12">
        <v>-0.83099999999999996</v>
      </c>
      <c r="K182" s="47" t="s">
        <v>739</v>
      </c>
      <c r="L182" s="9" t="str">
        <f t="shared" si="28"/>
        <v>Yes</v>
      </c>
    </row>
    <row r="183" spans="1:12" x14ac:dyDescent="0.2">
      <c r="A183" s="2" t="s">
        <v>469</v>
      </c>
      <c r="B183" s="37" t="s">
        <v>213</v>
      </c>
      <c r="C183" s="8">
        <v>36.552440291000003</v>
      </c>
      <c r="D183" s="46" t="str">
        <f t="shared" si="25"/>
        <v>N/A</v>
      </c>
      <c r="E183" s="8">
        <v>40.323285276999997</v>
      </c>
      <c r="F183" s="46" t="str">
        <f t="shared" si="26"/>
        <v>N/A</v>
      </c>
      <c r="G183" s="8">
        <v>35.208034433000002</v>
      </c>
      <c r="H183" s="46" t="str">
        <f t="shared" si="27"/>
        <v>N/A</v>
      </c>
      <c r="I183" s="12">
        <v>10.32</v>
      </c>
      <c r="J183" s="12">
        <v>-12.7</v>
      </c>
      <c r="K183" s="47" t="s">
        <v>739</v>
      </c>
      <c r="L183" s="9" t="str">
        <f t="shared" si="28"/>
        <v>Yes</v>
      </c>
    </row>
    <row r="184" spans="1:12" x14ac:dyDescent="0.2">
      <c r="A184" s="2" t="s">
        <v>470</v>
      </c>
      <c r="B184" s="37" t="s">
        <v>213</v>
      </c>
      <c r="C184" s="8">
        <v>75.996042708999994</v>
      </c>
      <c r="D184" s="46" t="str">
        <f t="shared" si="25"/>
        <v>N/A</v>
      </c>
      <c r="E184" s="8">
        <v>75.936488944000004</v>
      </c>
      <c r="F184" s="46" t="str">
        <f t="shared" si="26"/>
        <v>N/A</v>
      </c>
      <c r="G184" s="8">
        <v>74.378129543</v>
      </c>
      <c r="H184" s="46" t="str">
        <f t="shared" si="27"/>
        <v>N/A</v>
      </c>
      <c r="I184" s="12">
        <v>-7.8E-2</v>
      </c>
      <c r="J184" s="12">
        <v>-2.0499999999999998</v>
      </c>
      <c r="K184" s="47" t="s">
        <v>739</v>
      </c>
      <c r="L184" s="9" t="str">
        <f t="shared" si="28"/>
        <v>Yes</v>
      </c>
    </row>
    <row r="185" spans="1:12" x14ac:dyDescent="0.2">
      <c r="A185" s="2" t="s">
        <v>471</v>
      </c>
      <c r="B185" s="37" t="s">
        <v>213</v>
      </c>
      <c r="C185" s="8">
        <v>63.956415829999997</v>
      </c>
      <c r="D185" s="46" t="str">
        <f t="shared" si="25"/>
        <v>N/A</v>
      </c>
      <c r="E185" s="8">
        <v>66.169563929999995</v>
      </c>
      <c r="F185" s="46" t="str">
        <f t="shared" si="26"/>
        <v>N/A</v>
      </c>
      <c r="G185" s="8">
        <v>66.729386058000003</v>
      </c>
      <c r="H185" s="46" t="str">
        <f t="shared" si="27"/>
        <v>N/A</v>
      </c>
      <c r="I185" s="12">
        <v>3.46</v>
      </c>
      <c r="J185" s="12">
        <v>0.84599999999999997</v>
      </c>
      <c r="K185" s="47" t="s">
        <v>739</v>
      </c>
      <c r="L185" s="9" t="str">
        <f t="shared" si="28"/>
        <v>Yes</v>
      </c>
    </row>
    <row r="186" spans="1:12" x14ac:dyDescent="0.2">
      <c r="A186" s="2" t="s">
        <v>472</v>
      </c>
      <c r="B186" s="37" t="s">
        <v>213</v>
      </c>
      <c r="C186" s="8">
        <v>68.200941529999994</v>
      </c>
      <c r="D186" s="46" t="str">
        <f t="shared" si="25"/>
        <v>N/A</v>
      </c>
      <c r="E186" s="8">
        <v>68.592281381999996</v>
      </c>
      <c r="F186" s="46" t="str">
        <f t="shared" si="26"/>
        <v>N/A</v>
      </c>
      <c r="G186" s="8">
        <v>62.885850474999998</v>
      </c>
      <c r="H186" s="46" t="str">
        <f t="shared" si="27"/>
        <v>N/A</v>
      </c>
      <c r="I186" s="12">
        <v>0.57379999999999998</v>
      </c>
      <c r="J186" s="12">
        <v>-8.32</v>
      </c>
      <c r="K186" s="47" t="s">
        <v>739</v>
      </c>
      <c r="L186" s="9" t="str">
        <f t="shared" si="28"/>
        <v>Yes</v>
      </c>
    </row>
    <row r="187" spans="1:12" x14ac:dyDescent="0.2">
      <c r="A187" s="2" t="s">
        <v>116</v>
      </c>
      <c r="B187" s="37" t="s">
        <v>213</v>
      </c>
      <c r="C187" s="8">
        <v>81.273005580000003</v>
      </c>
      <c r="D187" s="46" t="str">
        <f t="shared" si="25"/>
        <v>N/A</v>
      </c>
      <c r="E187" s="8">
        <v>84.393181092999995</v>
      </c>
      <c r="F187" s="46" t="str">
        <f t="shared" si="26"/>
        <v>N/A</v>
      </c>
      <c r="G187" s="8">
        <v>84.479695629999995</v>
      </c>
      <c r="H187" s="46" t="str">
        <f t="shared" si="27"/>
        <v>N/A</v>
      </c>
      <c r="I187" s="12">
        <v>3.839</v>
      </c>
      <c r="J187" s="12">
        <v>0.10249999999999999</v>
      </c>
      <c r="K187" s="47" t="s">
        <v>739</v>
      </c>
      <c r="L187" s="9" t="str">
        <f t="shared" si="28"/>
        <v>Yes</v>
      </c>
    </row>
    <row r="188" spans="1:12" x14ac:dyDescent="0.2">
      <c r="A188" s="2" t="s">
        <v>473</v>
      </c>
      <c r="B188" s="37" t="s">
        <v>213</v>
      </c>
      <c r="C188" s="8">
        <v>56.656282451000003</v>
      </c>
      <c r="D188" s="46" t="str">
        <f t="shared" si="25"/>
        <v>N/A</v>
      </c>
      <c r="E188" s="8">
        <v>61.926605504999998</v>
      </c>
      <c r="F188" s="46" t="str">
        <f t="shared" si="26"/>
        <v>N/A</v>
      </c>
      <c r="G188" s="8">
        <v>57.991391679000003</v>
      </c>
      <c r="H188" s="46" t="str">
        <f t="shared" si="27"/>
        <v>N/A</v>
      </c>
      <c r="I188" s="12">
        <v>9.3019999999999996</v>
      </c>
      <c r="J188" s="12">
        <v>-6.35</v>
      </c>
      <c r="K188" s="47" t="s">
        <v>739</v>
      </c>
      <c r="L188" s="9" t="str">
        <f t="shared" si="28"/>
        <v>Yes</v>
      </c>
    </row>
    <row r="189" spans="1:12" x14ac:dyDescent="0.2">
      <c r="A189" s="2" t="s">
        <v>474</v>
      </c>
      <c r="B189" s="37" t="s">
        <v>213</v>
      </c>
      <c r="C189" s="8">
        <v>87.041738221000003</v>
      </c>
      <c r="D189" s="46" t="str">
        <f t="shared" si="25"/>
        <v>N/A</v>
      </c>
      <c r="E189" s="8">
        <v>87.540528180999999</v>
      </c>
      <c r="F189" s="46" t="str">
        <f t="shared" si="26"/>
        <v>N/A</v>
      </c>
      <c r="G189" s="8">
        <v>87.500183551000006</v>
      </c>
      <c r="H189" s="46" t="str">
        <f t="shared" si="27"/>
        <v>N/A</v>
      </c>
      <c r="I189" s="12">
        <v>0.57299999999999995</v>
      </c>
      <c r="J189" s="12">
        <v>-4.5999999999999999E-2</v>
      </c>
      <c r="K189" s="47" t="s">
        <v>739</v>
      </c>
      <c r="L189" s="9" t="str">
        <f t="shared" si="28"/>
        <v>Yes</v>
      </c>
    </row>
    <row r="190" spans="1:12" x14ac:dyDescent="0.2">
      <c r="A190" s="2" t="s">
        <v>475</v>
      </c>
      <c r="B190" s="37" t="s">
        <v>213</v>
      </c>
      <c r="C190" s="8">
        <v>80.093572168999998</v>
      </c>
      <c r="D190" s="46" t="str">
        <f t="shared" si="25"/>
        <v>N/A</v>
      </c>
      <c r="E190" s="8">
        <v>84.300714615999993</v>
      </c>
      <c r="F190" s="46" t="str">
        <f t="shared" si="26"/>
        <v>N/A</v>
      </c>
      <c r="G190" s="8">
        <v>85.429122030000002</v>
      </c>
      <c r="H190" s="46" t="str">
        <f t="shared" si="27"/>
        <v>N/A</v>
      </c>
      <c r="I190" s="12">
        <v>5.2530000000000001</v>
      </c>
      <c r="J190" s="12">
        <v>1.339</v>
      </c>
      <c r="K190" s="47" t="s">
        <v>739</v>
      </c>
      <c r="L190" s="9" t="str">
        <f t="shared" si="28"/>
        <v>Yes</v>
      </c>
    </row>
    <row r="191" spans="1:12" x14ac:dyDescent="0.2">
      <c r="A191" s="2" t="s">
        <v>476</v>
      </c>
      <c r="B191" s="37" t="s">
        <v>213</v>
      </c>
      <c r="C191" s="8">
        <v>81.079690060000004</v>
      </c>
      <c r="D191" s="46" t="str">
        <f t="shared" si="25"/>
        <v>N/A</v>
      </c>
      <c r="E191" s="8">
        <v>81.243435403999996</v>
      </c>
      <c r="F191" s="46" t="str">
        <f t="shared" si="26"/>
        <v>N/A</v>
      </c>
      <c r="G191" s="8">
        <v>75.996805910000006</v>
      </c>
      <c r="H191" s="46" t="str">
        <f t="shared" si="27"/>
        <v>N/A</v>
      </c>
      <c r="I191" s="12">
        <v>0.20200000000000001</v>
      </c>
      <c r="J191" s="12">
        <v>-6.46</v>
      </c>
      <c r="K191" s="47" t="s">
        <v>739</v>
      </c>
      <c r="L191" s="9" t="str">
        <f t="shared" si="28"/>
        <v>Yes</v>
      </c>
    </row>
    <row r="192" spans="1:12" x14ac:dyDescent="0.2">
      <c r="A192" s="2" t="s">
        <v>1368</v>
      </c>
      <c r="B192" s="37" t="s">
        <v>213</v>
      </c>
      <c r="C192" s="38">
        <v>4.7672801434999998</v>
      </c>
      <c r="D192" s="46" t="str">
        <f t="shared" si="25"/>
        <v>N/A</v>
      </c>
      <c r="E192" s="38">
        <v>4.8432596613000003</v>
      </c>
      <c r="F192" s="46" t="str">
        <f t="shared" si="26"/>
        <v>N/A</v>
      </c>
      <c r="G192" s="38">
        <v>4.9117534455999996</v>
      </c>
      <c r="H192" s="46" t="str">
        <f t="shared" si="27"/>
        <v>N/A</v>
      </c>
      <c r="I192" s="12">
        <v>1.5940000000000001</v>
      </c>
      <c r="J192" s="12">
        <v>1.4139999999999999</v>
      </c>
      <c r="K192" s="47" t="s">
        <v>739</v>
      </c>
      <c r="L192" s="9" t="str">
        <f t="shared" si="28"/>
        <v>Yes</v>
      </c>
    </row>
    <row r="193" spans="1:12" x14ac:dyDescent="0.2">
      <c r="A193" s="2" t="s">
        <v>1369</v>
      </c>
      <c r="B193" s="37" t="s">
        <v>213</v>
      </c>
      <c r="C193" s="38">
        <v>7.7953091684000002</v>
      </c>
      <c r="D193" s="46" t="str">
        <f t="shared" si="25"/>
        <v>N/A</v>
      </c>
      <c r="E193" s="38">
        <v>7.7662337662000001</v>
      </c>
      <c r="F193" s="46" t="str">
        <f t="shared" si="26"/>
        <v>N/A</v>
      </c>
      <c r="G193" s="38">
        <v>8.3426791277000003</v>
      </c>
      <c r="H193" s="46" t="str">
        <f t="shared" si="27"/>
        <v>N/A</v>
      </c>
      <c r="I193" s="12">
        <v>-0.373</v>
      </c>
      <c r="J193" s="12">
        <v>7.4219999999999997</v>
      </c>
      <c r="K193" s="47" t="s">
        <v>739</v>
      </c>
      <c r="L193" s="9" t="str">
        <f t="shared" si="28"/>
        <v>Yes</v>
      </c>
    </row>
    <row r="194" spans="1:12" x14ac:dyDescent="0.2">
      <c r="A194" s="2" t="s">
        <v>1370</v>
      </c>
      <c r="B194" s="37" t="s">
        <v>213</v>
      </c>
      <c r="C194" s="38">
        <v>11.332286195</v>
      </c>
      <c r="D194" s="46" t="str">
        <f t="shared" si="25"/>
        <v>N/A</v>
      </c>
      <c r="E194" s="38">
        <v>11.087395634</v>
      </c>
      <c r="F194" s="46" t="str">
        <f t="shared" si="26"/>
        <v>N/A</v>
      </c>
      <c r="G194" s="38">
        <v>10.917460229</v>
      </c>
      <c r="H194" s="46" t="str">
        <f t="shared" si="27"/>
        <v>N/A</v>
      </c>
      <c r="I194" s="12">
        <v>-2.16</v>
      </c>
      <c r="J194" s="12">
        <v>-1.53</v>
      </c>
      <c r="K194" s="47" t="s">
        <v>739</v>
      </c>
      <c r="L194" s="9" t="str">
        <f t="shared" si="28"/>
        <v>Yes</v>
      </c>
    </row>
    <row r="195" spans="1:12" x14ac:dyDescent="0.2">
      <c r="A195" s="2" t="s">
        <v>1371</v>
      </c>
      <c r="B195" s="37" t="s">
        <v>213</v>
      </c>
      <c r="C195" s="38">
        <v>3.5242775332999998</v>
      </c>
      <c r="D195" s="46" t="str">
        <f t="shared" si="25"/>
        <v>N/A</v>
      </c>
      <c r="E195" s="38">
        <v>3.5404889762999998</v>
      </c>
      <c r="F195" s="46" t="str">
        <f t="shared" si="26"/>
        <v>N/A</v>
      </c>
      <c r="G195" s="38">
        <v>3.625820482</v>
      </c>
      <c r="H195" s="46" t="str">
        <f t="shared" si="27"/>
        <v>N/A</v>
      </c>
      <c r="I195" s="12">
        <v>0.46</v>
      </c>
      <c r="J195" s="12">
        <v>2.41</v>
      </c>
      <c r="K195" s="47" t="s">
        <v>739</v>
      </c>
      <c r="L195" s="9" t="str">
        <f t="shared" si="28"/>
        <v>Yes</v>
      </c>
    </row>
    <row r="196" spans="1:12" x14ac:dyDescent="0.2">
      <c r="A196" s="2" t="s">
        <v>1372</v>
      </c>
      <c r="B196" s="37" t="s">
        <v>213</v>
      </c>
      <c r="C196" s="38">
        <v>3.3728099870000001</v>
      </c>
      <c r="D196" s="46" t="str">
        <f t="shared" si="25"/>
        <v>N/A</v>
      </c>
      <c r="E196" s="38">
        <v>3.3570864753</v>
      </c>
      <c r="F196" s="46" t="str">
        <f t="shared" si="26"/>
        <v>N/A</v>
      </c>
      <c r="G196" s="38">
        <v>3.1884714136999999</v>
      </c>
      <c r="H196" s="46" t="str">
        <f t="shared" si="27"/>
        <v>N/A</v>
      </c>
      <c r="I196" s="12">
        <v>-0.46600000000000003</v>
      </c>
      <c r="J196" s="12">
        <v>-5.0199999999999996</v>
      </c>
      <c r="K196" s="47" t="s">
        <v>739</v>
      </c>
      <c r="L196" s="9" t="str">
        <f t="shared" si="28"/>
        <v>Yes</v>
      </c>
    </row>
    <row r="197" spans="1:12" x14ac:dyDescent="0.2">
      <c r="A197" s="2" t="s">
        <v>1373</v>
      </c>
      <c r="B197" s="37" t="s">
        <v>213</v>
      </c>
      <c r="C197" s="38">
        <v>207.98819075</v>
      </c>
      <c r="D197" s="46" t="str">
        <f t="shared" si="25"/>
        <v>N/A</v>
      </c>
      <c r="E197" s="38">
        <v>188.49579370999999</v>
      </c>
      <c r="F197" s="46" t="str">
        <f t="shared" si="26"/>
        <v>N/A</v>
      </c>
      <c r="G197" s="38">
        <v>194.83260056</v>
      </c>
      <c r="H197" s="46" t="str">
        <f t="shared" si="27"/>
        <v>N/A</v>
      </c>
      <c r="I197" s="12">
        <v>-9.3699999999999992</v>
      </c>
      <c r="J197" s="12">
        <v>3.3620000000000001</v>
      </c>
      <c r="K197" s="47" t="s">
        <v>739</v>
      </c>
      <c r="L197" s="9" t="str">
        <f t="shared" si="28"/>
        <v>Yes</v>
      </c>
    </row>
    <row r="198" spans="1:12" x14ac:dyDescent="0.2">
      <c r="A198" s="2" t="s">
        <v>1374</v>
      </c>
      <c r="B198" s="37" t="s">
        <v>213</v>
      </c>
      <c r="C198" s="38">
        <v>257.10008270999998</v>
      </c>
      <c r="D198" s="46" t="str">
        <f t="shared" si="25"/>
        <v>N/A</v>
      </c>
      <c r="E198" s="38">
        <v>225.94419841000001</v>
      </c>
      <c r="F198" s="46" t="str">
        <f t="shared" si="26"/>
        <v>N/A</v>
      </c>
      <c r="G198" s="38">
        <v>229.62336354000001</v>
      </c>
      <c r="H198" s="46" t="str">
        <f t="shared" si="27"/>
        <v>N/A</v>
      </c>
      <c r="I198" s="12">
        <v>-12.1</v>
      </c>
      <c r="J198" s="12">
        <v>1.6279999999999999</v>
      </c>
      <c r="K198" s="47" t="s">
        <v>739</v>
      </c>
      <c r="L198" s="9" t="str">
        <f t="shared" si="28"/>
        <v>Yes</v>
      </c>
    </row>
    <row r="199" spans="1:12" x14ac:dyDescent="0.2">
      <c r="A199" s="2" t="s">
        <v>1375</v>
      </c>
      <c r="B199" s="37" t="s">
        <v>213</v>
      </c>
      <c r="C199" s="38">
        <v>229.01746170000001</v>
      </c>
      <c r="D199" s="46" t="str">
        <f t="shared" si="25"/>
        <v>N/A</v>
      </c>
      <c r="E199" s="38">
        <v>210.64654781999999</v>
      </c>
      <c r="F199" s="46" t="str">
        <f t="shared" si="26"/>
        <v>N/A</v>
      </c>
      <c r="G199" s="38">
        <v>217.16382225000001</v>
      </c>
      <c r="H199" s="46" t="str">
        <f t="shared" si="27"/>
        <v>N/A</v>
      </c>
      <c r="I199" s="12">
        <v>-8.02</v>
      </c>
      <c r="J199" s="12">
        <v>3.0939999999999999</v>
      </c>
      <c r="K199" s="47" t="s">
        <v>739</v>
      </c>
      <c r="L199" s="9" t="str">
        <f t="shared" si="28"/>
        <v>Yes</v>
      </c>
    </row>
    <row r="200" spans="1:12" x14ac:dyDescent="0.2">
      <c r="A200" s="2" t="s">
        <v>1376</v>
      </c>
      <c r="B200" s="37" t="s">
        <v>213</v>
      </c>
      <c r="C200" s="38">
        <v>25.107854630999999</v>
      </c>
      <c r="D200" s="46" t="str">
        <f t="shared" si="25"/>
        <v>N/A</v>
      </c>
      <c r="E200" s="38">
        <v>23.642313546</v>
      </c>
      <c r="F200" s="46" t="str">
        <f t="shared" si="26"/>
        <v>N/A</v>
      </c>
      <c r="G200" s="38">
        <v>23.729272420000001</v>
      </c>
      <c r="H200" s="46" t="str">
        <f t="shared" si="27"/>
        <v>N/A</v>
      </c>
      <c r="I200" s="12">
        <v>-5.84</v>
      </c>
      <c r="J200" s="12">
        <v>0.36780000000000002</v>
      </c>
      <c r="K200" s="47" t="s">
        <v>739</v>
      </c>
      <c r="L200" s="9" t="str">
        <f t="shared" si="28"/>
        <v>Yes</v>
      </c>
    </row>
    <row r="201" spans="1:12" x14ac:dyDescent="0.2">
      <c r="A201" s="2" t="s">
        <v>1377</v>
      </c>
      <c r="B201" s="37" t="s">
        <v>213</v>
      </c>
      <c r="C201" s="38">
        <v>23.955223880999998</v>
      </c>
      <c r="D201" s="46" t="str">
        <f t="shared" si="25"/>
        <v>N/A</v>
      </c>
      <c r="E201" s="38">
        <v>28.121212120999999</v>
      </c>
      <c r="F201" s="46" t="str">
        <f t="shared" si="26"/>
        <v>N/A</v>
      </c>
      <c r="G201" s="38">
        <v>26.607843137</v>
      </c>
      <c r="H201" s="46" t="str">
        <f t="shared" si="27"/>
        <v>N/A</v>
      </c>
      <c r="I201" s="12">
        <v>17.39</v>
      </c>
      <c r="J201" s="12">
        <v>-5.38</v>
      </c>
      <c r="K201" s="47" t="s">
        <v>739</v>
      </c>
      <c r="L201" s="9" t="str">
        <f t="shared" si="28"/>
        <v>Yes</v>
      </c>
    </row>
    <row r="202" spans="1:12" x14ac:dyDescent="0.2">
      <c r="A202" s="2" t="s">
        <v>28</v>
      </c>
      <c r="B202" s="37" t="s">
        <v>213</v>
      </c>
      <c r="C202" s="8">
        <v>3.4201328207000001</v>
      </c>
      <c r="D202" s="46" t="str">
        <f t="shared" si="25"/>
        <v>N/A</v>
      </c>
      <c r="E202" s="8">
        <v>3.2010373051999998</v>
      </c>
      <c r="F202" s="46" t="str">
        <f t="shared" si="26"/>
        <v>N/A</v>
      </c>
      <c r="G202" s="8">
        <v>3.0438959156999998</v>
      </c>
      <c r="H202" s="46" t="str">
        <f t="shared" si="27"/>
        <v>N/A</v>
      </c>
      <c r="I202" s="12">
        <v>-6.41</v>
      </c>
      <c r="J202" s="12">
        <v>-4.91</v>
      </c>
      <c r="K202" s="47" t="s">
        <v>739</v>
      </c>
      <c r="L202" s="9" t="str">
        <f t="shared" si="28"/>
        <v>Yes</v>
      </c>
    </row>
    <row r="203" spans="1:12" x14ac:dyDescent="0.2">
      <c r="A203" s="2" t="s">
        <v>123</v>
      </c>
      <c r="B203" s="37" t="s">
        <v>213</v>
      </c>
      <c r="C203" s="38">
        <v>38</v>
      </c>
      <c r="D203" s="46" t="str">
        <f t="shared" ref="D203:D213" si="29">IF($B203="N/A","N/A",IF(C203&gt;10,"No",IF(C203&lt;-10,"No","Yes")))</f>
        <v>N/A</v>
      </c>
      <c r="E203" s="38">
        <v>34</v>
      </c>
      <c r="F203" s="46" t="str">
        <f t="shared" ref="F203:F213" si="30">IF($B203="N/A","N/A",IF(E203&gt;10,"No",IF(E203&lt;-10,"No","Yes")))</f>
        <v>N/A</v>
      </c>
      <c r="G203" s="38">
        <v>39</v>
      </c>
      <c r="H203" s="46" t="str">
        <f t="shared" ref="H203:H213" si="31">IF($B203="N/A","N/A",IF(G203&gt;10,"No",IF(G203&lt;-10,"No","Yes")))</f>
        <v>N/A</v>
      </c>
      <c r="I203" s="12">
        <v>-10.5</v>
      </c>
      <c r="J203" s="12">
        <v>14.71</v>
      </c>
      <c r="K203" s="14" t="s">
        <v>213</v>
      </c>
      <c r="L203" s="9" t="str">
        <f t="shared" ref="L203:L213" si="32">IF(J203="Div by 0", "N/A", IF(K203="N/A","N/A", IF(J203&gt;VALUE(MID(K203,1,2)), "No", IF(J203&lt;-1*VALUE(MID(K203,1,2)), "No", "Yes"))))</f>
        <v>N/A</v>
      </c>
    </row>
    <row r="204" spans="1:12" x14ac:dyDescent="0.2">
      <c r="A204" s="2" t="s">
        <v>124</v>
      </c>
      <c r="B204" s="37" t="s">
        <v>213</v>
      </c>
      <c r="C204" s="38">
        <v>175</v>
      </c>
      <c r="D204" s="46" t="str">
        <f t="shared" si="29"/>
        <v>N/A</v>
      </c>
      <c r="E204" s="38">
        <v>188</v>
      </c>
      <c r="F204" s="46" t="str">
        <f t="shared" si="30"/>
        <v>N/A</v>
      </c>
      <c r="G204" s="38">
        <v>225</v>
      </c>
      <c r="H204" s="46" t="str">
        <f t="shared" si="31"/>
        <v>N/A</v>
      </c>
      <c r="I204" s="12">
        <v>7.4290000000000003</v>
      </c>
      <c r="J204" s="12">
        <v>19.68</v>
      </c>
      <c r="K204" s="14" t="s">
        <v>213</v>
      </c>
      <c r="L204" s="9" t="str">
        <f t="shared" si="32"/>
        <v>N/A</v>
      </c>
    </row>
    <row r="205" spans="1:12" ht="25.5" x14ac:dyDescent="0.2">
      <c r="A205" s="2" t="s">
        <v>1625</v>
      </c>
      <c r="B205" s="37" t="s">
        <v>213</v>
      </c>
      <c r="C205" s="38">
        <v>102</v>
      </c>
      <c r="D205" s="46" t="str">
        <f t="shared" si="29"/>
        <v>N/A</v>
      </c>
      <c r="E205" s="38">
        <v>79</v>
      </c>
      <c r="F205" s="46" t="str">
        <f t="shared" si="30"/>
        <v>N/A</v>
      </c>
      <c r="G205" s="38">
        <v>94</v>
      </c>
      <c r="H205" s="46" t="str">
        <f t="shared" si="31"/>
        <v>N/A</v>
      </c>
      <c r="I205" s="12">
        <v>-22.5</v>
      </c>
      <c r="J205" s="12">
        <v>18.989999999999998</v>
      </c>
      <c r="K205" s="14" t="s">
        <v>213</v>
      </c>
      <c r="L205" s="9" t="str">
        <f t="shared" si="32"/>
        <v>N/A</v>
      </c>
    </row>
    <row r="206" spans="1:12" ht="25.5" x14ac:dyDescent="0.2">
      <c r="A206" s="2" t="s">
        <v>1378</v>
      </c>
      <c r="B206" s="37" t="s">
        <v>213</v>
      </c>
      <c r="C206" s="38">
        <v>0</v>
      </c>
      <c r="D206" s="46" t="str">
        <f t="shared" si="29"/>
        <v>N/A</v>
      </c>
      <c r="E206" s="38">
        <v>14</v>
      </c>
      <c r="F206" s="46" t="str">
        <f t="shared" si="30"/>
        <v>N/A</v>
      </c>
      <c r="G206" s="38">
        <v>636</v>
      </c>
      <c r="H206" s="46" t="str">
        <f t="shared" si="31"/>
        <v>N/A</v>
      </c>
      <c r="I206" s="12" t="s">
        <v>1747</v>
      </c>
      <c r="J206" s="12">
        <v>4443</v>
      </c>
      <c r="K206" s="14" t="s">
        <v>213</v>
      </c>
      <c r="L206" s="9" t="str">
        <f t="shared" si="32"/>
        <v>N/A</v>
      </c>
    </row>
    <row r="207" spans="1:12" x14ac:dyDescent="0.2">
      <c r="A207" s="2" t="s">
        <v>1626</v>
      </c>
      <c r="B207" s="37" t="s">
        <v>213</v>
      </c>
      <c r="C207" s="38">
        <v>62</v>
      </c>
      <c r="D207" s="46" t="str">
        <f t="shared" si="29"/>
        <v>N/A</v>
      </c>
      <c r="E207" s="38">
        <v>73</v>
      </c>
      <c r="F207" s="46" t="str">
        <f t="shared" si="30"/>
        <v>N/A</v>
      </c>
      <c r="G207" s="38">
        <v>78</v>
      </c>
      <c r="H207" s="46" t="str">
        <f t="shared" si="31"/>
        <v>N/A</v>
      </c>
      <c r="I207" s="12">
        <v>17.739999999999998</v>
      </c>
      <c r="J207" s="12">
        <v>6.8490000000000002</v>
      </c>
      <c r="K207" s="14" t="s">
        <v>213</v>
      </c>
      <c r="L207" s="9" t="str">
        <f t="shared" si="32"/>
        <v>N/A</v>
      </c>
    </row>
    <row r="208" spans="1:12" x14ac:dyDescent="0.2">
      <c r="A208" s="2" t="s">
        <v>1627</v>
      </c>
      <c r="B208" s="37" t="s">
        <v>213</v>
      </c>
      <c r="C208" s="38">
        <v>644</v>
      </c>
      <c r="D208" s="46" t="str">
        <f t="shared" si="29"/>
        <v>N/A</v>
      </c>
      <c r="E208" s="38">
        <v>799</v>
      </c>
      <c r="F208" s="46" t="str">
        <f t="shared" si="30"/>
        <v>N/A</v>
      </c>
      <c r="G208" s="38">
        <v>908</v>
      </c>
      <c r="H208" s="46" t="str">
        <f t="shared" si="31"/>
        <v>N/A</v>
      </c>
      <c r="I208" s="12">
        <v>24.07</v>
      </c>
      <c r="J208" s="12">
        <v>13.64</v>
      </c>
      <c r="K208" s="14" t="s">
        <v>213</v>
      </c>
      <c r="L208" s="9" t="str">
        <f t="shared" si="32"/>
        <v>N/A</v>
      </c>
    </row>
    <row r="209" spans="1:12" x14ac:dyDescent="0.2">
      <c r="A209" s="2" t="s">
        <v>125</v>
      </c>
      <c r="B209" s="37" t="s">
        <v>213</v>
      </c>
      <c r="C209" s="49">
        <v>6702838</v>
      </c>
      <c r="D209" s="46" t="str">
        <f t="shared" si="29"/>
        <v>N/A</v>
      </c>
      <c r="E209" s="49">
        <v>2802861</v>
      </c>
      <c r="F209" s="46" t="str">
        <f t="shared" si="30"/>
        <v>N/A</v>
      </c>
      <c r="G209" s="49">
        <v>4215388</v>
      </c>
      <c r="H209" s="46" t="str">
        <f t="shared" si="31"/>
        <v>N/A</v>
      </c>
      <c r="I209" s="12">
        <v>-58.2</v>
      </c>
      <c r="J209" s="12">
        <v>50.4</v>
      </c>
      <c r="K209" s="14" t="s">
        <v>213</v>
      </c>
      <c r="L209" s="9" t="str">
        <f t="shared" si="32"/>
        <v>N/A</v>
      </c>
    </row>
    <row r="210" spans="1:12" x14ac:dyDescent="0.2">
      <c r="A210" s="48" t="s">
        <v>1622</v>
      </c>
      <c r="B210" s="37" t="s">
        <v>213</v>
      </c>
      <c r="C210" s="49">
        <v>4419545</v>
      </c>
      <c r="D210" s="46" t="str">
        <f t="shared" si="29"/>
        <v>N/A</v>
      </c>
      <c r="E210" s="49">
        <v>2391284</v>
      </c>
      <c r="F210" s="46" t="str">
        <f t="shared" si="30"/>
        <v>N/A</v>
      </c>
      <c r="G210" s="49">
        <v>3238943</v>
      </c>
      <c r="H210" s="46" t="str">
        <f t="shared" si="31"/>
        <v>N/A</v>
      </c>
      <c r="I210" s="12">
        <v>-45.9</v>
      </c>
      <c r="J210" s="12">
        <v>35.450000000000003</v>
      </c>
      <c r="K210" s="14" t="s">
        <v>213</v>
      </c>
      <c r="L210" s="9" t="str">
        <f t="shared" si="32"/>
        <v>N/A</v>
      </c>
    </row>
    <row r="211" spans="1:12" x14ac:dyDescent="0.2">
      <c r="A211" s="48" t="s">
        <v>1379</v>
      </c>
      <c r="B211" s="37" t="s">
        <v>213</v>
      </c>
      <c r="C211" s="49">
        <v>174916</v>
      </c>
      <c r="D211" s="46" t="str">
        <f t="shared" si="29"/>
        <v>N/A</v>
      </c>
      <c r="E211" s="49">
        <v>1673392</v>
      </c>
      <c r="F211" s="46" t="str">
        <f t="shared" si="30"/>
        <v>N/A</v>
      </c>
      <c r="G211" s="49">
        <v>300485</v>
      </c>
      <c r="H211" s="46" t="str">
        <f t="shared" si="31"/>
        <v>N/A</v>
      </c>
      <c r="I211" s="12">
        <v>856.7</v>
      </c>
      <c r="J211" s="12">
        <v>-82</v>
      </c>
      <c r="K211" s="14" t="s">
        <v>213</v>
      </c>
      <c r="L211" s="9" t="str">
        <f t="shared" si="32"/>
        <v>N/A</v>
      </c>
    </row>
    <row r="212" spans="1:12" x14ac:dyDescent="0.2">
      <c r="A212" s="48" t="s">
        <v>1616</v>
      </c>
      <c r="B212" s="37" t="s">
        <v>213</v>
      </c>
      <c r="C212" s="49">
        <v>2975363</v>
      </c>
      <c r="D212" s="46" t="str">
        <f t="shared" si="29"/>
        <v>N/A</v>
      </c>
      <c r="E212" s="49">
        <v>2668957</v>
      </c>
      <c r="F212" s="46" t="str">
        <f t="shared" si="30"/>
        <v>N/A</v>
      </c>
      <c r="G212" s="49">
        <v>2693705</v>
      </c>
      <c r="H212" s="46" t="str">
        <f t="shared" si="31"/>
        <v>N/A</v>
      </c>
      <c r="I212" s="12">
        <v>-10.3</v>
      </c>
      <c r="J212" s="12">
        <v>0.92730000000000001</v>
      </c>
      <c r="K212" s="14" t="s">
        <v>213</v>
      </c>
      <c r="L212" s="9" t="str">
        <f t="shared" si="32"/>
        <v>N/A</v>
      </c>
    </row>
    <row r="213" spans="1:12" x14ac:dyDescent="0.2">
      <c r="A213" s="48" t="s">
        <v>1617</v>
      </c>
      <c r="B213" s="37" t="s">
        <v>213</v>
      </c>
      <c r="C213" s="49">
        <v>521901</v>
      </c>
      <c r="D213" s="46" t="str">
        <f t="shared" si="29"/>
        <v>N/A</v>
      </c>
      <c r="E213" s="49">
        <v>906399</v>
      </c>
      <c r="F213" s="46" t="str">
        <f t="shared" si="30"/>
        <v>N/A</v>
      </c>
      <c r="G213" s="49">
        <v>703023</v>
      </c>
      <c r="H213" s="46" t="str">
        <f t="shared" si="31"/>
        <v>N/A</v>
      </c>
      <c r="I213" s="12">
        <v>73.67</v>
      </c>
      <c r="J213" s="12">
        <v>-22.4</v>
      </c>
      <c r="K213" s="14" t="s">
        <v>213</v>
      </c>
      <c r="L213" s="9" t="str">
        <f t="shared" si="32"/>
        <v>N/A</v>
      </c>
    </row>
    <row r="214" spans="1:12" ht="25.5" x14ac:dyDescent="0.2">
      <c r="A214" s="2" t="s">
        <v>1380</v>
      </c>
      <c r="B214" s="37" t="s">
        <v>213</v>
      </c>
      <c r="C214" s="49">
        <v>13229574</v>
      </c>
      <c r="D214" s="46" t="str">
        <f t="shared" ref="D214:D228" si="33">IF($B214="N/A","N/A",IF(C214&gt;10,"No",IF(C214&lt;-10,"No","Yes")))</f>
        <v>N/A</v>
      </c>
      <c r="E214" s="49">
        <v>12179305</v>
      </c>
      <c r="F214" s="46" t="str">
        <f t="shared" ref="F214:F228" si="34">IF($B214="N/A","N/A",IF(E214&gt;10,"No",IF(E214&lt;-10,"No","Yes")))</f>
        <v>N/A</v>
      </c>
      <c r="G214" s="49">
        <v>15158093</v>
      </c>
      <c r="H214" s="46" t="str">
        <f t="shared" ref="H214:H228" si="35">IF($B214="N/A","N/A",IF(G214&gt;10,"No",IF(G214&lt;-10,"No","Yes")))</f>
        <v>N/A</v>
      </c>
      <c r="I214" s="12">
        <v>-7.94</v>
      </c>
      <c r="J214" s="12">
        <v>24.46</v>
      </c>
      <c r="K214" s="47" t="s">
        <v>739</v>
      </c>
      <c r="L214" s="9" t="str">
        <f t="shared" ref="L214:L228" si="36">IF(J214="Div by 0", "N/A", IF(K214="N/A","N/A", IF(J214&gt;VALUE(MID(K214,1,2)), "No", IF(J214&lt;-1*VALUE(MID(K214,1,2)), "No", "Yes"))))</f>
        <v>Yes</v>
      </c>
    </row>
    <row r="215" spans="1:12" x14ac:dyDescent="0.2">
      <c r="A215" s="61" t="s">
        <v>649</v>
      </c>
      <c r="B215" s="37" t="s">
        <v>213</v>
      </c>
      <c r="C215" s="38">
        <v>56645</v>
      </c>
      <c r="D215" s="46" t="str">
        <f t="shared" si="33"/>
        <v>N/A</v>
      </c>
      <c r="E215" s="38">
        <v>62917</v>
      </c>
      <c r="F215" s="46" t="str">
        <f t="shared" si="34"/>
        <v>N/A</v>
      </c>
      <c r="G215" s="38">
        <v>69869</v>
      </c>
      <c r="H215" s="46" t="str">
        <f t="shared" si="35"/>
        <v>N/A</v>
      </c>
      <c r="I215" s="12">
        <v>11.07</v>
      </c>
      <c r="J215" s="12">
        <v>11.05</v>
      </c>
      <c r="K215" s="47" t="s">
        <v>739</v>
      </c>
      <c r="L215" s="9" t="str">
        <f t="shared" si="36"/>
        <v>Yes</v>
      </c>
    </row>
    <row r="216" spans="1:12" ht="25.5" x14ac:dyDescent="0.2">
      <c r="A216" s="4" t="s">
        <v>1381</v>
      </c>
      <c r="B216" s="37" t="s">
        <v>213</v>
      </c>
      <c r="C216" s="49">
        <v>233.55237002000001</v>
      </c>
      <c r="D216" s="46" t="str">
        <f t="shared" si="33"/>
        <v>N/A</v>
      </c>
      <c r="E216" s="49">
        <v>193.57733203999999</v>
      </c>
      <c r="F216" s="46" t="str">
        <f t="shared" si="34"/>
        <v>N/A</v>
      </c>
      <c r="G216" s="49">
        <v>216.95019250000001</v>
      </c>
      <c r="H216" s="46" t="str">
        <f t="shared" si="35"/>
        <v>N/A</v>
      </c>
      <c r="I216" s="12">
        <v>-17.100000000000001</v>
      </c>
      <c r="J216" s="12">
        <v>12.07</v>
      </c>
      <c r="K216" s="47" t="s">
        <v>739</v>
      </c>
      <c r="L216" s="9" t="str">
        <f t="shared" si="36"/>
        <v>Yes</v>
      </c>
    </row>
    <row r="217" spans="1:12" ht="25.5" x14ac:dyDescent="0.2">
      <c r="A217" s="2" t="s">
        <v>1382</v>
      </c>
      <c r="B217" s="37" t="s">
        <v>213</v>
      </c>
      <c r="C217" s="49">
        <v>52963214</v>
      </c>
      <c r="D217" s="46" t="str">
        <f t="shared" si="33"/>
        <v>N/A</v>
      </c>
      <c r="E217" s="49">
        <v>54899817</v>
      </c>
      <c r="F217" s="46" t="str">
        <f t="shared" si="34"/>
        <v>N/A</v>
      </c>
      <c r="G217" s="49">
        <v>48458817</v>
      </c>
      <c r="H217" s="46" t="str">
        <f t="shared" si="35"/>
        <v>N/A</v>
      </c>
      <c r="I217" s="12">
        <v>3.657</v>
      </c>
      <c r="J217" s="12">
        <v>-11.7</v>
      </c>
      <c r="K217" s="47" t="s">
        <v>739</v>
      </c>
      <c r="L217" s="9" t="str">
        <f t="shared" si="36"/>
        <v>Yes</v>
      </c>
    </row>
    <row r="218" spans="1:12" x14ac:dyDescent="0.2">
      <c r="A218" s="4" t="s">
        <v>516</v>
      </c>
      <c r="B218" s="37" t="s">
        <v>213</v>
      </c>
      <c r="C218" s="38">
        <v>156763</v>
      </c>
      <c r="D218" s="46" t="str">
        <f t="shared" si="33"/>
        <v>N/A</v>
      </c>
      <c r="E218" s="38">
        <v>162342</v>
      </c>
      <c r="F218" s="46" t="str">
        <f t="shared" si="34"/>
        <v>N/A</v>
      </c>
      <c r="G218" s="38">
        <v>142088</v>
      </c>
      <c r="H218" s="46" t="str">
        <f t="shared" si="35"/>
        <v>N/A</v>
      </c>
      <c r="I218" s="12">
        <v>3.5590000000000002</v>
      </c>
      <c r="J218" s="12">
        <v>-12.5</v>
      </c>
      <c r="K218" s="47" t="s">
        <v>739</v>
      </c>
      <c r="L218" s="9" t="str">
        <f t="shared" si="36"/>
        <v>Yes</v>
      </c>
    </row>
    <row r="219" spans="1:12" ht="25.5" x14ac:dyDescent="0.2">
      <c r="A219" s="2" t="s">
        <v>1383</v>
      </c>
      <c r="B219" s="37" t="s">
        <v>213</v>
      </c>
      <c r="C219" s="49">
        <v>337.855323</v>
      </c>
      <c r="D219" s="46" t="str">
        <f t="shared" si="33"/>
        <v>N/A</v>
      </c>
      <c r="E219" s="49">
        <v>338.17383672</v>
      </c>
      <c r="F219" s="46" t="str">
        <f t="shared" si="34"/>
        <v>N/A</v>
      </c>
      <c r="G219" s="49">
        <v>341.04792100999998</v>
      </c>
      <c r="H219" s="46" t="str">
        <f t="shared" si="35"/>
        <v>N/A</v>
      </c>
      <c r="I219" s="12">
        <v>9.4299999999999995E-2</v>
      </c>
      <c r="J219" s="12">
        <v>0.84989999999999999</v>
      </c>
      <c r="K219" s="47" t="s">
        <v>739</v>
      </c>
      <c r="L219" s="9" t="str">
        <f t="shared" si="36"/>
        <v>Yes</v>
      </c>
    </row>
    <row r="220" spans="1:12" ht="25.5" x14ac:dyDescent="0.2">
      <c r="A220" s="2" t="s">
        <v>1384</v>
      </c>
      <c r="B220" s="37" t="s">
        <v>213</v>
      </c>
      <c r="C220" s="49">
        <v>66088859</v>
      </c>
      <c r="D220" s="46" t="str">
        <f t="shared" si="33"/>
        <v>N/A</v>
      </c>
      <c r="E220" s="49">
        <v>74849832</v>
      </c>
      <c r="F220" s="46" t="str">
        <f t="shared" si="34"/>
        <v>N/A</v>
      </c>
      <c r="G220" s="49">
        <v>71105816</v>
      </c>
      <c r="H220" s="46" t="str">
        <f t="shared" si="35"/>
        <v>N/A</v>
      </c>
      <c r="I220" s="12">
        <v>13.26</v>
      </c>
      <c r="J220" s="12">
        <v>-5</v>
      </c>
      <c r="K220" s="47" t="s">
        <v>739</v>
      </c>
      <c r="L220" s="9" t="str">
        <f t="shared" si="36"/>
        <v>Yes</v>
      </c>
    </row>
    <row r="221" spans="1:12" x14ac:dyDescent="0.2">
      <c r="A221" s="4" t="s">
        <v>517</v>
      </c>
      <c r="B221" s="37" t="s">
        <v>213</v>
      </c>
      <c r="C221" s="38">
        <v>103572</v>
      </c>
      <c r="D221" s="46" t="str">
        <f t="shared" si="33"/>
        <v>N/A</v>
      </c>
      <c r="E221" s="38">
        <v>118232</v>
      </c>
      <c r="F221" s="46" t="str">
        <f t="shared" si="34"/>
        <v>N/A</v>
      </c>
      <c r="G221" s="38">
        <v>109978</v>
      </c>
      <c r="H221" s="46" t="str">
        <f t="shared" si="35"/>
        <v>N/A</v>
      </c>
      <c r="I221" s="12">
        <v>14.15</v>
      </c>
      <c r="J221" s="12">
        <v>-6.98</v>
      </c>
      <c r="K221" s="47" t="s">
        <v>739</v>
      </c>
      <c r="L221" s="9" t="str">
        <f t="shared" si="36"/>
        <v>Yes</v>
      </c>
    </row>
    <row r="222" spans="1:12" ht="25.5" x14ac:dyDescent="0.2">
      <c r="A222" s="2" t="s">
        <v>1385</v>
      </c>
      <c r="B222" s="37" t="s">
        <v>213</v>
      </c>
      <c r="C222" s="49">
        <v>638.09580774999995</v>
      </c>
      <c r="D222" s="46" t="str">
        <f t="shared" si="33"/>
        <v>N/A</v>
      </c>
      <c r="E222" s="49">
        <v>633.07591852999997</v>
      </c>
      <c r="F222" s="46" t="str">
        <f t="shared" si="34"/>
        <v>N/A</v>
      </c>
      <c r="G222" s="49">
        <v>646.54581825000002</v>
      </c>
      <c r="H222" s="46" t="str">
        <f t="shared" si="35"/>
        <v>N/A</v>
      </c>
      <c r="I222" s="12">
        <v>-0.78700000000000003</v>
      </c>
      <c r="J222" s="12">
        <v>2.1280000000000001</v>
      </c>
      <c r="K222" s="47" t="s">
        <v>739</v>
      </c>
      <c r="L222" s="9" t="str">
        <f t="shared" si="36"/>
        <v>Yes</v>
      </c>
    </row>
    <row r="223" spans="1:12" ht="25.5" x14ac:dyDescent="0.2">
      <c r="A223" s="2" t="s">
        <v>1386</v>
      </c>
      <c r="B223" s="37" t="s">
        <v>213</v>
      </c>
      <c r="C223" s="49">
        <v>1320</v>
      </c>
      <c r="D223" s="46" t="str">
        <f t="shared" si="33"/>
        <v>N/A</v>
      </c>
      <c r="E223" s="49">
        <v>867</v>
      </c>
      <c r="F223" s="46" t="str">
        <f t="shared" si="34"/>
        <v>N/A</v>
      </c>
      <c r="G223" s="49">
        <v>2646</v>
      </c>
      <c r="H223" s="46" t="str">
        <f t="shared" si="35"/>
        <v>N/A</v>
      </c>
      <c r="I223" s="12">
        <v>-34.299999999999997</v>
      </c>
      <c r="J223" s="12">
        <v>205.2</v>
      </c>
      <c r="K223" s="47" t="s">
        <v>739</v>
      </c>
      <c r="L223" s="9" t="str">
        <f t="shared" si="36"/>
        <v>No</v>
      </c>
    </row>
    <row r="224" spans="1:12" x14ac:dyDescent="0.2">
      <c r="A224" s="2" t="s">
        <v>518</v>
      </c>
      <c r="B224" s="37" t="s">
        <v>213</v>
      </c>
      <c r="C224" s="38">
        <v>11</v>
      </c>
      <c r="D224" s="46" t="str">
        <f t="shared" si="33"/>
        <v>N/A</v>
      </c>
      <c r="E224" s="38">
        <v>11</v>
      </c>
      <c r="F224" s="46" t="str">
        <f t="shared" si="34"/>
        <v>N/A</v>
      </c>
      <c r="G224" s="38">
        <v>11</v>
      </c>
      <c r="H224" s="46" t="str">
        <f t="shared" si="35"/>
        <v>N/A</v>
      </c>
      <c r="I224" s="12">
        <v>-50</v>
      </c>
      <c r="J224" s="12">
        <v>250</v>
      </c>
      <c r="K224" s="47" t="s">
        <v>739</v>
      </c>
      <c r="L224" s="9" t="str">
        <f t="shared" si="36"/>
        <v>No</v>
      </c>
    </row>
    <row r="225" spans="1:12" ht="25.5" x14ac:dyDescent="0.2">
      <c r="A225" s="2" t="s">
        <v>1387</v>
      </c>
      <c r="B225" s="37" t="s">
        <v>213</v>
      </c>
      <c r="C225" s="49">
        <v>330</v>
      </c>
      <c r="D225" s="46" t="str">
        <f t="shared" si="33"/>
        <v>N/A</v>
      </c>
      <c r="E225" s="49">
        <v>433.5</v>
      </c>
      <c r="F225" s="46" t="str">
        <f t="shared" si="34"/>
        <v>N/A</v>
      </c>
      <c r="G225" s="49">
        <v>378</v>
      </c>
      <c r="H225" s="46" t="str">
        <f t="shared" si="35"/>
        <v>N/A</v>
      </c>
      <c r="I225" s="12">
        <v>31.36</v>
      </c>
      <c r="J225" s="12">
        <v>-12.8</v>
      </c>
      <c r="K225" s="47" t="s">
        <v>739</v>
      </c>
      <c r="L225" s="9" t="str">
        <f t="shared" si="36"/>
        <v>Yes</v>
      </c>
    </row>
    <row r="226" spans="1:12" ht="25.5" x14ac:dyDescent="0.2">
      <c r="A226" s="2" t="s">
        <v>1388</v>
      </c>
      <c r="B226" s="37" t="s">
        <v>213</v>
      </c>
      <c r="C226" s="49">
        <v>597647407</v>
      </c>
      <c r="D226" s="46" t="str">
        <f t="shared" si="33"/>
        <v>N/A</v>
      </c>
      <c r="E226" s="49">
        <v>668897721</v>
      </c>
      <c r="F226" s="46" t="str">
        <f t="shared" si="34"/>
        <v>N/A</v>
      </c>
      <c r="G226" s="49">
        <v>700404716</v>
      </c>
      <c r="H226" s="46" t="str">
        <f t="shared" si="35"/>
        <v>N/A</v>
      </c>
      <c r="I226" s="12">
        <v>11.92</v>
      </c>
      <c r="J226" s="12">
        <v>4.71</v>
      </c>
      <c r="K226" s="47" t="s">
        <v>739</v>
      </c>
      <c r="L226" s="9" t="str">
        <f t="shared" si="36"/>
        <v>Yes</v>
      </c>
    </row>
    <row r="227" spans="1:12" ht="25.5" x14ac:dyDescent="0.2">
      <c r="A227" s="2" t="s">
        <v>519</v>
      </c>
      <c r="B227" s="37" t="s">
        <v>213</v>
      </c>
      <c r="C227" s="38">
        <v>22521</v>
      </c>
      <c r="D227" s="46" t="str">
        <f t="shared" si="33"/>
        <v>N/A</v>
      </c>
      <c r="E227" s="38">
        <v>25190</v>
      </c>
      <c r="F227" s="46" t="str">
        <f t="shared" si="34"/>
        <v>N/A</v>
      </c>
      <c r="G227" s="38">
        <v>26545</v>
      </c>
      <c r="H227" s="46" t="str">
        <f t="shared" si="35"/>
        <v>N/A</v>
      </c>
      <c r="I227" s="12">
        <v>11.85</v>
      </c>
      <c r="J227" s="12">
        <v>5.3789999999999996</v>
      </c>
      <c r="K227" s="47" t="s">
        <v>739</v>
      </c>
      <c r="L227" s="9" t="str">
        <f t="shared" si="36"/>
        <v>Yes</v>
      </c>
    </row>
    <row r="228" spans="1:12" ht="25.5" x14ac:dyDescent="0.2">
      <c r="A228" s="2" t="s">
        <v>1389</v>
      </c>
      <c r="B228" s="37" t="s">
        <v>213</v>
      </c>
      <c r="C228" s="49">
        <v>26537.338795</v>
      </c>
      <c r="D228" s="46" t="str">
        <f t="shared" si="33"/>
        <v>N/A</v>
      </c>
      <c r="E228" s="49">
        <v>26554.097697000001</v>
      </c>
      <c r="F228" s="46" t="str">
        <f t="shared" si="34"/>
        <v>N/A</v>
      </c>
      <c r="G228" s="49">
        <v>26385.560971999999</v>
      </c>
      <c r="H228" s="46" t="str">
        <f t="shared" si="35"/>
        <v>N/A</v>
      </c>
      <c r="I228" s="12">
        <v>6.3200000000000006E-2</v>
      </c>
      <c r="J228" s="12">
        <v>-0.63500000000000001</v>
      </c>
      <c r="K228" s="47" t="s">
        <v>739</v>
      </c>
      <c r="L228" s="9" t="str">
        <f t="shared" si="36"/>
        <v>Yes</v>
      </c>
    </row>
    <row r="229" spans="1:12" x14ac:dyDescent="0.2">
      <c r="A229" s="2" t="s">
        <v>1390</v>
      </c>
      <c r="B229" s="37" t="s">
        <v>213</v>
      </c>
      <c r="C229" s="54">
        <v>1020187379</v>
      </c>
      <c r="D229" s="46" t="str">
        <f t="shared" ref="D229:D252" si="37">IF($B229="N/A","N/A",IF(C229&gt;10,"No",IF(C229&lt;-10,"No","Yes")))</f>
        <v>N/A</v>
      </c>
      <c r="E229" s="54">
        <v>1193600778</v>
      </c>
      <c r="F229" s="46" t="str">
        <f t="shared" ref="F229:F252" si="38">IF($B229="N/A","N/A",IF(E229&gt;10,"No",IF(E229&lt;-10,"No","Yes")))</f>
        <v>N/A</v>
      </c>
      <c r="G229" s="54">
        <v>1306887426</v>
      </c>
      <c r="H229" s="46" t="str">
        <f t="shared" ref="H229:H252" si="39">IF($B229="N/A","N/A",IF(G229&gt;10,"No",IF(G229&lt;-10,"No","Yes")))</f>
        <v>N/A</v>
      </c>
      <c r="I229" s="12">
        <v>17</v>
      </c>
      <c r="J229" s="12">
        <v>9.4909999999999997</v>
      </c>
      <c r="K229" s="47" t="s">
        <v>739</v>
      </c>
      <c r="L229" s="9" t="str">
        <f t="shared" ref="L229:L252" si="40">IF(J229="Div by 0", "N/A", IF(K229="N/A","N/A", IF(J229&gt;VALUE(MID(K229,1,2)), "No", IF(J229&lt;-1*VALUE(MID(K229,1,2)), "No", "Yes"))))</f>
        <v>Yes</v>
      </c>
    </row>
    <row r="230" spans="1:12" x14ac:dyDescent="0.2">
      <c r="A230" s="4" t="s">
        <v>1391</v>
      </c>
      <c r="B230" s="37" t="s">
        <v>213</v>
      </c>
      <c r="C230" s="52">
        <v>43132</v>
      </c>
      <c r="D230" s="46" t="str">
        <f t="shared" si="37"/>
        <v>N/A</v>
      </c>
      <c r="E230" s="52">
        <v>50622</v>
      </c>
      <c r="F230" s="46" t="str">
        <f t="shared" si="38"/>
        <v>N/A</v>
      </c>
      <c r="G230" s="52">
        <v>53194</v>
      </c>
      <c r="H230" s="46" t="str">
        <f t="shared" si="39"/>
        <v>N/A</v>
      </c>
      <c r="I230" s="12">
        <v>17.37</v>
      </c>
      <c r="J230" s="12">
        <v>5.0810000000000004</v>
      </c>
      <c r="K230" s="47" t="s">
        <v>739</v>
      </c>
      <c r="L230" s="9" t="str">
        <f t="shared" si="40"/>
        <v>Yes</v>
      </c>
    </row>
    <row r="231" spans="1:12" x14ac:dyDescent="0.2">
      <c r="A231" s="4" t="s">
        <v>1392</v>
      </c>
      <c r="B231" s="37" t="s">
        <v>213</v>
      </c>
      <c r="C231" s="54">
        <v>23652.679658000001</v>
      </c>
      <c r="D231" s="46" t="str">
        <f t="shared" si="37"/>
        <v>N/A</v>
      </c>
      <c r="E231" s="54">
        <v>23578.696575000002</v>
      </c>
      <c r="F231" s="46" t="str">
        <f t="shared" si="38"/>
        <v>N/A</v>
      </c>
      <c r="G231" s="54">
        <v>24568.323983999999</v>
      </c>
      <c r="H231" s="46" t="str">
        <f t="shared" si="39"/>
        <v>N/A</v>
      </c>
      <c r="I231" s="12">
        <v>-0.313</v>
      </c>
      <c r="J231" s="12">
        <v>4.1970000000000001</v>
      </c>
      <c r="K231" s="47" t="s">
        <v>739</v>
      </c>
      <c r="L231" s="9" t="str">
        <f t="shared" si="40"/>
        <v>Yes</v>
      </c>
    </row>
    <row r="232" spans="1:12" ht="25.5" x14ac:dyDescent="0.2">
      <c r="A232" s="4" t="s">
        <v>1393</v>
      </c>
      <c r="B232" s="37" t="s">
        <v>213</v>
      </c>
      <c r="C232" s="54">
        <v>10009.32705</v>
      </c>
      <c r="D232" s="46" t="str">
        <f t="shared" si="37"/>
        <v>N/A</v>
      </c>
      <c r="E232" s="54">
        <v>9751.7816763999999</v>
      </c>
      <c r="F232" s="46" t="str">
        <f t="shared" si="38"/>
        <v>N/A</v>
      </c>
      <c r="G232" s="54">
        <v>10273.075903999999</v>
      </c>
      <c r="H232" s="46" t="str">
        <f t="shared" si="39"/>
        <v>N/A</v>
      </c>
      <c r="I232" s="12">
        <v>-2.57</v>
      </c>
      <c r="J232" s="12">
        <v>5.3460000000000001</v>
      </c>
      <c r="K232" s="47" t="s">
        <v>739</v>
      </c>
      <c r="L232" s="9" t="str">
        <f t="shared" si="40"/>
        <v>Yes</v>
      </c>
    </row>
    <row r="233" spans="1:12" ht="25.5" x14ac:dyDescent="0.2">
      <c r="A233" s="4" t="s">
        <v>1394</v>
      </c>
      <c r="B233" s="37" t="s">
        <v>213</v>
      </c>
      <c r="C233" s="54">
        <v>25823.488719000001</v>
      </c>
      <c r="D233" s="46" t="str">
        <f t="shared" si="37"/>
        <v>N/A</v>
      </c>
      <c r="E233" s="54">
        <v>25734.114828999998</v>
      </c>
      <c r="F233" s="46" t="str">
        <f t="shared" si="38"/>
        <v>N/A</v>
      </c>
      <c r="G233" s="54">
        <v>27050.640078</v>
      </c>
      <c r="H233" s="46" t="str">
        <f t="shared" si="39"/>
        <v>N/A</v>
      </c>
      <c r="I233" s="12">
        <v>-0.34599999999999997</v>
      </c>
      <c r="J233" s="12">
        <v>5.1159999999999997</v>
      </c>
      <c r="K233" s="47" t="s">
        <v>739</v>
      </c>
      <c r="L233" s="9" t="str">
        <f t="shared" si="40"/>
        <v>Yes</v>
      </c>
    </row>
    <row r="234" spans="1:12" x14ac:dyDescent="0.2">
      <c r="A234" s="4" t="s">
        <v>1395</v>
      </c>
      <c r="B234" s="37" t="s">
        <v>213</v>
      </c>
      <c r="C234" s="54">
        <v>9921.0784550000008</v>
      </c>
      <c r="D234" s="46" t="str">
        <f t="shared" si="37"/>
        <v>N/A</v>
      </c>
      <c r="E234" s="54">
        <v>10308.357663000001</v>
      </c>
      <c r="F234" s="46" t="str">
        <f t="shared" si="38"/>
        <v>N/A</v>
      </c>
      <c r="G234" s="54">
        <v>10851.943945000001</v>
      </c>
      <c r="H234" s="46" t="str">
        <f t="shared" si="39"/>
        <v>N/A</v>
      </c>
      <c r="I234" s="12">
        <v>3.9039999999999999</v>
      </c>
      <c r="J234" s="12">
        <v>5.2729999999999997</v>
      </c>
      <c r="K234" s="47" t="s">
        <v>739</v>
      </c>
      <c r="L234" s="9" t="str">
        <f t="shared" si="40"/>
        <v>Yes</v>
      </c>
    </row>
    <row r="235" spans="1:12" ht="25.5" x14ac:dyDescent="0.2">
      <c r="A235" s="4" t="s">
        <v>1396</v>
      </c>
      <c r="B235" s="37" t="s">
        <v>213</v>
      </c>
      <c r="C235" s="54">
        <v>1550.198995</v>
      </c>
      <c r="D235" s="46" t="str">
        <f t="shared" si="37"/>
        <v>N/A</v>
      </c>
      <c r="E235" s="54">
        <v>1540.3122567999999</v>
      </c>
      <c r="F235" s="46" t="str">
        <f t="shared" si="38"/>
        <v>N/A</v>
      </c>
      <c r="G235" s="54">
        <v>1619.1962616999999</v>
      </c>
      <c r="H235" s="46" t="str">
        <f t="shared" si="39"/>
        <v>N/A</v>
      </c>
      <c r="I235" s="12">
        <v>-0.63800000000000001</v>
      </c>
      <c r="J235" s="12">
        <v>5.1210000000000004</v>
      </c>
      <c r="K235" s="47" t="s">
        <v>739</v>
      </c>
      <c r="L235" s="9" t="str">
        <f t="shared" si="40"/>
        <v>Yes</v>
      </c>
    </row>
    <row r="236" spans="1:12" x14ac:dyDescent="0.2">
      <c r="A236" s="4" t="s">
        <v>1397</v>
      </c>
      <c r="B236" s="37" t="s">
        <v>213</v>
      </c>
      <c r="C236" s="46">
        <v>2.5992840699999999</v>
      </c>
      <c r="D236" s="46" t="str">
        <f t="shared" si="37"/>
        <v>N/A</v>
      </c>
      <c r="E236" s="46">
        <v>2.948700922</v>
      </c>
      <c r="F236" s="46" t="str">
        <f t="shared" si="38"/>
        <v>N/A</v>
      </c>
      <c r="G236" s="46">
        <v>3.4666538065000001</v>
      </c>
      <c r="H236" s="46" t="str">
        <f t="shared" si="39"/>
        <v>N/A</v>
      </c>
      <c r="I236" s="12">
        <v>13.44</v>
      </c>
      <c r="J236" s="12">
        <v>17.57</v>
      </c>
      <c r="K236" s="47" t="s">
        <v>739</v>
      </c>
      <c r="L236" s="9" t="str">
        <f t="shared" si="40"/>
        <v>Yes</v>
      </c>
    </row>
    <row r="237" spans="1:12" x14ac:dyDescent="0.2">
      <c r="A237" s="4" t="s">
        <v>1398</v>
      </c>
      <c r="B237" s="37" t="s">
        <v>213</v>
      </c>
      <c r="C237" s="46">
        <v>22.035306334000001</v>
      </c>
      <c r="D237" s="46" t="str">
        <f t="shared" si="37"/>
        <v>N/A</v>
      </c>
      <c r="E237" s="46">
        <v>22.411533421000001</v>
      </c>
      <c r="F237" s="46" t="str">
        <f t="shared" si="38"/>
        <v>N/A</v>
      </c>
      <c r="G237" s="46">
        <v>23.816355811000001</v>
      </c>
      <c r="H237" s="46" t="str">
        <f t="shared" si="39"/>
        <v>N/A</v>
      </c>
      <c r="I237" s="12">
        <v>1.7070000000000001</v>
      </c>
      <c r="J237" s="12">
        <v>6.2679999999999998</v>
      </c>
      <c r="K237" s="47" t="s">
        <v>739</v>
      </c>
      <c r="L237" s="9" t="str">
        <f t="shared" si="40"/>
        <v>Yes</v>
      </c>
    </row>
    <row r="238" spans="1:12" x14ac:dyDescent="0.2">
      <c r="A238" s="61" t="s">
        <v>1399</v>
      </c>
      <c r="B238" s="37" t="s">
        <v>213</v>
      </c>
      <c r="C238" s="46">
        <v>14.097662958000001</v>
      </c>
      <c r="D238" s="46" t="str">
        <f t="shared" si="37"/>
        <v>N/A</v>
      </c>
      <c r="E238" s="46">
        <v>15.186678906999999</v>
      </c>
      <c r="F238" s="46" t="str">
        <f t="shared" si="38"/>
        <v>N/A</v>
      </c>
      <c r="G238" s="46">
        <v>16.747551431000002</v>
      </c>
      <c r="H238" s="46" t="str">
        <f t="shared" si="39"/>
        <v>N/A</v>
      </c>
      <c r="I238" s="12">
        <v>7.7249999999999996</v>
      </c>
      <c r="J238" s="12">
        <v>10.28</v>
      </c>
      <c r="K238" s="47" t="s">
        <v>739</v>
      </c>
      <c r="L238" s="9" t="str">
        <f t="shared" si="40"/>
        <v>Yes</v>
      </c>
    </row>
    <row r="239" spans="1:12" x14ac:dyDescent="0.2">
      <c r="A239" s="61" t="s">
        <v>1400</v>
      </c>
      <c r="B239" s="37" t="s">
        <v>213</v>
      </c>
      <c r="C239" s="46">
        <v>0.28206127730000002</v>
      </c>
      <c r="D239" s="46" t="str">
        <f t="shared" si="37"/>
        <v>N/A</v>
      </c>
      <c r="E239" s="46">
        <v>0.36694492070000001</v>
      </c>
      <c r="F239" s="46" t="str">
        <f t="shared" si="38"/>
        <v>N/A</v>
      </c>
      <c r="G239" s="46">
        <v>0.54816242299999995</v>
      </c>
      <c r="H239" s="46" t="str">
        <f t="shared" si="39"/>
        <v>N/A</v>
      </c>
      <c r="I239" s="12">
        <v>30.09</v>
      </c>
      <c r="J239" s="12">
        <v>49.39</v>
      </c>
      <c r="K239" s="47" t="s">
        <v>739</v>
      </c>
      <c r="L239" s="9" t="str">
        <f t="shared" si="40"/>
        <v>No</v>
      </c>
    </row>
    <row r="240" spans="1:12" x14ac:dyDescent="0.2">
      <c r="A240" s="61" t="s">
        <v>1401</v>
      </c>
      <c r="B240" s="37" t="s">
        <v>213</v>
      </c>
      <c r="C240" s="46">
        <v>0.4698205238</v>
      </c>
      <c r="D240" s="46" t="str">
        <f t="shared" si="37"/>
        <v>N/A</v>
      </c>
      <c r="E240" s="46">
        <v>0.46142935369999999</v>
      </c>
      <c r="F240" s="46" t="str">
        <f t="shared" si="38"/>
        <v>N/A</v>
      </c>
      <c r="G240" s="46">
        <v>0.47176512659999997</v>
      </c>
      <c r="H240" s="46" t="str">
        <f t="shared" si="39"/>
        <v>N/A</v>
      </c>
      <c r="I240" s="12">
        <v>-1.79</v>
      </c>
      <c r="J240" s="12">
        <v>2.2400000000000002</v>
      </c>
      <c r="K240" s="47" t="s">
        <v>739</v>
      </c>
      <c r="L240" s="9" t="str">
        <f t="shared" si="40"/>
        <v>Yes</v>
      </c>
    </row>
    <row r="241" spans="1:12" ht="25.5" x14ac:dyDescent="0.2">
      <c r="A241" s="61" t="s">
        <v>1402</v>
      </c>
      <c r="B241" s="37" t="s">
        <v>213</v>
      </c>
      <c r="C241" s="54">
        <v>597647407</v>
      </c>
      <c r="D241" s="46" t="str">
        <f t="shared" si="37"/>
        <v>N/A</v>
      </c>
      <c r="E241" s="54">
        <v>668869591</v>
      </c>
      <c r="F241" s="46" t="str">
        <f t="shared" si="38"/>
        <v>N/A</v>
      </c>
      <c r="G241" s="54">
        <v>700287057</v>
      </c>
      <c r="H241" s="46" t="str">
        <f t="shared" si="39"/>
        <v>N/A</v>
      </c>
      <c r="I241" s="12">
        <v>11.92</v>
      </c>
      <c r="J241" s="12">
        <v>4.6970000000000001</v>
      </c>
      <c r="K241" s="47" t="s">
        <v>739</v>
      </c>
      <c r="L241" s="9" t="str">
        <f t="shared" si="40"/>
        <v>Yes</v>
      </c>
    </row>
    <row r="242" spans="1:12" x14ac:dyDescent="0.2">
      <c r="A242" s="61" t="s">
        <v>1403</v>
      </c>
      <c r="B242" s="37" t="s">
        <v>213</v>
      </c>
      <c r="C242" s="52">
        <v>22521</v>
      </c>
      <c r="D242" s="46" t="str">
        <f t="shared" si="37"/>
        <v>N/A</v>
      </c>
      <c r="E242" s="52">
        <v>25188</v>
      </c>
      <c r="F242" s="46" t="str">
        <f t="shared" si="38"/>
        <v>N/A</v>
      </c>
      <c r="G242" s="52">
        <v>26541</v>
      </c>
      <c r="H242" s="46" t="str">
        <f t="shared" si="39"/>
        <v>N/A</v>
      </c>
      <c r="I242" s="12">
        <v>11.84</v>
      </c>
      <c r="J242" s="12">
        <v>5.3719999999999999</v>
      </c>
      <c r="K242" s="47" t="s">
        <v>739</v>
      </c>
      <c r="L242" s="9" t="str">
        <f t="shared" si="40"/>
        <v>Yes</v>
      </c>
    </row>
    <row r="243" spans="1:12" ht="25.5" x14ac:dyDescent="0.2">
      <c r="A243" s="61" t="s">
        <v>1404</v>
      </c>
      <c r="B243" s="37" t="s">
        <v>213</v>
      </c>
      <c r="C243" s="54">
        <v>26537.338795</v>
      </c>
      <c r="D243" s="46" t="str">
        <f t="shared" si="37"/>
        <v>N/A</v>
      </c>
      <c r="E243" s="54">
        <v>26555.089368000001</v>
      </c>
      <c r="F243" s="46" t="str">
        <f t="shared" si="38"/>
        <v>N/A</v>
      </c>
      <c r="G243" s="54">
        <v>26385.104442</v>
      </c>
      <c r="H243" s="46" t="str">
        <f t="shared" si="39"/>
        <v>N/A</v>
      </c>
      <c r="I243" s="12">
        <v>6.6900000000000001E-2</v>
      </c>
      <c r="J243" s="12">
        <v>-0.64</v>
      </c>
      <c r="K243" s="47" t="s">
        <v>739</v>
      </c>
      <c r="L243" s="9" t="str">
        <f t="shared" si="40"/>
        <v>Yes</v>
      </c>
    </row>
    <row r="244" spans="1:12" ht="25.5" x14ac:dyDescent="0.2">
      <c r="A244" s="61" t="s">
        <v>1405</v>
      </c>
      <c r="B244" s="37" t="s">
        <v>213</v>
      </c>
      <c r="C244" s="54">
        <v>10623.077426</v>
      </c>
      <c r="D244" s="46" t="str">
        <f t="shared" si="37"/>
        <v>N/A</v>
      </c>
      <c r="E244" s="54">
        <v>10540.666282</v>
      </c>
      <c r="F244" s="46" t="str">
        <f t="shared" si="38"/>
        <v>N/A</v>
      </c>
      <c r="G244" s="54">
        <v>10875.745124999999</v>
      </c>
      <c r="H244" s="46" t="str">
        <f t="shared" si="39"/>
        <v>N/A</v>
      </c>
      <c r="I244" s="12">
        <v>-0.77600000000000002</v>
      </c>
      <c r="J244" s="12">
        <v>3.1789999999999998</v>
      </c>
      <c r="K244" s="47" t="s">
        <v>739</v>
      </c>
      <c r="L244" s="9" t="str">
        <f t="shared" si="40"/>
        <v>Yes</v>
      </c>
    </row>
    <row r="245" spans="1:12" ht="25.5" x14ac:dyDescent="0.2">
      <c r="A245" s="61" t="s">
        <v>1406</v>
      </c>
      <c r="B245" s="37" t="s">
        <v>213</v>
      </c>
      <c r="C245" s="54">
        <v>27306.287367000001</v>
      </c>
      <c r="D245" s="46" t="str">
        <f t="shared" si="37"/>
        <v>N/A</v>
      </c>
      <c r="E245" s="54">
        <v>27244.251509999998</v>
      </c>
      <c r="F245" s="46" t="str">
        <f t="shared" si="38"/>
        <v>N/A</v>
      </c>
      <c r="G245" s="54">
        <v>26927.328426</v>
      </c>
      <c r="H245" s="46" t="str">
        <f t="shared" si="39"/>
        <v>N/A</v>
      </c>
      <c r="I245" s="12">
        <v>-0.22700000000000001</v>
      </c>
      <c r="J245" s="12">
        <v>-1.1599999999999999</v>
      </c>
      <c r="K245" s="47" t="s">
        <v>739</v>
      </c>
      <c r="L245" s="9" t="str">
        <f t="shared" si="40"/>
        <v>Yes</v>
      </c>
    </row>
    <row r="246" spans="1:12" ht="25.5" x14ac:dyDescent="0.2">
      <c r="A246" s="61" t="s">
        <v>1407</v>
      </c>
      <c r="B246" s="37" t="s">
        <v>213</v>
      </c>
      <c r="C246" s="54">
        <v>19599.46888</v>
      </c>
      <c r="D246" s="46" t="str">
        <f t="shared" si="37"/>
        <v>N/A</v>
      </c>
      <c r="E246" s="54">
        <v>18555.125</v>
      </c>
      <c r="F246" s="46" t="str">
        <f t="shared" si="38"/>
        <v>N/A</v>
      </c>
      <c r="G246" s="54">
        <v>19143.212209000001</v>
      </c>
      <c r="H246" s="46" t="str">
        <f t="shared" si="39"/>
        <v>N/A</v>
      </c>
      <c r="I246" s="12">
        <v>-5.33</v>
      </c>
      <c r="J246" s="12">
        <v>3.169</v>
      </c>
      <c r="K246" s="47" t="s">
        <v>739</v>
      </c>
      <c r="L246" s="9" t="str">
        <f t="shared" si="40"/>
        <v>Yes</v>
      </c>
    </row>
    <row r="247" spans="1:12" ht="25.5" x14ac:dyDescent="0.2">
      <c r="A247" s="61" t="s">
        <v>1408</v>
      </c>
      <c r="B247" s="37" t="s">
        <v>213</v>
      </c>
      <c r="C247" s="54">
        <v>4214.2857143000001</v>
      </c>
      <c r="D247" s="46" t="str">
        <f t="shared" si="37"/>
        <v>N/A</v>
      </c>
      <c r="E247" s="54">
        <v>1200.8571429000001</v>
      </c>
      <c r="F247" s="46" t="str">
        <f t="shared" si="38"/>
        <v>N/A</v>
      </c>
      <c r="G247" s="54">
        <v>5994.6666667</v>
      </c>
      <c r="H247" s="46" t="str">
        <f t="shared" si="39"/>
        <v>N/A</v>
      </c>
      <c r="I247" s="12">
        <v>-71.5</v>
      </c>
      <c r="J247" s="12">
        <v>399.2</v>
      </c>
      <c r="K247" s="47" t="s">
        <v>739</v>
      </c>
      <c r="L247" s="9" t="str">
        <f t="shared" si="40"/>
        <v>No</v>
      </c>
    </row>
    <row r="248" spans="1:12" ht="25.5" x14ac:dyDescent="0.2">
      <c r="A248" s="61" t="s">
        <v>1409</v>
      </c>
      <c r="B248" s="37" t="s">
        <v>213</v>
      </c>
      <c r="C248" s="46">
        <v>1.3571936506</v>
      </c>
      <c r="D248" s="46" t="str">
        <f t="shared" si="37"/>
        <v>N/A</v>
      </c>
      <c r="E248" s="46">
        <v>1.4671857853000001</v>
      </c>
      <c r="F248" s="46" t="str">
        <f t="shared" si="38"/>
        <v>N/A</v>
      </c>
      <c r="G248" s="46">
        <v>1.7296773824</v>
      </c>
      <c r="H248" s="46" t="str">
        <f t="shared" si="39"/>
        <v>N/A</v>
      </c>
      <c r="I248" s="12">
        <v>8.1039999999999992</v>
      </c>
      <c r="J248" s="12">
        <v>17.89</v>
      </c>
      <c r="K248" s="47" t="s">
        <v>739</v>
      </c>
      <c r="L248" s="9" t="str">
        <f t="shared" si="40"/>
        <v>Yes</v>
      </c>
    </row>
    <row r="249" spans="1:12" ht="25.5" x14ac:dyDescent="0.2">
      <c r="A249" s="61" t="s">
        <v>1410</v>
      </c>
      <c r="B249" s="37" t="s">
        <v>213</v>
      </c>
      <c r="C249" s="46">
        <v>19.044652128999999</v>
      </c>
      <c r="D249" s="46" t="str">
        <f t="shared" si="37"/>
        <v>N/A</v>
      </c>
      <c r="E249" s="46">
        <v>18.916557448999999</v>
      </c>
      <c r="F249" s="46" t="str">
        <f t="shared" si="38"/>
        <v>N/A</v>
      </c>
      <c r="G249" s="46">
        <v>20.602582496</v>
      </c>
      <c r="H249" s="46" t="str">
        <f t="shared" si="39"/>
        <v>N/A</v>
      </c>
      <c r="I249" s="12">
        <v>-0.67300000000000004</v>
      </c>
      <c r="J249" s="12">
        <v>8.9130000000000003</v>
      </c>
      <c r="K249" s="47" t="s">
        <v>739</v>
      </c>
      <c r="L249" s="9" t="str">
        <f t="shared" si="40"/>
        <v>Yes</v>
      </c>
    </row>
    <row r="250" spans="1:12" ht="25.5" x14ac:dyDescent="0.2">
      <c r="A250" s="61" t="s">
        <v>1411</v>
      </c>
      <c r="B250" s="37" t="s">
        <v>213</v>
      </c>
      <c r="C250" s="46">
        <v>7.9728216231999998</v>
      </c>
      <c r="D250" s="46" t="str">
        <f t="shared" si="37"/>
        <v>N/A</v>
      </c>
      <c r="E250" s="46">
        <v>8.2527927053999992</v>
      </c>
      <c r="F250" s="46" t="str">
        <f t="shared" si="38"/>
        <v>N/A</v>
      </c>
      <c r="G250" s="46">
        <v>9.3500829650000004</v>
      </c>
      <c r="H250" s="46" t="str">
        <f t="shared" si="39"/>
        <v>N/A</v>
      </c>
      <c r="I250" s="12">
        <v>3.512</v>
      </c>
      <c r="J250" s="12">
        <v>13.3</v>
      </c>
      <c r="K250" s="47" t="s">
        <v>739</v>
      </c>
      <c r="L250" s="9" t="str">
        <f t="shared" si="40"/>
        <v>Yes</v>
      </c>
    </row>
    <row r="251" spans="1:12" ht="25.5" x14ac:dyDescent="0.2">
      <c r="A251" s="61" t="s">
        <v>1412</v>
      </c>
      <c r="B251" s="37" t="s">
        <v>213</v>
      </c>
      <c r="C251" s="46">
        <v>2.0511999900000001E-2</v>
      </c>
      <c r="D251" s="46" t="str">
        <f t="shared" si="37"/>
        <v>N/A</v>
      </c>
      <c r="E251" s="46">
        <v>2.6031563300000001E-2</v>
      </c>
      <c r="F251" s="46" t="str">
        <f t="shared" si="38"/>
        <v>N/A</v>
      </c>
      <c r="G251" s="46">
        <v>3.2624199600000001E-2</v>
      </c>
      <c r="H251" s="46" t="str">
        <f t="shared" si="39"/>
        <v>N/A</v>
      </c>
      <c r="I251" s="12">
        <v>26.91</v>
      </c>
      <c r="J251" s="12">
        <v>25.33</v>
      </c>
      <c r="K251" s="47" t="s">
        <v>739</v>
      </c>
      <c r="L251" s="9" t="str">
        <f t="shared" si="40"/>
        <v>Yes</v>
      </c>
    </row>
    <row r="252" spans="1:12" ht="25.5" x14ac:dyDescent="0.2">
      <c r="A252" s="61" t="s">
        <v>1413</v>
      </c>
      <c r="B252" s="37" t="s">
        <v>213</v>
      </c>
      <c r="C252" s="46">
        <v>3.3052699999999999E-3</v>
      </c>
      <c r="D252" s="46" t="str">
        <f t="shared" si="37"/>
        <v>N/A</v>
      </c>
      <c r="E252" s="46">
        <v>3.1420287000000001E-3</v>
      </c>
      <c r="F252" s="46" t="str">
        <f t="shared" si="38"/>
        <v>N/A</v>
      </c>
      <c r="G252" s="46">
        <v>4.4090199E-3</v>
      </c>
      <c r="H252" s="46" t="str">
        <f t="shared" si="39"/>
        <v>N/A</v>
      </c>
      <c r="I252" s="12">
        <v>-4.9400000000000004</v>
      </c>
      <c r="J252" s="12">
        <v>40.32</v>
      </c>
      <c r="K252" s="47" t="s">
        <v>739</v>
      </c>
      <c r="L252" s="9" t="str">
        <f t="shared" si="40"/>
        <v>No</v>
      </c>
    </row>
    <row r="253" spans="1:12" x14ac:dyDescent="0.2">
      <c r="A253" s="161" t="s">
        <v>1647</v>
      </c>
      <c r="B253" s="162"/>
      <c r="C253" s="162"/>
      <c r="D253" s="162"/>
      <c r="E253" s="162"/>
      <c r="F253" s="162"/>
      <c r="G253" s="162"/>
      <c r="H253" s="162"/>
      <c r="I253" s="162"/>
      <c r="J253" s="162"/>
      <c r="K253" s="162"/>
      <c r="L253" s="163"/>
    </row>
    <row r="254" spans="1:12" x14ac:dyDescent="0.2">
      <c r="A254" s="156" t="s">
        <v>1645</v>
      </c>
      <c r="B254" s="157"/>
      <c r="C254" s="157"/>
      <c r="D254" s="157"/>
      <c r="E254" s="157"/>
      <c r="F254" s="157"/>
      <c r="G254" s="157"/>
      <c r="H254" s="157"/>
      <c r="I254" s="157"/>
      <c r="J254" s="157"/>
      <c r="K254" s="157"/>
      <c r="L254" s="158"/>
    </row>
    <row r="255" spans="1:12" x14ac:dyDescent="0.2">
      <c r="A255" s="167" t="s">
        <v>1743</v>
      </c>
      <c r="B255" s="168"/>
      <c r="C255" s="168"/>
      <c r="D255" s="168"/>
      <c r="E255" s="168"/>
      <c r="F255" s="168"/>
      <c r="G255" s="168"/>
      <c r="H255" s="168"/>
      <c r="I255" s="168"/>
      <c r="J255" s="168"/>
      <c r="K255" s="168"/>
      <c r="L255" s="169"/>
    </row>
  </sheetData>
  <mergeCells count="6">
    <mergeCell ref="A255:L255"/>
    <mergeCell ref="A2:L2"/>
    <mergeCell ref="A253:L253"/>
    <mergeCell ref="A254:L254"/>
    <mergeCell ref="A1:L1"/>
    <mergeCell ref="A4:L4"/>
  </mergeCells>
  <printOptions headings="1"/>
  <pageMargins left="0.75" right="0.75" top="1" bottom="0.75" header="0.5" footer="0.5"/>
  <pageSetup scale="50"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4" customHeight="1" x14ac:dyDescent="0.2">
      <c r="A2" s="173" t="s">
        <v>1609</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48" t="s">
        <v>5</v>
      </c>
      <c r="B6" s="37" t="s">
        <v>213</v>
      </c>
      <c r="C6" s="38">
        <v>313253</v>
      </c>
      <c r="D6" s="46" t="str">
        <f t="shared" ref="D6:D37" si="0">IF($B6="N/A","N/A",IF(C6&gt;10,"No",IF(C6&lt;-10,"No","Yes")))</f>
        <v>N/A</v>
      </c>
      <c r="E6" s="38">
        <v>362300</v>
      </c>
      <c r="F6" s="46" t="str">
        <f t="shared" ref="F6:F37" si="1">IF($B6="N/A","N/A",IF(E6&gt;10,"No",IF(E6&lt;-10,"No","Yes")))</f>
        <v>N/A</v>
      </c>
      <c r="G6" s="38">
        <v>314751</v>
      </c>
      <c r="H6" s="46" t="str">
        <f t="shared" ref="H6:H37" si="2">IF($B6="N/A","N/A",IF(G6&gt;10,"No",IF(G6&lt;-10,"No","Yes")))</f>
        <v>N/A</v>
      </c>
      <c r="I6" s="12">
        <v>15.66</v>
      </c>
      <c r="J6" s="12">
        <v>-13.1</v>
      </c>
      <c r="K6" s="47" t="s">
        <v>739</v>
      </c>
      <c r="L6" s="9" t="str">
        <f t="shared" ref="L6:L39" si="3">IF(J6="Div by 0", "N/A", IF(K6="N/A","N/A", IF(J6&gt;VALUE(MID(K6,1,2)), "No", IF(J6&lt;-1*VALUE(MID(K6,1,2)), "No", "Yes"))))</f>
        <v>Yes</v>
      </c>
    </row>
    <row r="7" spans="1:12" x14ac:dyDescent="0.2">
      <c r="A7" s="48" t="s">
        <v>6</v>
      </c>
      <c r="B7" s="37" t="s">
        <v>213</v>
      </c>
      <c r="C7" s="38">
        <v>264785</v>
      </c>
      <c r="D7" s="46" t="str">
        <f t="shared" si="0"/>
        <v>N/A</v>
      </c>
      <c r="E7" s="38">
        <v>300293</v>
      </c>
      <c r="F7" s="46" t="str">
        <f t="shared" si="1"/>
        <v>N/A</v>
      </c>
      <c r="G7" s="38">
        <v>266102</v>
      </c>
      <c r="H7" s="46" t="str">
        <f t="shared" si="2"/>
        <v>N/A</v>
      </c>
      <c r="I7" s="12">
        <v>13.41</v>
      </c>
      <c r="J7" s="12">
        <v>-11.4</v>
      </c>
      <c r="K7" s="47" t="s">
        <v>739</v>
      </c>
      <c r="L7" s="9" t="str">
        <f t="shared" si="3"/>
        <v>Yes</v>
      </c>
    </row>
    <row r="8" spans="1:12" x14ac:dyDescent="0.2">
      <c r="A8" s="48" t="s">
        <v>360</v>
      </c>
      <c r="B8" s="37" t="s">
        <v>213</v>
      </c>
      <c r="C8" s="8" t="s">
        <v>213</v>
      </c>
      <c r="D8" s="46" t="str">
        <f t="shared" si="0"/>
        <v>N/A</v>
      </c>
      <c r="E8" s="8">
        <v>82.885178029000002</v>
      </c>
      <c r="F8" s="46" t="str">
        <f t="shared" si="1"/>
        <v>N/A</v>
      </c>
      <c r="G8" s="8">
        <v>84.543655142999995</v>
      </c>
      <c r="H8" s="46" t="str">
        <f t="shared" si="2"/>
        <v>N/A</v>
      </c>
      <c r="I8" s="12" t="s">
        <v>213</v>
      </c>
      <c r="J8" s="12">
        <v>2.0009999999999999</v>
      </c>
      <c r="K8" s="47" t="s">
        <v>739</v>
      </c>
      <c r="L8" s="9" t="str">
        <f t="shared" si="3"/>
        <v>Yes</v>
      </c>
    </row>
    <row r="9" spans="1:12" x14ac:dyDescent="0.2">
      <c r="A9" s="4" t="s">
        <v>88</v>
      </c>
      <c r="B9" s="50" t="s">
        <v>213</v>
      </c>
      <c r="C9" s="1">
        <v>281428.63</v>
      </c>
      <c r="D9" s="11" t="str">
        <f t="shared" si="0"/>
        <v>N/A</v>
      </c>
      <c r="E9" s="1">
        <v>327693.15000000002</v>
      </c>
      <c r="F9" s="11" t="str">
        <f t="shared" si="1"/>
        <v>N/A</v>
      </c>
      <c r="G9" s="1">
        <v>282030.46999999997</v>
      </c>
      <c r="H9" s="11" t="str">
        <f t="shared" si="2"/>
        <v>N/A</v>
      </c>
      <c r="I9" s="12">
        <v>16.440000000000001</v>
      </c>
      <c r="J9" s="12">
        <v>-13.9</v>
      </c>
      <c r="K9" s="50" t="s">
        <v>739</v>
      </c>
      <c r="L9" s="9" t="str">
        <f t="shared" si="3"/>
        <v>Yes</v>
      </c>
    </row>
    <row r="10" spans="1:12" x14ac:dyDescent="0.2">
      <c r="A10" s="4" t="s">
        <v>1414</v>
      </c>
      <c r="B10" s="37" t="s">
        <v>213</v>
      </c>
      <c r="C10" s="8">
        <v>0.85649618679999995</v>
      </c>
      <c r="D10" s="46" t="str">
        <f t="shared" si="0"/>
        <v>N/A</v>
      </c>
      <c r="E10" s="8">
        <v>0.50731438029999998</v>
      </c>
      <c r="F10" s="46" t="str">
        <f t="shared" si="1"/>
        <v>N/A</v>
      </c>
      <c r="G10" s="8">
        <v>0.77934621339999999</v>
      </c>
      <c r="H10" s="46" t="str">
        <f t="shared" si="2"/>
        <v>N/A</v>
      </c>
      <c r="I10" s="12">
        <v>-40.799999999999997</v>
      </c>
      <c r="J10" s="12">
        <v>53.62</v>
      </c>
      <c r="K10" s="47" t="s">
        <v>739</v>
      </c>
      <c r="L10" s="9" t="str">
        <f t="shared" si="3"/>
        <v>No</v>
      </c>
    </row>
    <row r="11" spans="1:12" x14ac:dyDescent="0.2">
      <c r="A11" s="4" t="s">
        <v>1415</v>
      </c>
      <c r="B11" s="37" t="s">
        <v>213</v>
      </c>
      <c r="C11" s="8">
        <v>7.7786964530000002</v>
      </c>
      <c r="D11" s="46" t="str">
        <f t="shared" si="0"/>
        <v>N/A</v>
      </c>
      <c r="E11" s="8">
        <v>7.2696660226000001</v>
      </c>
      <c r="F11" s="46" t="str">
        <f t="shared" si="1"/>
        <v>N/A</v>
      </c>
      <c r="G11" s="8">
        <v>9.3724880937999995</v>
      </c>
      <c r="H11" s="46" t="str">
        <f t="shared" si="2"/>
        <v>N/A</v>
      </c>
      <c r="I11" s="12">
        <v>-6.54</v>
      </c>
      <c r="J11" s="12">
        <v>28.93</v>
      </c>
      <c r="K11" s="47" t="s">
        <v>739</v>
      </c>
      <c r="L11" s="9" t="str">
        <f t="shared" si="3"/>
        <v>Yes</v>
      </c>
    </row>
    <row r="12" spans="1:12" x14ac:dyDescent="0.2">
      <c r="A12" s="4" t="s">
        <v>1416</v>
      </c>
      <c r="B12" s="37" t="s">
        <v>213</v>
      </c>
      <c r="C12" s="8">
        <v>58.248444548000002</v>
      </c>
      <c r="D12" s="46" t="str">
        <f t="shared" si="0"/>
        <v>N/A</v>
      </c>
      <c r="E12" s="8">
        <v>61.682859508999996</v>
      </c>
      <c r="F12" s="46" t="str">
        <f t="shared" si="1"/>
        <v>N/A</v>
      </c>
      <c r="G12" s="8">
        <v>56.043983975000003</v>
      </c>
      <c r="H12" s="46" t="str">
        <f t="shared" si="2"/>
        <v>N/A</v>
      </c>
      <c r="I12" s="12">
        <v>5.8959999999999999</v>
      </c>
      <c r="J12" s="12">
        <v>-9.14</v>
      </c>
      <c r="K12" s="47" t="s">
        <v>739</v>
      </c>
      <c r="L12" s="9" t="str">
        <f t="shared" si="3"/>
        <v>Yes</v>
      </c>
    </row>
    <row r="13" spans="1:12" x14ac:dyDescent="0.2">
      <c r="A13" s="4" t="s">
        <v>1417</v>
      </c>
      <c r="B13" s="37" t="s">
        <v>213</v>
      </c>
      <c r="C13" s="8">
        <v>4.6065001772</v>
      </c>
      <c r="D13" s="46" t="str">
        <f t="shared" si="0"/>
        <v>N/A</v>
      </c>
      <c r="E13" s="8">
        <v>4.2100469224000001</v>
      </c>
      <c r="F13" s="46" t="str">
        <f t="shared" si="1"/>
        <v>N/A</v>
      </c>
      <c r="G13" s="8">
        <v>5.0662269540000002</v>
      </c>
      <c r="H13" s="46" t="str">
        <f t="shared" si="2"/>
        <v>N/A</v>
      </c>
      <c r="I13" s="12">
        <v>-8.61</v>
      </c>
      <c r="J13" s="12">
        <v>20.34</v>
      </c>
      <c r="K13" s="47" t="s">
        <v>739</v>
      </c>
      <c r="L13" s="9" t="str">
        <f t="shared" si="3"/>
        <v>Yes</v>
      </c>
    </row>
    <row r="14" spans="1:12" x14ac:dyDescent="0.2">
      <c r="A14" s="4" t="s">
        <v>1418</v>
      </c>
      <c r="B14" s="37" t="s">
        <v>213</v>
      </c>
      <c r="C14" s="8">
        <v>5.7579656061</v>
      </c>
      <c r="D14" s="46" t="str">
        <f t="shared" si="0"/>
        <v>N/A</v>
      </c>
      <c r="E14" s="8">
        <v>5.1912779464999996</v>
      </c>
      <c r="F14" s="46" t="str">
        <f t="shared" si="1"/>
        <v>N/A</v>
      </c>
      <c r="G14" s="8">
        <v>6.3914014569999997</v>
      </c>
      <c r="H14" s="46" t="str">
        <f t="shared" si="2"/>
        <v>N/A</v>
      </c>
      <c r="I14" s="12">
        <v>-9.84</v>
      </c>
      <c r="J14" s="12">
        <v>23.12</v>
      </c>
      <c r="K14" s="47" t="s">
        <v>739</v>
      </c>
      <c r="L14" s="9" t="str">
        <f t="shared" si="3"/>
        <v>Yes</v>
      </c>
    </row>
    <row r="15" spans="1:12" x14ac:dyDescent="0.2">
      <c r="A15" s="4" t="s">
        <v>1419</v>
      </c>
      <c r="B15" s="37" t="s">
        <v>213</v>
      </c>
      <c r="C15" s="8">
        <v>0</v>
      </c>
      <c r="D15" s="46" t="str">
        <f t="shared" si="0"/>
        <v>N/A</v>
      </c>
      <c r="E15" s="8">
        <v>0</v>
      </c>
      <c r="F15" s="46" t="str">
        <f t="shared" si="1"/>
        <v>N/A</v>
      </c>
      <c r="G15" s="8">
        <v>0</v>
      </c>
      <c r="H15" s="46" t="str">
        <f t="shared" si="2"/>
        <v>N/A</v>
      </c>
      <c r="I15" s="12" t="s">
        <v>1747</v>
      </c>
      <c r="J15" s="12" t="s">
        <v>1747</v>
      </c>
      <c r="K15" s="47" t="s">
        <v>739</v>
      </c>
      <c r="L15" s="9" t="str">
        <f t="shared" si="3"/>
        <v>N/A</v>
      </c>
    </row>
    <row r="16" spans="1:12" x14ac:dyDescent="0.2">
      <c r="A16" s="4" t="s">
        <v>1420</v>
      </c>
      <c r="B16" s="37" t="s">
        <v>213</v>
      </c>
      <c r="C16" s="8">
        <v>0.1525923136</v>
      </c>
      <c r="D16" s="46" t="str">
        <f t="shared" si="0"/>
        <v>N/A</v>
      </c>
      <c r="E16" s="8">
        <v>0.1184101573</v>
      </c>
      <c r="F16" s="46" t="str">
        <f t="shared" si="1"/>
        <v>N/A</v>
      </c>
      <c r="G16" s="8">
        <v>8.5782094399999995E-2</v>
      </c>
      <c r="H16" s="46" t="str">
        <f t="shared" si="2"/>
        <v>N/A</v>
      </c>
      <c r="I16" s="12">
        <v>-22.4</v>
      </c>
      <c r="J16" s="12">
        <v>-27.6</v>
      </c>
      <c r="K16" s="47" t="s">
        <v>739</v>
      </c>
      <c r="L16" s="9" t="str">
        <f t="shared" si="3"/>
        <v>Yes</v>
      </c>
    </row>
    <row r="17" spans="1:12" x14ac:dyDescent="0.2">
      <c r="A17" s="4" t="s">
        <v>1421</v>
      </c>
      <c r="B17" s="37" t="s">
        <v>213</v>
      </c>
      <c r="C17" s="8">
        <v>0</v>
      </c>
      <c r="D17" s="46" t="str">
        <f t="shared" si="0"/>
        <v>N/A</v>
      </c>
      <c r="E17" s="8">
        <v>0</v>
      </c>
      <c r="F17" s="46" t="str">
        <f t="shared" si="1"/>
        <v>N/A</v>
      </c>
      <c r="G17" s="8">
        <v>0</v>
      </c>
      <c r="H17" s="46" t="str">
        <f t="shared" si="2"/>
        <v>N/A</v>
      </c>
      <c r="I17" s="12" t="s">
        <v>1747</v>
      </c>
      <c r="J17" s="12" t="s">
        <v>1747</v>
      </c>
      <c r="K17" s="47" t="s">
        <v>739</v>
      </c>
      <c r="L17" s="9" t="str">
        <f t="shared" si="3"/>
        <v>N/A</v>
      </c>
    </row>
    <row r="18" spans="1:12" x14ac:dyDescent="0.2">
      <c r="A18" s="4" t="s">
        <v>1422</v>
      </c>
      <c r="B18" s="37" t="s">
        <v>213</v>
      </c>
      <c r="C18" s="8">
        <v>16.027300616000002</v>
      </c>
      <c r="D18" s="46" t="str">
        <f t="shared" si="0"/>
        <v>N/A</v>
      </c>
      <c r="E18" s="8">
        <v>15.056306928</v>
      </c>
      <c r="F18" s="46" t="str">
        <f t="shared" si="1"/>
        <v>N/A</v>
      </c>
      <c r="G18" s="8">
        <v>15.487162868</v>
      </c>
      <c r="H18" s="46" t="str">
        <f t="shared" si="2"/>
        <v>N/A</v>
      </c>
      <c r="I18" s="12">
        <v>-6.06</v>
      </c>
      <c r="J18" s="12">
        <v>2.8620000000000001</v>
      </c>
      <c r="K18" s="47" t="s">
        <v>739</v>
      </c>
      <c r="L18" s="9" t="str">
        <f t="shared" si="3"/>
        <v>Yes</v>
      </c>
    </row>
    <row r="19" spans="1:12" x14ac:dyDescent="0.2">
      <c r="A19" s="4" t="s">
        <v>1423</v>
      </c>
      <c r="B19" s="37" t="s">
        <v>213</v>
      </c>
      <c r="C19" s="8">
        <v>6.5720040988999999</v>
      </c>
      <c r="D19" s="46" t="str">
        <f t="shared" si="0"/>
        <v>N/A</v>
      </c>
      <c r="E19" s="8">
        <v>5.9641181340999996</v>
      </c>
      <c r="F19" s="46" t="str">
        <f t="shared" si="1"/>
        <v>N/A</v>
      </c>
      <c r="G19" s="8">
        <v>6.7736083444000004</v>
      </c>
      <c r="H19" s="46" t="str">
        <f t="shared" si="2"/>
        <v>N/A</v>
      </c>
      <c r="I19" s="12">
        <v>-9.25</v>
      </c>
      <c r="J19" s="12">
        <v>13.57</v>
      </c>
      <c r="K19" s="47" t="s">
        <v>739</v>
      </c>
      <c r="L19" s="9" t="str">
        <f t="shared" si="3"/>
        <v>Yes</v>
      </c>
    </row>
    <row r="20" spans="1:12" x14ac:dyDescent="0.2">
      <c r="A20" s="2" t="s">
        <v>975</v>
      </c>
      <c r="B20" s="37" t="s">
        <v>213</v>
      </c>
      <c r="C20" s="8">
        <v>80.890206957000004</v>
      </c>
      <c r="D20" s="46" t="str">
        <f t="shared" si="0"/>
        <v>N/A</v>
      </c>
      <c r="E20" s="8">
        <v>82.437758763000005</v>
      </c>
      <c r="F20" s="46" t="str">
        <f t="shared" si="1"/>
        <v>N/A</v>
      </c>
      <c r="G20" s="8">
        <v>78.701894512999999</v>
      </c>
      <c r="H20" s="46" t="str">
        <f t="shared" si="2"/>
        <v>N/A</v>
      </c>
      <c r="I20" s="12">
        <v>1.913</v>
      </c>
      <c r="J20" s="12">
        <v>-4.53</v>
      </c>
      <c r="K20" s="47" t="s">
        <v>739</v>
      </c>
      <c r="L20" s="9" t="str">
        <f t="shared" si="3"/>
        <v>Yes</v>
      </c>
    </row>
    <row r="21" spans="1:12" x14ac:dyDescent="0.2">
      <c r="A21" s="2" t="s">
        <v>976</v>
      </c>
      <c r="B21" s="37" t="s">
        <v>213</v>
      </c>
      <c r="C21" s="8">
        <v>12.537788944000001</v>
      </c>
      <c r="D21" s="46" t="str">
        <f t="shared" si="0"/>
        <v>N/A</v>
      </c>
      <c r="E21" s="8">
        <v>11.598123102000001</v>
      </c>
      <c r="F21" s="46" t="str">
        <f t="shared" si="1"/>
        <v>N/A</v>
      </c>
      <c r="G21" s="8">
        <v>14.524497142</v>
      </c>
      <c r="H21" s="46" t="str">
        <f t="shared" si="2"/>
        <v>N/A</v>
      </c>
      <c r="I21" s="12">
        <v>-7.49</v>
      </c>
      <c r="J21" s="12">
        <v>25.23</v>
      </c>
      <c r="K21" s="47" t="s">
        <v>739</v>
      </c>
      <c r="L21" s="9" t="str">
        <f t="shared" si="3"/>
        <v>Yes</v>
      </c>
    </row>
    <row r="22" spans="1:12" x14ac:dyDescent="0.2">
      <c r="A22" s="3" t="s">
        <v>1718</v>
      </c>
      <c r="B22" s="37" t="s">
        <v>213</v>
      </c>
      <c r="C22" s="38">
        <v>219004</v>
      </c>
      <c r="D22" s="46" t="str">
        <f t="shared" si="0"/>
        <v>N/A</v>
      </c>
      <c r="E22" s="38">
        <v>246866</v>
      </c>
      <c r="F22" s="46" t="str">
        <f t="shared" si="1"/>
        <v>N/A</v>
      </c>
      <c r="G22" s="38">
        <v>215888</v>
      </c>
      <c r="H22" s="46" t="str">
        <f t="shared" si="2"/>
        <v>N/A</v>
      </c>
      <c r="I22" s="12">
        <v>12.72</v>
      </c>
      <c r="J22" s="12">
        <v>-12.5</v>
      </c>
      <c r="K22" s="47" t="s">
        <v>739</v>
      </c>
      <c r="L22" s="9" t="str">
        <f t="shared" si="3"/>
        <v>Yes</v>
      </c>
    </row>
    <row r="23" spans="1:12" x14ac:dyDescent="0.2">
      <c r="A23" s="3" t="s">
        <v>991</v>
      </c>
      <c r="B23" s="37" t="s">
        <v>213</v>
      </c>
      <c r="C23" s="38">
        <v>94406</v>
      </c>
      <c r="D23" s="46" t="str">
        <f t="shared" si="0"/>
        <v>N/A</v>
      </c>
      <c r="E23" s="38">
        <v>117779</v>
      </c>
      <c r="F23" s="46" t="str">
        <f t="shared" si="1"/>
        <v>N/A</v>
      </c>
      <c r="G23" s="38">
        <v>90131</v>
      </c>
      <c r="H23" s="46" t="str">
        <f t="shared" si="2"/>
        <v>N/A</v>
      </c>
      <c r="I23" s="12">
        <v>24.76</v>
      </c>
      <c r="J23" s="12">
        <v>-23.5</v>
      </c>
      <c r="K23" s="47" t="s">
        <v>739</v>
      </c>
      <c r="L23" s="9" t="str">
        <f t="shared" si="3"/>
        <v>Yes</v>
      </c>
    </row>
    <row r="24" spans="1:12" x14ac:dyDescent="0.2">
      <c r="A24" s="3" t="s">
        <v>992</v>
      </c>
      <c r="B24" s="37" t="s">
        <v>213</v>
      </c>
      <c r="C24" s="38">
        <v>0</v>
      </c>
      <c r="D24" s="46" t="str">
        <f t="shared" si="0"/>
        <v>N/A</v>
      </c>
      <c r="E24" s="38">
        <v>11</v>
      </c>
      <c r="F24" s="46" t="str">
        <f t="shared" si="1"/>
        <v>N/A</v>
      </c>
      <c r="G24" s="38">
        <v>0</v>
      </c>
      <c r="H24" s="46" t="str">
        <f t="shared" si="2"/>
        <v>N/A</v>
      </c>
      <c r="I24" s="12" t="s">
        <v>1747</v>
      </c>
      <c r="J24" s="12">
        <v>-100</v>
      </c>
      <c r="K24" s="47" t="s">
        <v>739</v>
      </c>
      <c r="L24" s="9" t="str">
        <f t="shared" si="3"/>
        <v>No</v>
      </c>
    </row>
    <row r="25" spans="1:12" x14ac:dyDescent="0.2">
      <c r="A25" s="3" t="s">
        <v>993</v>
      </c>
      <c r="B25" s="37" t="s">
        <v>213</v>
      </c>
      <c r="C25" s="38">
        <v>2165</v>
      </c>
      <c r="D25" s="46" t="str">
        <f t="shared" si="0"/>
        <v>N/A</v>
      </c>
      <c r="E25" s="38">
        <v>2486</v>
      </c>
      <c r="F25" s="46" t="str">
        <f t="shared" si="1"/>
        <v>N/A</v>
      </c>
      <c r="G25" s="38">
        <v>2717</v>
      </c>
      <c r="H25" s="46" t="str">
        <f t="shared" si="2"/>
        <v>N/A</v>
      </c>
      <c r="I25" s="12">
        <v>14.83</v>
      </c>
      <c r="J25" s="12">
        <v>9.2919999999999998</v>
      </c>
      <c r="K25" s="47" t="s">
        <v>739</v>
      </c>
      <c r="L25" s="9" t="str">
        <f t="shared" si="3"/>
        <v>Yes</v>
      </c>
    </row>
    <row r="26" spans="1:12" x14ac:dyDescent="0.2">
      <c r="A26" s="3" t="s">
        <v>994</v>
      </c>
      <c r="B26" s="37" t="s">
        <v>213</v>
      </c>
      <c r="C26" s="38">
        <v>122433</v>
      </c>
      <c r="D26" s="46" t="str">
        <f t="shared" si="0"/>
        <v>N/A</v>
      </c>
      <c r="E26" s="38">
        <v>126599</v>
      </c>
      <c r="F26" s="46" t="str">
        <f t="shared" si="1"/>
        <v>N/A</v>
      </c>
      <c r="G26" s="38">
        <v>123040</v>
      </c>
      <c r="H26" s="46" t="str">
        <f t="shared" si="2"/>
        <v>N/A</v>
      </c>
      <c r="I26" s="12">
        <v>3.403</v>
      </c>
      <c r="J26" s="12">
        <v>-2.81</v>
      </c>
      <c r="K26" s="47" t="s">
        <v>739</v>
      </c>
      <c r="L26" s="9" t="str">
        <f t="shared" si="3"/>
        <v>Yes</v>
      </c>
    </row>
    <row r="27" spans="1:12" x14ac:dyDescent="0.2">
      <c r="A27" s="3" t="s">
        <v>995</v>
      </c>
      <c r="B27" s="37" t="s">
        <v>213</v>
      </c>
      <c r="C27" s="38">
        <v>0</v>
      </c>
      <c r="D27" s="46" t="str">
        <f t="shared" si="0"/>
        <v>N/A</v>
      </c>
      <c r="E27" s="38">
        <v>0</v>
      </c>
      <c r="F27" s="46" t="str">
        <f t="shared" si="1"/>
        <v>N/A</v>
      </c>
      <c r="G27" s="38">
        <v>0</v>
      </c>
      <c r="H27" s="46" t="str">
        <f t="shared" si="2"/>
        <v>N/A</v>
      </c>
      <c r="I27" s="12" t="s">
        <v>1747</v>
      </c>
      <c r="J27" s="12" t="s">
        <v>1747</v>
      </c>
      <c r="K27" s="47" t="s">
        <v>739</v>
      </c>
      <c r="L27" s="9" t="str">
        <f t="shared" si="3"/>
        <v>N/A</v>
      </c>
    </row>
    <row r="28" spans="1:12" x14ac:dyDescent="0.2">
      <c r="A28" s="3" t="s">
        <v>103</v>
      </c>
      <c r="B28" s="37" t="s">
        <v>213</v>
      </c>
      <c r="C28" s="38">
        <v>93281</v>
      </c>
      <c r="D28" s="46" t="str">
        <f t="shared" si="0"/>
        <v>N/A</v>
      </c>
      <c r="E28" s="38">
        <v>114404</v>
      </c>
      <c r="F28" s="46" t="str">
        <f t="shared" si="1"/>
        <v>N/A</v>
      </c>
      <c r="G28" s="38">
        <v>97491</v>
      </c>
      <c r="H28" s="46" t="str">
        <f t="shared" si="2"/>
        <v>N/A</v>
      </c>
      <c r="I28" s="12">
        <v>22.64</v>
      </c>
      <c r="J28" s="12">
        <v>-14.8</v>
      </c>
      <c r="K28" s="47" t="s">
        <v>739</v>
      </c>
      <c r="L28" s="9" t="str">
        <f t="shared" si="3"/>
        <v>Yes</v>
      </c>
    </row>
    <row r="29" spans="1:12" x14ac:dyDescent="0.2">
      <c r="A29" s="3" t="s">
        <v>996</v>
      </c>
      <c r="B29" s="37" t="s">
        <v>213</v>
      </c>
      <c r="C29" s="38">
        <v>48850</v>
      </c>
      <c r="D29" s="46" t="str">
        <f t="shared" si="0"/>
        <v>N/A</v>
      </c>
      <c r="E29" s="38">
        <v>64368</v>
      </c>
      <c r="F29" s="46" t="str">
        <f t="shared" si="1"/>
        <v>N/A</v>
      </c>
      <c r="G29" s="38">
        <v>48506</v>
      </c>
      <c r="H29" s="46" t="str">
        <f t="shared" si="2"/>
        <v>N/A</v>
      </c>
      <c r="I29" s="12">
        <v>31.77</v>
      </c>
      <c r="J29" s="12">
        <v>-24.6</v>
      </c>
      <c r="K29" s="47" t="s">
        <v>739</v>
      </c>
      <c r="L29" s="9" t="str">
        <f t="shared" si="3"/>
        <v>Yes</v>
      </c>
    </row>
    <row r="30" spans="1:12" x14ac:dyDescent="0.2">
      <c r="A30" s="3" t="s">
        <v>997</v>
      </c>
      <c r="B30" s="37" t="s">
        <v>213</v>
      </c>
      <c r="C30" s="38">
        <v>0</v>
      </c>
      <c r="D30" s="46" t="str">
        <f t="shared" si="0"/>
        <v>N/A</v>
      </c>
      <c r="E30" s="38">
        <v>0</v>
      </c>
      <c r="F30" s="46" t="str">
        <f t="shared" si="1"/>
        <v>N/A</v>
      </c>
      <c r="G30" s="38">
        <v>0</v>
      </c>
      <c r="H30" s="46" t="str">
        <f t="shared" si="2"/>
        <v>N/A</v>
      </c>
      <c r="I30" s="12" t="s">
        <v>1747</v>
      </c>
      <c r="J30" s="12" t="s">
        <v>1747</v>
      </c>
      <c r="K30" s="47" t="s">
        <v>739</v>
      </c>
      <c r="L30" s="9" t="str">
        <f t="shared" si="3"/>
        <v>N/A</v>
      </c>
    </row>
    <row r="31" spans="1:12" x14ac:dyDescent="0.2">
      <c r="A31" s="3" t="s">
        <v>998</v>
      </c>
      <c r="B31" s="37" t="s">
        <v>213</v>
      </c>
      <c r="C31" s="38">
        <v>2541</v>
      </c>
      <c r="D31" s="46" t="str">
        <f t="shared" si="0"/>
        <v>N/A</v>
      </c>
      <c r="E31" s="38">
        <v>2965</v>
      </c>
      <c r="F31" s="46" t="str">
        <f t="shared" si="1"/>
        <v>N/A</v>
      </c>
      <c r="G31" s="38">
        <v>3299</v>
      </c>
      <c r="H31" s="46" t="str">
        <f t="shared" si="2"/>
        <v>N/A</v>
      </c>
      <c r="I31" s="12">
        <v>16.690000000000001</v>
      </c>
      <c r="J31" s="12">
        <v>11.26</v>
      </c>
      <c r="K31" s="47" t="s">
        <v>739</v>
      </c>
      <c r="L31" s="9" t="str">
        <f t="shared" si="3"/>
        <v>Yes</v>
      </c>
    </row>
    <row r="32" spans="1:12" x14ac:dyDescent="0.2">
      <c r="A32" s="3" t="s">
        <v>999</v>
      </c>
      <c r="B32" s="37" t="s">
        <v>213</v>
      </c>
      <c r="C32" s="38">
        <v>41890</v>
      </c>
      <c r="D32" s="46" t="str">
        <f t="shared" si="0"/>
        <v>N/A</v>
      </c>
      <c r="E32" s="38">
        <v>47071</v>
      </c>
      <c r="F32" s="46" t="str">
        <f t="shared" si="1"/>
        <v>N/A</v>
      </c>
      <c r="G32" s="38">
        <v>45686</v>
      </c>
      <c r="H32" s="46" t="str">
        <f t="shared" si="2"/>
        <v>N/A</v>
      </c>
      <c r="I32" s="12">
        <v>12.37</v>
      </c>
      <c r="J32" s="12">
        <v>-2.94</v>
      </c>
      <c r="K32" s="47" t="s">
        <v>739</v>
      </c>
      <c r="L32" s="9" t="str">
        <f t="shared" si="3"/>
        <v>Yes</v>
      </c>
    </row>
    <row r="33" spans="1:12" x14ac:dyDescent="0.2">
      <c r="A33" s="3" t="s">
        <v>1000</v>
      </c>
      <c r="B33" s="37" t="s">
        <v>213</v>
      </c>
      <c r="C33" s="38">
        <v>0</v>
      </c>
      <c r="D33" s="46" t="str">
        <f t="shared" si="0"/>
        <v>N/A</v>
      </c>
      <c r="E33" s="38">
        <v>0</v>
      </c>
      <c r="F33" s="46" t="str">
        <f t="shared" si="1"/>
        <v>N/A</v>
      </c>
      <c r="G33" s="38">
        <v>0</v>
      </c>
      <c r="H33" s="46" t="str">
        <f t="shared" si="2"/>
        <v>N/A</v>
      </c>
      <c r="I33" s="12" t="s">
        <v>1747</v>
      </c>
      <c r="J33" s="12" t="s">
        <v>1747</v>
      </c>
      <c r="K33" s="47" t="s">
        <v>739</v>
      </c>
      <c r="L33" s="9" t="str">
        <f t="shared" si="3"/>
        <v>N/A</v>
      </c>
    </row>
    <row r="34" spans="1:12" x14ac:dyDescent="0.2">
      <c r="A34" s="48" t="s">
        <v>84</v>
      </c>
      <c r="B34" s="37" t="s">
        <v>213</v>
      </c>
      <c r="C34" s="49">
        <v>4488968656</v>
      </c>
      <c r="D34" s="46" t="str">
        <f t="shared" si="0"/>
        <v>N/A</v>
      </c>
      <c r="E34" s="49">
        <v>5020384662</v>
      </c>
      <c r="F34" s="46" t="str">
        <f t="shared" si="1"/>
        <v>N/A</v>
      </c>
      <c r="G34" s="49">
        <v>4867946096</v>
      </c>
      <c r="H34" s="46" t="str">
        <f t="shared" si="2"/>
        <v>N/A</v>
      </c>
      <c r="I34" s="12">
        <v>11.84</v>
      </c>
      <c r="J34" s="12">
        <v>-3.04</v>
      </c>
      <c r="K34" s="47" t="s">
        <v>739</v>
      </c>
      <c r="L34" s="9" t="str">
        <f t="shared" si="3"/>
        <v>Yes</v>
      </c>
    </row>
    <row r="35" spans="1:12" x14ac:dyDescent="0.2">
      <c r="A35" s="48" t="s">
        <v>1424</v>
      </c>
      <c r="B35" s="37" t="s">
        <v>213</v>
      </c>
      <c r="C35" s="49">
        <v>14330.169722000001</v>
      </c>
      <c r="D35" s="46" t="str">
        <f t="shared" si="0"/>
        <v>N/A</v>
      </c>
      <c r="E35" s="49">
        <v>13856.98223</v>
      </c>
      <c r="F35" s="46" t="str">
        <f t="shared" si="1"/>
        <v>N/A</v>
      </c>
      <c r="G35" s="49">
        <v>15466.022653</v>
      </c>
      <c r="H35" s="46" t="str">
        <f t="shared" si="2"/>
        <v>N/A</v>
      </c>
      <c r="I35" s="12">
        <v>-3.3</v>
      </c>
      <c r="J35" s="12">
        <v>11.61</v>
      </c>
      <c r="K35" s="47" t="s">
        <v>739</v>
      </c>
      <c r="L35" s="9" t="str">
        <f t="shared" si="3"/>
        <v>Yes</v>
      </c>
    </row>
    <row r="36" spans="1:12" x14ac:dyDescent="0.2">
      <c r="A36" s="48" t="s">
        <v>1425</v>
      </c>
      <c r="B36" s="37" t="s">
        <v>213</v>
      </c>
      <c r="C36" s="49">
        <v>16953.258892999998</v>
      </c>
      <c r="D36" s="46" t="str">
        <f t="shared" si="0"/>
        <v>N/A</v>
      </c>
      <c r="E36" s="49">
        <v>16718.287346000001</v>
      </c>
      <c r="F36" s="46" t="str">
        <f t="shared" si="1"/>
        <v>N/A</v>
      </c>
      <c r="G36" s="49">
        <v>18293.534419</v>
      </c>
      <c r="H36" s="46" t="str">
        <f t="shared" si="2"/>
        <v>N/A</v>
      </c>
      <c r="I36" s="12">
        <v>-1.39</v>
      </c>
      <c r="J36" s="12">
        <v>9.4220000000000006</v>
      </c>
      <c r="K36" s="47" t="s">
        <v>739</v>
      </c>
      <c r="L36" s="9" t="str">
        <f t="shared" si="3"/>
        <v>Yes</v>
      </c>
    </row>
    <row r="37" spans="1:12" x14ac:dyDescent="0.2">
      <c r="A37" s="4" t="s">
        <v>107</v>
      </c>
      <c r="B37" s="37" t="s">
        <v>213</v>
      </c>
      <c r="C37" s="49">
        <v>1527668</v>
      </c>
      <c r="D37" s="46" t="str">
        <f t="shared" si="0"/>
        <v>N/A</v>
      </c>
      <c r="E37" s="49">
        <v>9151359</v>
      </c>
      <c r="F37" s="46" t="str">
        <f t="shared" si="1"/>
        <v>N/A</v>
      </c>
      <c r="G37" s="49">
        <v>2602336</v>
      </c>
      <c r="H37" s="46" t="str">
        <f t="shared" si="2"/>
        <v>N/A</v>
      </c>
      <c r="I37" s="12">
        <v>499</v>
      </c>
      <c r="J37" s="12">
        <v>-71.599999999999994</v>
      </c>
      <c r="K37" s="47" t="s">
        <v>739</v>
      </c>
      <c r="L37" s="9" t="str">
        <f t="shared" si="3"/>
        <v>No</v>
      </c>
    </row>
    <row r="38" spans="1:12" x14ac:dyDescent="0.2">
      <c r="A38" s="48" t="s">
        <v>158</v>
      </c>
      <c r="B38" s="50" t="s">
        <v>217</v>
      </c>
      <c r="C38" s="1">
        <v>285</v>
      </c>
      <c r="D38" s="46" t="str">
        <f>IF($B38="N/A","N/A",IF(C38&gt;0,"No",IF(C38&lt;0,"No","Yes")))</f>
        <v>No</v>
      </c>
      <c r="E38" s="1">
        <v>342</v>
      </c>
      <c r="F38" s="46" t="str">
        <f>IF($B38="N/A","N/A",IF(E38&gt;0,"No",IF(E38&lt;0,"No","Yes")))</f>
        <v>No</v>
      </c>
      <c r="G38" s="1">
        <v>779</v>
      </c>
      <c r="H38" s="46" t="str">
        <f>IF($B38="N/A","N/A",IF(G38&gt;0,"No",IF(G38&lt;0,"No","Yes")))</f>
        <v>No</v>
      </c>
      <c r="I38" s="12">
        <v>20</v>
      </c>
      <c r="J38" s="12">
        <v>127.8</v>
      </c>
      <c r="K38" s="47" t="s">
        <v>739</v>
      </c>
      <c r="L38" s="9" t="str">
        <f t="shared" si="3"/>
        <v>No</v>
      </c>
    </row>
    <row r="39" spans="1:12" x14ac:dyDescent="0.2">
      <c r="A39" s="48" t="s">
        <v>156</v>
      </c>
      <c r="B39" s="37" t="s">
        <v>213</v>
      </c>
      <c r="C39" s="49">
        <v>500901</v>
      </c>
      <c r="D39" s="46" t="str">
        <f t="shared" ref="D39:D40" si="4">IF($B39="N/A","N/A",IF(C39&gt;10,"No",IF(C39&lt;-10,"No","Yes")))</f>
        <v>N/A</v>
      </c>
      <c r="E39" s="49">
        <v>555743</v>
      </c>
      <c r="F39" s="46" t="str">
        <f t="shared" ref="F39:F40" si="5">IF($B39="N/A","N/A",IF(E39&gt;10,"No",IF(E39&lt;-10,"No","Yes")))</f>
        <v>N/A</v>
      </c>
      <c r="G39" s="49">
        <v>1329785</v>
      </c>
      <c r="H39" s="46" t="str">
        <f t="shared" ref="H39:H40" si="6">IF($B39="N/A","N/A",IF(G39&gt;10,"No",IF(G39&lt;-10,"No","Yes")))</f>
        <v>N/A</v>
      </c>
      <c r="I39" s="12">
        <v>10.95</v>
      </c>
      <c r="J39" s="12">
        <v>139.30000000000001</v>
      </c>
      <c r="K39" s="47" t="s">
        <v>739</v>
      </c>
      <c r="L39" s="9" t="str">
        <f t="shared" si="3"/>
        <v>No</v>
      </c>
    </row>
    <row r="40" spans="1:12" x14ac:dyDescent="0.2">
      <c r="A40" s="48" t="s">
        <v>1304</v>
      </c>
      <c r="B40" s="37" t="s">
        <v>213</v>
      </c>
      <c r="C40" s="49">
        <v>1757.5473684000001</v>
      </c>
      <c r="D40" s="46" t="str">
        <f t="shared" si="4"/>
        <v>N/A</v>
      </c>
      <c r="E40" s="49">
        <v>1624.9795322</v>
      </c>
      <c r="F40" s="46" t="str">
        <f t="shared" si="5"/>
        <v>N/A</v>
      </c>
      <c r="G40" s="49">
        <v>1707.0410783</v>
      </c>
      <c r="H40" s="46" t="str">
        <f t="shared" si="6"/>
        <v>N/A</v>
      </c>
      <c r="I40" s="12">
        <v>-7.54</v>
      </c>
      <c r="J40" s="12">
        <v>5.05</v>
      </c>
      <c r="K40" s="47" t="s">
        <v>739</v>
      </c>
      <c r="L40" s="9" t="str">
        <f>IF(J40="Div by 0", "N/A", IF(OR(J40="N/A",K40="N/A"),"N/A", IF(J40&gt;VALUE(MID(K40,1,2)), "No", IF(J40&lt;-1*VALUE(MID(K40,1,2)), "No", "Yes"))))</f>
        <v>Yes</v>
      </c>
    </row>
    <row r="41" spans="1:12" x14ac:dyDescent="0.2">
      <c r="A41" s="3" t="s">
        <v>1426</v>
      </c>
      <c r="B41" s="37" t="s">
        <v>213</v>
      </c>
      <c r="C41" s="49">
        <v>13504.874400000001</v>
      </c>
      <c r="D41" s="46" t="str">
        <f t="shared" ref="D41:D52" si="7">IF($B41="N/A","N/A",IF(C41&gt;10,"No",IF(C41&lt;-10,"No","Yes")))</f>
        <v>N/A</v>
      </c>
      <c r="E41" s="49">
        <v>13206.926004000001</v>
      </c>
      <c r="F41" s="46" t="str">
        <f t="shared" ref="F41:F52" si="8">IF($B41="N/A","N/A",IF(E41&gt;10,"No",IF(E41&lt;-10,"No","Yes")))</f>
        <v>N/A</v>
      </c>
      <c r="G41" s="49">
        <v>14408.062416999999</v>
      </c>
      <c r="H41" s="46" t="str">
        <f t="shared" ref="H41:H52" si="9">IF($B41="N/A","N/A",IF(G41&gt;10,"No",IF(G41&lt;-10,"No","Yes")))</f>
        <v>N/A</v>
      </c>
      <c r="I41" s="12">
        <v>-2.21</v>
      </c>
      <c r="J41" s="12">
        <v>9.0950000000000006</v>
      </c>
      <c r="K41" s="47" t="s">
        <v>739</v>
      </c>
      <c r="L41" s="9" t="str">
        <f t="shared" ref="L41:L52" si="10">IF(J41="Div by 0", "N/A", IF(K41="N/A","N/A", IF(J41&gt;VALUE(MID(K41,1,2)), "No", IF(J41&lt;-1*VALUE(MID(K41,1,2)), "No", "Yes"))))</f>
        <v>Yes</v>
      </c>
    </row>
    <row r="42" spans="1:12" x14ac:dyDescent="0.2">
      <c r="A42" s="3" t="s">
        <v>1427</v>
      </c>
      <c r="B42" s="37" t="s">
        <v>213</v>
      </c>
      <c r="C42" s="49">
        <v>7458.7142449000003</v>
      </c>
      <c r="D42" s="46" t="str">
        <f t="shared" si="7"/>
        <v>N/A</v>
      </c>
      <c r="E42" s="49">
        <v>6961.6588781</v>
      </c>
      <c r="F42" s="46" t="str">
        <f t="shared" si="8"/>
        <v>N/A</v>
      </c>
      <c r="G42" s="49">
        <v>8242.9918452000002</v>
      </c>
      <c r="H42" s="46" t="str">
        <f t="shared" si="9"/>
        <v>N/A</v>
      </c>
      <c r="I42" s="12">
        <v>-6.66</v>
      </c>
      <c r="J42" s="12">
        <v>18.41</v>
      </c>
      <c r="K42" s="47" t="s">
        <v>739</v>
      </c>
      <c r="L42" s="9" t="str">
        <f t="shared" si="10"/>
        <v>Yes</v>
      </c>
    </row>
    <row r="43" spans="1:12" x14ac:dyDescent="0.2">
      <c r="A43" s="3" t="s">
        <v>1428</v>
      </c>
      <c r="B43" s="37" t="s">
        <v>213</v>
      </c>
      <c r="C43" s="49" t="s">
        <v>1747</v>
      </c>
      <c r="D43" s="46" t="str">
        <f t="shared" si="7"/>
        <v>N/A</v>
      </c>
      <c r="E43" s="49">
        <v>12718</v>
      </c>
      <c r="F43" s="46" t="str">
        <f t="shared" si="8"/>
        <v>N/A</v>
      </c>
      <c r="G43" s="49" t="s">
        <v>1747</v>
      </c>
      <c r="H43" s="46" t="str">
        <f t="shared" si="9"/>
        <v>N/A</v>
      </c>
      <c r="I43" s="12" t="s">
        <v>1747</v>
      </c>
      <c r="J43" s="12" t="s">
        <v>1747</v>
      </c>
      <c r="K43" s="47" t="s">
        <v>739</v>
      </c>
      <c r="L43" s="9" t="str">
        <f t="shared" si="10"/>
        <v>N/A</v>
      </c>
    </row>
    <row r="44" spans="1:12" x14ac:dyDescent="0.2">
      <c r="A44" s="3" t="s">
        <v>1429</v>
      </c>
      <c r="B44" s="37" t="s">
        <v>213</v>
      </c>
      <c r="C44" s="49">
        <v>2663.3187066999999</v>
      </c>
      <c r="D44" s="46" t="str">
        <f t="shared" si="7"/>
        <v>N/A</v>
      </c>
      <c r="E44" s="49">
        <v>2827.6468221999999</v>
      </c>
      <c r="F44" s="46" t="str">
        <f t="shared" si="8"/>
        <v>N/A</v>
      </c>
      <c r="G44" s="49">
        <v>3226.8877438</v>
      </c>
      <c r="H44" s="46" t="str">
        <f t="shared" si="9"/>
        <v>N/A</v>
      </c>
      <c r="I44" s="12">
        <v>6.17</v>
      </c>
      <c r="J44" s="12">
        <v>14.12</v>
      </c>
      <c r="K44" s="47" t="s">
        <v>739</v>
      </c>
      <c r="L44" s="9" t="str">
        <f t="shared" si="10"/>
        <v>Yes</v>
      </c>
    </row>
    <row r="45" spans="1:12" x14ac:dyDescent="0.2">
      <c r="A45" s="3" t="s">
        <v>1430</v>
      </c>
      <c r="B45" s="37" t="s">
        <v>213</v>
      </c>
      <c r="C45" s="49">
        <v>18358.678223999999</v>
      </c>
      <c r="D45" s="46" t="str">
        <f t="shared" si="7"/>
        <v>N/A</v>
      </c>
      <c r="E45" s="49">
        <v>19220.916499999999</v>
      </c>
      <c r="F45" s="46" t="str">
        <f t="shared" si="8"/>
        <v>N/A</v>
      </c>
      <c r="G45" s="49">
        <v>19171.092547</v>
      </c>
      <c r="H45" s="46" t="str">
        <f t="shared" si="9"/>
        <v>N/A</v>
      </c>
      <c r="I45" s="12">
        <v>4.6970000000000001</v>
      </c>
      <c r="J45" s="12">
        <v>-0.25900000000000001</v>
      </c>
      <c r="K45" s="47" t="s">
        <v>739</v>
      </c>
      <c r="L45" s="9" t="str">
        <f t="shared" si="10"/>
        <v>Yes</v>
      </c>
    </row>
    <row r="46" spans="1:12" x14ac:dyDescent="0.2">
      <c r="A46" s="3" t="s">
        <v>1431</v>
      </c>
      <c r="B46" s="37" t="s">
        <v>213</v>
      </c>
      <c r="C46" s="49" t="s">
        <v>1747</v>
      </c>
      <c r="D46" s="46" t="str">
        <f t="shared" si="7"/>
        <v>N/A</v>
      </c>
      <c r="E46" s="49" t="s">
        <v>1747</v>
      </c>
      <c r="F46" s="46" t="str">
        <f t="shared" si="8"/>
        <v>N/A</v>
      </c>
      <c r="G46" s="49" t="s">
        <v>1747</v>
      </c>
      <c r="H46" s="46" t="str">
        <f t="shared" si="9"/>
        <v>N/A</v>
      </c>
      <c r="I46" s="12" t="s">
        <v>1747</v>
      </c>
      <c r="J46" s="12" t="s">
        <v>1747</v>
      </c>
      <c r="K46" s="47" t="s">
        <v>739</v>
      </c>
      <c r="L46" s="9" t="str">
        <f t="shared" si="10"/>
        <v>N/A</v>
      </c>
    </row>
    <row r="47" spans="1:12" x14ac:dyDescent="0.2">
      <c r="A47" s="3" t="s">
        <v>1432</v>
      </c>
      <c r="B47" s="37" t="s">
        <v>213</v>
      </c>
      <c r="C47" s="49">
        <v>16363.221524</v>
      </c>
      <c r="D47" s="46" t="str">
        <f t="shared" si="7"/>
        <v>N/A</v>
      </c>
      <c r="E47" s="49">
        <v>15340.084455</v>
      </c>
      <c r="F47" s="46" t="str">
        <f t="shared" si="8"/>
        <v>N/A</v>
      </c>
      <c r="G47" s="49">
        <v>17955.886092000001</v>
      </c>
      <c r="H47" s="46" t="str">
        <f t="shared" si="9"/>
        <v>N/A</v>
      </c>
      <c r="I47" s="12">
        <v>-6.25</v>
      </c>
      <c r="J47" s="12">
        <v>17.05</v>
      </c>
      <c r="K47" s="47" t="s">
        <v>739</v>
      </c>
      <c r="L47" s="9" t="str">
        <f t="shared" si="10"/>
        <v>Yes</v>
      </c>
    </row>
    <row r="48" spans="1:12" x14ac:dyDescent="0.2">
      <c r="A48" s="3" t="s">
        <v>1433</v>
      </c>
      <c r="B48" s="50" t="s">
        <v>213</v>
      </c>
      <c r="C48" s="14">
        <v>7490.4647083</v>
      </c>
      <c r="D48" s="11" t="str">
        <f t="shared" si="7"/>
        <v>N/A</v>
      </c>
      <c r="E48" s="14">
        <v>6946.9509693999998</v>
      </c>
      <c r="F48" s="11" t="str">
        <f t="shared" si="8"/>
        <v>N/A</v>
      </c>
      <c r="G48" s="14">
        <v>8761.8474827999999</v>
      </c>
      <c r="H48" s="11" t="str">
        <f t="shared" si="9"/>
        <v>N/A</v>
      </c>
      <c r="I48" s="59">
        <v>-7.26</v>
      </c>
      <c r="J48" s="59">
        <v>26.13</v>
      </c>
      <c r="K48" s="50" t="s">
        <v>739</v>
      </c>
      <c r="L48" s="9" t="str">
        <f t="shared" si="10"/>
        <v>Yes</v>
      </c>
    </row>
    <row r="49" spans="1:12" ht="25.5" x14ac:dyDescent="0.2">
      <c r="A49" s="3" t="s">
        <v>1434</v>
      </c>
      <c r="B49" s="50" t="s">
        <v>213</v>
      </c>
      <c r="C49" s="14" t="s">
        <v>1747</v>
      </c>
      <c r="D49" s="11" t="str">
        <f t="shared" si="7"/>
        <v>N/A</v>
      </c>
      <c r="E49" s="14" t="s">
        <v>1747</v>
      </c>
      <c r="F49" s="11" t="str">
        <f t="shared" si="8"/>
        <v>N/A</v>
      </c>
      <c r="G49" s="14" t="s">
        <v>1747</v>
      </c>
      <c r="H49" s="11" t="str">
        <f t="shared" si="9"/>
        <v>N/A</v>
      </c>
      <c r="I49" s="59" t="s">
        <v>1747</v>
      </c>
      <c r="J49" s="59" t="s">
        <v>1747</v>
      </c>
      <c r="K49" s="50" t="s">
        <v>739</v>
      </c>
      <c r="L49" s="9" t="str">
        <f t="shared" si="10"/>
        <v>N/A</v>
      </c>
    </row>
    <row r="50" spans="1:12" x14ac:dyDescent="0.2">
      <c r="A50" s="3" t="s">
        <v>1435</v>
      </c>
      <c r="B50" s="50" t="s">
        <v>213</v>
      </c>
      <c r="C50" s="14">
        <v>3326.0507674</v>
      </c>
      <c r="D50" s="11" t="str">
        <f t="shared" si="7"/>
        <v>N/A</v>
      </c>
      <c r="E50" s="14">
        <v>3184.5996627</v>
      </c>
      <c r="F50" s="11" t="str">
        <f t="shared" si="8"/>
        <v>N/A</v>
      </c>
      <c r="G50" s="14">
        <v>3049.6047287000001</v>
      </c>
      <c r="H50" s="11" t="str">
        <f t="shared" si="9"/>
        <v>N/A</v>
      </c>
      <c r="I50" s="59">
        <v>-4.25</v>
      </c>
      <c r="J50" s="59">
        <v>-4.24</v>
      </c>
      <c r="K50" s="50" t="s">
        <v>739</v>
      </c>
      <c r="L50" s="9" t="str">
        <f t="shared" si="10"/>
        <v>Yes</v>
      </c>
    </row>
    <row r="51" spans="1:12" x14ac:dyDescent="0.2">
      <c r="A51" s="3" t="s">
        <v>1436</v>
      </c>
      <c r="B51" s="50" t="s">
        <v>213</v>
      </c>
      <c r="C51" s="14">
        <v>27501.001934</v>
      </c>
      <c r="D51" s="11" t="str">
        <f t="shared" si="7"/>
        <v>N/A</v>
      </c>
      <c r="E51" s="14">
        <v>27583.083936999999</v>
      </c>
      <c r="F51" s="11" t="str">
        <f t="shared" si="8"/>
        <v>N/A</v>
      </c>
      <c r="G51" s="14">
        <v>28793.820229000001</v>
      </c>
      <c r="H51" s="11" t="str">
        <f t="shared" si="9"/>
        <v>N/A</v>
      </c>
      <c r="I51" s="59">
        <v>0.29849999999999999</v>
      </c>
      <c r="J51" s="59">
        <v>4.3890000000000002</v>
      </c>
      <c r="K51" s="50" t="s">
        <v>739</v>
      </c>
      <c r="L51" s="9" t="str">
        <f t="shared" si="10"/>
        <v>Yes</v>
      </c>
    </row>
    <row r="52" spans="1:12" x14ac:dyDescent="0.2">
      <c r="A52" s="3" t="s">
        <v>1437</v>
      </c>
      <c r="B52" s="50" t="s">
        <v>213</v>
      </c>
      <c r="C52" s="14" t="s">
        <v>1747</v>
      </c>
      <c r="D52" s="11" t="str">
        <f t="shared" si="7"/>
        <v>N/A</v>
      </c>
      <c r="E52" s="14" t="s">
        <v>1747</v>
      </c>
      <c r="F52" s="11" t="str">
        <f t="shared" si="8"/>
        <v>N/A</v>
      </c>
      <c r="G52" s="14" t="s">
        <v>1747</v>
      </c>
      <c r="H52" s="11" t="str">
        <f t="shared" si="9"/>
        <v>N/A</v>
      </c>
      <c r="I52" s="59" t="s">
        <v>1747</v>
      </c>
      <c r="J52" s="59" t="s">
        <v>1747</v>
      </c>
      <c r="K52" s="50" t="s">
        <v>739</v>
      </c>
      <c r="L52" s="9" t="str">
        <f t="shared" si="10"/>
        <v>N/A</v>
      </c>
    </row>
    <row r="53" spans="1:12" x14ac:dyDescent="0.2">
      <c r="A53" s="48" t="s">
        <v>1611</v>
      </c>
      <c r="B53" s="37" t="s">
        <v>213</v>
      </c>
      <c r="C53" s="49">
        <v>40059678</v>
      </c>
      <c r="D53" s="46" t="str">
        <f t="shared" ref="D53:D122" si="11">IF($B53="N/A","N/A",IF(C53&gt;10,"No",IF(C53&lt;-10,"No","Yes")))</f>
        <v>N/A</v>
      </c>
      <c r="E53" s="49">
        <v>47116726</v>
      </c>
      <c r="F53" s="46" t="str">
        <f t="shared" ref="F53:F122" si="12">IF($B53="N/A","N/A",IF(E53&gt;10,"No",IF(E53&lt;-10,"No","Yes")))</f>
        <v>N/A</v>
      </c>
      <c r="G53" s="49">
        <v>38864200</v>
      </c>
      <c r="H53" s="46" t="str">
        <f t="shared" ref="H53:H122" si="13">IF($B53="N/A","N/A",IF(G53&gt;10,"No",IF(G53&lt;-10,"No","Yes")))</f>
        <v>N/A</v>
      </c>
      <c r="I53" s="12">
        <v>17.62</v>
      </c>
      <c r="J53" s="12">
        <v>-17.5</v>
      </c>
      <c r="K53" s="47" t="s">
        <v>739</v>
      </c>
      <c r="L53" s="9" t="str">
        <f t="shared" ref="L53:L113" si="14">IF(J53="Div by 0", "N/A", IF(K53="N/A","N/A", IF(J53&gt;VALUE(MID(K53,1,2)), "No", IF(J53&lt;-1*VALUE(MID(K53,1,2)), "No", "Yes"))))</f>
        <v>Yes</v>
      </c>
    </row>
    <row r="54" spans="1:12" x14ac:dyDescent="0.2">
      <c r="A54" s="48" t="s">
        <v>598</v>
      </c>
      <c r="B54" s="37" t="s">
        <v>213</v>
      </c>
      <c r="C54" s="38">
        <v>20626</v>
      </c>
      <c r="D54" s="46" t="str">
        <f t="shared" si="11"/>
        <v>N/A</v>
      </c>
      <c r="E54" s="38">
        <v>23003</v>
      </c>
      <c r="F54" s="46" t="str">
        <f t="shared" si="12"/>
        <v>N/A</v>
      </c>
      <c r="G54" s="38">
        <v>17742</v>
      </c>
      <c r="H54" s="46" t="str">
        <f t="shared" si="13"/>
        <v>N/A</v>
      </c>
      <c r="I54" s="12">
        <v>11.52</v>
      </c>
      <c r="J54" s="12">
        <v>-22.9</v>
      </c>
      <c r="K54" s="47" t="s">
        <v>739</v>
      </c>
      <c r="L54" s="9" t="str">
        <f t="shared" si="14"/>
        <v>Yes</v>
      </c>
    </row>
    <row r="55" spans="1:12" x14ac:dyDescent="0.2">
      <c r="A55" s="48" t="s">
        <v>1438</v>
      </c>
      <c r="B55" s="37" t="s">
        <v>213</v>
      </c>
      <c r="C55" s="49">
        <v>1942.1932512000001</v>
      </c>
      <c r="D55" s="46" t="str">
        <f t="shared" si="11"/>
        <v>N/A</v>
      </c>
      <c r="E55" s="49">
        <v>2048.2861366000002</v>
      </c>
      <c r="F55" s="46" t="str">
        <f t="shared" si="12"/>
        <v>N/A</v>
      </c>
      <c r="G55" s="49">
        <v>2190.5196707999999</v>
      </c>
      <c r="H55" s="46" t="str">
        <f t="shared" si="13"/>
        <v>N/A</v>
      </c>
      <c r="I55" s="12">
        <v>5.4630000000000001</v>
      </c>
      <c r="J55" s="12">
        <v>6.944</v>
      </c>
      <c r="K55" s="47" t="s">
        <v>739</v>
      </c>
      <c r="L55" s="9" t="str">
        <f t="shared" si="14"/>
        <v>Yes</v>
      </c>
    </row>
    <row r="56" spans="1:12" x14ac:dyDescent="0.2">
      <c r="A56" s="48" t="s">
        <v>1439</v>
      </c>
      <c r="B56" s="37" t="s">
        <v>213</v>
      </c>
      <c r="C56" s="38">
        <v>1.0864442936000001</v>
      </c>
      <c r="D56" s="46" t="str">
        <f t="shared" si="11"/>
        <v>N/A</v>
      </c>
      <c r="E56" s="38">
        <v>1.1747598138999999</v>
      </c>
      <c r="F56" s="46" t="str">
        <f t="shared" si="12"/>
        <v>N/A</v>
      </c>
      <c r="G56" s="38">
        <v>1.1646375831</v>
      </c>
      <c r="H56" s="46" t="str">
        <f t="shared" si="13"/>
        <v>N/A</v>
      </c>
      <c r="I56" s="12">
        <v>8.1289999999999996</v>
      </c>
      <c r="J56" s="12">
        <v>-0.86199999999999999</v>
      </c>
      <c r="K56" s="47" t="s">
        <v>739</v>
      </c>
      <c r="L56" s="9" t="str">
        <f t="shared" si="14"/>
        <v>Yes</v>
      </c>
    </row>
    <row r="57" spans="1:12" ht="25.5" x14ac:dyDescent="0.2">
      <c r="A57" s="48" t="s">
        <v>599</v>
      </c>
      <c r="B57" s="37" t="s">
        <v>213</v>
      </c>
      <c r="C57" s="49">
        <v>3509925</v>
      </c>
      <c r="D57" s="46" t="str">
        <f t="shared" si="11"/>
        <v>N/A</v>
      </c>
      <c r="E57" s="49">
        <v>3558294</v>
      </c>
      <c r="F57" s="46" t="str">
        <f t="shared" si="12"/>
        <v>N/A</v>
      </c>
      <c r="G57" s="49">
        <v>3062506</v>
      </c>
      <c r="H57" s="46" t="str">
        <f t="shared" si="13"/>
        <v>N/A</v>
      </c>
      <c r="I57" s="12">
        <v>1.3779999999999999</v>
      </c>
      <c r="J57" s="12">
        <v>-13.9</v>
      </c>
      <c r="K57" s="47" t="s">
        <v>739</v>
      </c>
      <c r="L57" s="9" t="str">
        <f t="shared" si="14"/>
        <v>Yes</v>
      </c>
    </row>
    <row r="58" spans="1:12" x14ac:dyDescent="0.2">
      <c r="A58" s="48" t="s">
        <v>600</v>
      </c>
      <c r="B58" s="37" t="s">
        <v>213</v>
      </c>
      <c r="C58" s="38">
        <v>123</v>
      </c>
      <c r="D58" s="46" t="str">
        <f t="shared" si="11"/>
        <v>N/A</v>
      </c>
      <c r="E58" s="38">
        <v>89</v>
      </c>
      <c r="F58" s="46" t="str">
        <f t="shared" si="12"/>
        <v>N/A</v>
      </c>
      <c r="G58" s="38">
        <v>98</v>
      </c>
      <c r="H58" s="46" t="str">
        <f t="shared" si="13"/>
        <v>N/A</v>
      </c>
      <c r="I58" s="12">
        <v>-27.6</v>
      </c>
      <c r="J58" s="12">
        <v>10.11</v>
      </c>
      <c r="K58" s="47" t="s">
        <v>739</v>
      </c>
      <c r="L58" s="9" t="str">
        <f t="shared" si="14"/>
        <v>Yes</v>
      </c>
    </row>
    <row r="59" spans="1:12" x14ac:dyDescent="0.2">
      <c r="A59" s="48" t="s">
        <v>1440</v>
      </c>
      <c r="B59" s="37" t="s">
        <v>213</v>
      </c>
      <c r="C59" s="49">
        <v>28535.975610000001</v>
      </c>
      <c r="D59" s="46" t="str">
        <f t="shared" si="11"/>
        <v>N/A</v>
      </c>
      <c r="E59" s="49">
        <v>39980.831461000002</v>
      </c>
      <c r="F59" s="46" t="str">
        <f t="shared" si="12"/>
        <v>N/A</v>
      </c>
      <c r="G59" s="49">
        <v>31250.061224000001</v>
      </c>
      <c r="H59" s="46" t="str">
        <f t="shared" si="13"/>
        <v>N/A</v>
      </c>
      <c r="I59" s="12">
        <v>40.11</v>
      </c>
      <c r="J59" s="12">
        <v>-21.8</v>
      </c>
      <c r="K59" s="47" t="s">
        <v>739</v>
      </c>
      <c r="L59" s="9" t="str">
        <f t="shared" si="14"/>
        <v>Yes</v>
      </c>
    </row>
    <row r="60" spans="1:12" ht="25.5" x14ac:dyDescent="0.2">
      <c r="A60" s="48" t="s">
        <v>601</v>
      </c>
      <c r="B60" s="37" t="s">
        <v>213</v>
      </c>
      <c r="C60" s="49">
        <v>183834</v>
      </c>
      <c r="D60" s="46" t="str">
        <f t="shared" si="11"/>
        <v>N/A</v>
      </c>
      <c r="E60" s="49">
        <v>154096</v>
      </c>
      <c r="F60" s="46" t="str">
        <f t="shared" si="12"/>
        <v>N/A</v>
      </c>
      <c r="G60" s="49">
        <v>133626</v>
      </c>
      <c r="H60" s="46" t="str">
        <f t="shared" si="13"/>
        <v>N/A</v>
      </c>
      <c r="I60" s="12">
        <v>-16.2</v>
      </c>
      <c r="J60" s="12">
        <v>-13.3</v>
      </c>
      <c r="K60" s="47" t="s">
        <v>739</v>
      </c>
      <c r="L60" s="9" t="str">
        <f t="shared" si="14"/>
        <v>Yes</v>
      </c>
    </row>
    <row r="61" spans="1:12" x14ac:dyDescent="0.2">
      <c r="A61" s="4" t="s">
        <v>602</v>
      </c>
      <c r="B61" s="50" t="s">
        <v>213</v>
      </c>
      <c r="C61" s="1">
        <v>16</v>
      </c>
      <c r="D61" s="11" t="str">
        <f t="shared" si="11"/>
        <v>N/A</v>
      </c>
      <c r="E61" s="1">
        <v>16</v>
      </c>
      <c r="F61" s="11" t="str">
        <f t="shared" si="12"/>
        <v>N/A</v>
      </c>
      <c r="G61" s="1">
        <v>17</v>
      </c>
      <c r="H61" s="11" t="str">
        <f t="shared" si="13"/>
        <v>N/A</v>
      </c>
      <c r="I61" s="59">
        <v>0</v>
      </c>
      <c r="J61" s="59">
        <v>6.25</v>
      </c>
      <c r="K61" s="50" t="s">
        <v>739</v>
      </c>
      <c r="L61" s="9" t="str">
        <f t="shared" si="14"/>
        <v>Yes</v>
      </c>
    </row>
    <row r="62" spans="1:12" ht="25.5" x14ac:dyDescent="0.2">
      <c r="A62" s="4" t="s">
        <v>1441</v>
      </c>
      <c r="B62" s="50" t="s">
        <v>213</v>
      </c>
      <c r="C62" s="14">
        <v>11489.625</v>
      </c>
      <c r="D62" s="11" t="str">
        <f t="shared" si="11"/>
        <v>N/A</v>
      </c>
      <c r="E62" s="14">
        <v>9631</v>
      </c>
      <c r="F62" s="11" t="str">
        <f t="shared" si="12"/>
        <v>N/A</v>
      </c>
      <c r="G62" s="14">
        <v>7860.3529411999998</v>
      </c>
      <c r="H62" s="11" t="str">
        <f t="shared" si="13"/>
        <v>N/A</v>
      </c>
      <c r="I62" s="59">
        <v>-16.2</v>
      </c>
      <c r="J62" s="59">
        <v>-18.399999999999999</v>
      </c>
      <c r="K62" s="50" t="s">
        <v>739</v>
      </c>
      <c r="L62" s="9" t="str">
        <f t="shared" si="14"/>
        <v>Yes</v>
      </c>
    </row>
    <row r="63" spans="1:12" x14ac:dyDescent="0.2">
      <c r="A63" s="4" t="s">
        <v>603</v>
      </c>
      <c r="B63" s="50" t="s">
        <v>213</v>
      </c>
      <c r="C63" s="14">
        <v>640329452</v>
      </c>
      <c r="D63" s="11" t="str">
        <f t="shared" si="11"/>
        <v>N/A</v>
      </c>
      <c r="E63" s="14">
        <v>678268112</v>
      </c>
      <c r="F63" s="11" t="str">
        <f t="shared" si="12"/>
        <v>N/A</v>
      </c>
      <c r="G63" s="14">
        <v>699942288</v>
      </c>
      <c r="H63" s="11" t="str">
        <f t="shared" si="13"/>
        <v>N/A</v>
      </c>
      <c r="I63" s="59">
        <v>5.9249999999999998</v>
      </c>
      <c r="J63" s="59">
        <v>3.1960000000000002</v>
      </c>
      <c r="K63" s="50" t="s">
        <v>739</v>
      </c>
      <c r="L63" s="9" t="str">
        <f t="shared" si="14"/>
        <v>Yes</v>
      </c>
    </row>
    <row r="64" spans="1:12" x14ac:dyDescent="0.2">
      <c r="A64" s="4" t="s">
        <v>604</v>
      </c>
      <c r="B64" s="50" t="s">
        <v>213</v>
      </c>
      <c r="C64" s="1">
        <v>7480</v>
      </c>
      <c r="D64" s="11" t="str">
        <f t="shared" si="11"/>
        <v>N/A</v>
      </c>
      <c r="E64" s="1">
        <v>7228</v>
      </c>
      <c r="F64" s="11" t="str">
        <f t="shared" si="12"/>
        <v>N/A</v>
      </c>
      <c r="G64" s="1">
        <v>6715</v>
      </c>
      <c r="H64" s="11" t="str">
        <f t="shared" si="13"/>
        <v>N/A</v>
      </c>
      <c r="I64" s="59">
        <v>-3.37</v>
      </c>
      <c r="J64" s="59">
        <v>-7.1</v>
      </c>
      <c r="K64" s="50" t="s">
        <v>739</v>
      </c>
      <c r="L64" s="9" t="str">
        <f t="shared" si="14"/>
        <v>Yes</v>
      </c>
    </row>
    <row r="65" spans="1:12" x14ac:dyDescent="0.2">
      <c r="A65" s="4" t="s">
        <v>1442</v>
      </c>
      <c r="B65" s="50" t="s">
        <v>213</v>
      </c>
      <c r="C65" s="14">
        <v>85605.541710999998</v>
      </c>
      <c r="D65" s="11" t="str">
        <f t="shared" si="11"/>
        <v>N/A</v>
      </c>
      <c r="E65" s="14">
        <v>93838.975097000002</v>
      </c>
      <c r="F65" s="11" t="str">
        <f t="shared" si="12"/>
        <v>N/A</v>
      </c>
      <c r="G65" s="14">
        <v>104235.63485</v>
      </c>
      <c r="H65" s="11" t="str">
        <f t="shared" si="13"/>
        <v>N/A</v>
      </c>
      <c r="I65" s="59">
        <v>9.6180000000000003</v>
      </c>
      <c r="J65" s="59">
        <v>11.08</v>
      </c>
      <c r="K65" s="50" t="s">
        <v>739</v>
      </c>
      <c r="L65" s="9" t="str">
        <f t="shared" si="14"/>
        <v>Yes</v>
      </c>
    </row>
    <row r="66" spans="1:12" x14ac:dyDescent="0.2">
      <c r="A66" s="4" t="s">
        <v>605</v>
      </c>
      <c r="B66" s="50" t="s">
        <v>213</v>
      </c>
      <c r="C66" s="14">
        <v>1869432301</v>
      </c>
      <c r="D66" s="11" t="str">
        <f t="shared" si="11"/>
        <v>N/A</v>
      </c>
      <c r="E66" s="14">
        <v>2025952623</v>
      </c>
      <c r="F66" s="11" t="str">
        <f t="shared" si="12"/>
        <v>N/A</v>
      </c>
      <c r="G66" s="14">
        <v>1986511345</v>
      </c>
      <c r="H66" s="11" t="str">
        <f t="shared" si="13"/>
        <v>N/A</v>
      </c>
      <c r="I66" s="59">
        <v>8.3729999999999993</v>
      </c>
      <c r="J66" s="59">
        <v>-1.95</v>
      </c>
      <c r="K66" s="50" t="s">
        <v>739</v>
      </c>
      <c r="L66" s="9" t="str">
        <f t="shared" si="14"/>
        <v>Yes</v>
      </c>
    </row>
    <row r="67" spans="1:12" x14ac:dyDescent="0.2">
      <c r="A67" s="4" t="s">
        <v>606</v>
      </c>
      <c r="B67" s="50" t="s">
        <v>213</v>
      </c>
      <c r="C67" s="1">
        <v>76339</v>
      </c>
      <c r="D67" s="11" t="str">
        <f t="shared" si="11"/>
        <v>N/A</v>
      </c>
      <c r="E67" s="1">
        <v>79539</v>
      </c>
      <c r="F67" s="11" t="str">
        <f t="shared" si="12"/>
        <v>N/A</v>
      </c>
      <c r="G67" s="1">
        <v>77928</v>
      </c>
      <c r="H67" s="11" t="str">
        <f t="shared" si="13"/>
        <v>N/A</v>
      </c>
      <c r="I67" s="59">
        <v>4.1920000000000002</v>
      </c>
      <c r="J67" s="59">
        <v>-2.0299999999999998</v>
      </c>
      <c r="K67" s="50" t="s">
        <v>739</v>
      </c>
      <c r="L67" s="9" t="str">
        <f t="shared" si="14"/>
        <v>Yes</v>
      </c>
    </row>
    <row r="68" spans="1:12" x14ac:dyDescent="0.2">
      <c r="A68" s="4" t="s">
        <v>1443</v>
      </c>
      <c r="B68" s="50" t="s">
        <v>213</v>
      </c>
      <c r="C68" s="14">
        <v>24488.561560999999</v>
      </c>
      <c r="D68" s="11" t="str">
        <f t="shared" si="11"/>
        <v>N/A</v>
      </c>
      <c r="E68" s="14">
        <v>25471.185494000001</v>
      </c>
      <c r="F68" s="11" t="str">
        <f t="shared" si="12"/>
        <v>N/A</v>
      </c>
      <c r="G68" s="14">
        <v>25491.624897000002</v>
      </c>
      <c r="H68" s="11" t="str">
        <f t="shared" si="13"/>
        <v>N/A</v>
      </c>
      <c r="I68" s="59">
        <v>4.0129999999999999</v>
      </c>
      <c r="J68" s="59">
        <v>8.0199999999999994E-2</v>
      </c>
      <c r="K68" s="50" t="s">
        <v>739</v>
      </c>
      <c r="L68" s="9" t="str">
        <f t="shared" si="14"/>
        <v>Yes</v>
      </c>
    </row>
    <row r="69" spans="1:12" ht="25.5" x14ac:dyDescent="0.2">
      <c r="A69" s="4" t="s">
        <v>607</v>
      </c>
      <c r="B69" s="50" t="s">
        <v>213</v>
      </c>
      <c r="C69" s="14">
        <v>12793864</v>
      </c>
      <c r="D69" s="11" t="str">
        <f t="shared" si="11"/>
        <v>N/A</v>
      </c>
      <c r="E69" s="14">
        <v>15527520</v>
      </c>
      <c r="F69" s="11" t="str">
        <f t="shared" si="12"/>
        <v>N/A</v>
      </c>
      <c r="G69" s="14">
        <v>10508228</v>
      </c>
      <c r="H69" s="11" t="str">
        <f t="shared" si="13"/>
        <v>N/A</v>
      </c>
      <c r="I69" s="59">
        <v>21.37</v>
      </c>
      <c r="J69" s="59">
        <v>-32.299999999999997</v>
      </c>
      <c r="K69" s="50" t="s">
        <v>739</v>
      </c>
      <c r="L69" s="9" t="str">
        <f t="shared" si="14"/>
        <v>No</v>
      </c>
    </row>
    <row r="70" spans="1:12" x14ac:dyDescent="0.2">
      <c r="A70" s="4" t="s">
        <v>608</v>
      </c>
      <c r="B70" s="50" t="s">
        <v>213</v>
      </c>
      <c r="C70" s="1">
        <v>24808</v>
      </c>
      <c r="D70" s="11" t="str">
        <f t="shared" si="11"/>
        <v>N/A</v>
      </c>
      <c r="E70" s="1">
        <v>29253</v>
      </c>
      <c r="F70" s="11" t="str">
        <f t="shared" si="12"/>
        <v>N/A</v>
      </c>
      <c r="G70" s="1">
        <v>21189</v>
      </c>
      <c r="H70" s="11" t="str">
        <f t="shared" si="13"/>
        <v>N/A</v>
      </c>
      <c r="I70" s="59">
        <v>17.920000000000002</v>
      </c>
      <c r="J70" s="59">
        <v>-27.6</v>
      </c>
      <c r="K70" s="50" t="s">
        <v>739</v>
      </c>
      <c r="L70" s="9" t="str">
        <f t="shared" si="14"/>
        <v>Yes</v>
      </c>
    </row>
    <row r="71" spans="1:12" x14ac:dyDescent="0.2">
      <c r="A71" s="4" t="s">
        <v>1444</v>
      </c>
      <c r="B71" s="50" t="s">
        <v>213</v>
      </c>
      <c r="C71" s="14">
        <v>515.71525313999996</v>
      </c>
      <c r="D71" s="11" t="str">
        <f t="shared" si="11"/>
        <v>N/A</v>
      </c>
      <c r="E71" s="14">
        <v>530.80094349000001</v>
      </c>
      <c r="F71" s="11" t="str">
        <f t="shared" si="12"/>
        <v>N/A</v>
      </c>
      <c r="G71" s="14">
        <v>495.92845344</v>
      </c>
      <c r="H71" s="11" t="str">
        <f t="shared" si="13"/>
        <v>N/A</v>
      </c>
      <c r="I71" s="59">
        <v>2.9249999999999998</v>
      </c>
      <c r="J71" s="59">
        <v>-6.57</v>
      </c>
      <c r="K71" s="50" t="s">
        <v>739</v>
      </c>
      <c r="L71" s="9" t="str">
        <f t="shared" si="14"/>
        <v>Yes</v>
      </c>
    </row>
    <row r="72" spans="1:12" x14ac:dyDescent="0.2">
      <c r="A72" s="4" t="s">
        <v>609</v>
      </c>
      <c r="B72" s="50" t="s">
        <v>213</v>
      </c>
      <c r="C72" s="14">
        <v>12694846</v>
      </c>
      <c r="D72" s="11" t="str">
        <f t="shared" si="11"/>
        <v>N/A</v>
      </c>
      <c r="E72" s="14">
        <v>16228842</v>
      </c>
      <c r="F72" s="11" t="str">
        <f t="shared" si="12"/>
        <v>N/A</v>
      </c>
      <c r="G72" s="14">
        <v>22765445</v>
      </c>
      <c r="H72" s="11" t="str">
        <f t="shared" si="13"/>
        <v>N/A</v>
      </c>
      <c r="I72" s="59">
        <v>27.84</v>
      </c>
      <c r="J72" s="59">
        <v>40.28</v>
      </c>
      <c r="K72" s="50" t="s">
        <v>739</v>
      </c>
      <c r="L72" s="9" t="str">
        <f t="shared" si="14"/>
        <v>No</v>
      </c>
    </row>
    <row r="73" spans="1:12" x14ac:dyDescent="0.2">
      <c r="A73" s="4" t="s">
        <v>610</v>
      </c>
      <c r="B73" s="50" t="s">
        <v>213</v>
      </c>
      <c r="C73" s="1">
        <v>13618</v>
      </c>
      <c r="D73" s="11" t="str">
        <f t="shared" si="11"/>
        <v>N/A</v>
      </c>
      <c r="E73" s="1">
        <v>15899</v>
      </c>
      <c r="F73" s="11" t="str">
        <f t="shared" si="12"/>
        <v>N/A</v>
      </c>
      <c r="G73" s="1">
        <v>20068</v>
      </c>
      <c r="H73" s="11" t="str">
        <f t="shared" si="13"/>
        <v>N/A</v>
      </c>
      <c r="I73" s="59">
        <v>16.75</v>
      </c>
      <c r="J73" s="59">
        <v>26.22</v>
      </c>
      <c r="K73" s="50" t="s">
        <v>739</v>
      </c>
      <c r="L73" s="9" t="str">
        <f t="shared" si="14"/>
        <v>Yes</v>
      </c>
    </row>
    <row r="74" spans="1:12" x14ac:dyDescent="0.2">
      <c r="A74" s="4" t="s">
        <v>1445</v>
      </c>
      <c r="B74" s="50" t="s">
        <v>213</v>
      </c>
      <c r="C74" s="14">
        <v>932.21075048</v>
      </c>
      <c r="D74" s="11" t="str">
        <f t="shared" si="11"/>
        <v>N/A</v>
      </c>
      <c r="E74" s="14">
        <v>1020.7460847</v>
      </c>
      <c r="F74" s="11" t="str">
        <f t="shared" si="12"/>
        <v>N/A</v>
      </c>
      <c r="G74" s="14">
        <v>1134.4152382</v>
      </c>
      <c r="H74" s="11" t="str">
        <f t="shared" si="13"/>
        <v>N/A</v>
      </c>
      <c r="I74" s="59">
        <v>9.4969999999999999</v>
      </c>
      <c r="J74" s="59">
        <v>11.14</v>
      </c>
      <c r="K74" s="50" t="s">
        <v>739</v>
      </c>
      <c r="L74" s="9" t="str">
        <f t="shared" si="14"/>
        <v>Yes</v>
      </c>
    </row>
    <row r="75" spans="1:12" ht="25.5" x14ac:dyDescent="0.2">
      <c r="A75" s="4" t="s">
        <v>611</v>
      </c>
      <c r="B75" s="50" t="s">
        <v>213</v>
      </c>
      <c r="C75" s="14">
        <v>1285135</v>
      </c>
      <c r="D75" s="11" t="str">
        <f t="shared" si="11"/>
        <v>N/A</v>
      </c>
      <c r="E75" s="14">
        <v>1746462</v>
      </c>
      <c r="F75" s="11" t="str">
        <f t="shared" si="12"/>
        <v>N/A</v>
      </c>
      <c r="G75" s="14">
        <v>1262576</v>
      </c>
      <c r="H75" s="11" t="str">
        <f t="shared" si="13"/>
        <v>N/A</v>
      </c>
      <c r="I75" s="59">
        <v>35.9</v>
      </c>
      <c r="J75" s="59">
        <v>-27.7</v>
      </c>
      <c r="K75" s="50" t="s">
        <v>739</v>
      </c>
      <c r="L75" s="9" t="str">
        <f t="shared" si="14"/>
        <v>Yes</v>
      </c>
    </row>
    <row r="76" spans="1:12" x14ac:dyDescent="0.2">
      <c r="A76" s="48" t="s">
        <v>612</v>
      </c>
      <c r="B76" s="37" t="s">
        <v>213</v>
      </c>
      <c r="C76" s="38">
        <v>28205</v>
      </c>
      <c r="D76" s="46" t="str">
        <f t="shared" si="11"/>
        <v>N/A</v>
      </c>
      <c r="E76" s="38">
        <v>32500</v>
      </c>
      <c r="F76" s="46" t="str">
        <f t="shared" si="12"/>
        <v>N/A</v>
      </c>
      <c r="G76" s="38">
        <v>27303</v>
      </c>
      <c r="H76" s="46" t="str">
        <f t="shared" si="13"/>
        <v>N/A</v>
      </c>
      <c r="I76" s="12">
        <v>15.23</v>
      </c>
      <c r="J76" s="12">
        <v>-16</v>
      </c>
      <c r="K76" s="47" t="s">
        <v>739</v>
      </c>
      <c r="L76" s="9" t="str">
        <f t="shared" si="14"/>
        <v>Yes</v>
      </c>
    </row>
    <row r="77" spans="1:12" ht="25.5" x14ac:dyDescent="0.2">
      <c r="A77" s="48" t="s">
        <v>1446</v>
      </c>
      <c r="B77" s="37" t="s">
        <v>213</v>
      </c>
      <c r="C77" s="49">
        <v>45.564084381999997</v>
      </c>
      <c r="D77" s="46" t="str">
        <f t="shared" si="11"/>
        <v>N/A</v>
      </c>
      <c r="E77" s="49">
        <v>53.737292308000001</v>
      </c>
      <c r="F77" s="46" t="str">
        <f t="shared" si="12"/>
        <v>N/A</v>
      </c>
      <c r="G77" s="49">
        <v>46.243123466</v>
      </c>
      <c r="H77" s="46" t="str">
        <f t="shared" si="13"/>
        <v>N/A</v>
      </c>
      <c r="I77" s="12">
        <v>17.940000000000001</v>
      </c>
      <c r="J77" s="12">
        <v>-13.9</v>
      </c>
      <c r="K77" s="47" t="s">
        <v>739</v>
      </c>
      <c r="L77" s="9" t="str">
        <f t="shared" si="14"/>
        <v>Yes</v>
      </c>
    </row>
    <row r="78" spans="1:12" ht="25.5" x14ac:dyDescent="0.2">
      <c r="A78" s="48" t="s">
        <v>613</v>
      </c>
      <c r="B78" s="37" t="s">
        <v>213</v>
      </c>
      <c r="C78" s="49">
        <v>3348180</v>
      </c>
      <c r="D78" s="46" t="str">
        <f t="shared" si="11"/>
        <v>N/A</v>
      </c>
      <c r="E78" s="49">
        <v>4367001</v>
      </c>
      <c r="F78" s="46" t="str">
        <f t="shared" si="12"/>
        <v>N/A</v>
      </c>
      <c r="G78" s="49">
        <v>4062035</v>
      </c>
      <c r="H78" s="46" t="str">
        <f t="shared" si="13"/>
        <v>N/A</v>
      </c>
      <c r="I78" s="12">
        <v>30.43</v>
      </c>
      <c r="J78" s="12">
        <v>-6.98</v>
      </c>
      <c r="K78" s="47" t="s">
        <v>739</v>
      </c>
      <c r="L78" s="9" t="str">
        <f t="shared" si="14"/>
        <v>Yes</v>
      </c>
    </row>
    <row r="79" spans="1:12" x14ac:dyDescent="0.2">
      <c r="A79" s="48" t="s">
        <v>614</v>
      </c>
      <c r="B79" s="37" t="s">
        <v>213</v>
      </c>
      <c r="C79" s="38">
        <v>4641</v>
      </c>
      <c r="D79" s="46" t="str">
        <f t="shared" si="11"/>
        <v>N/A</v>
      </c>
      <c r="E79" s="38">
        <v>5514</v>
      </c>
      <c r="F79" s="46" t="str">
        <f t="shared" si="12"/>
        <v>N/A</v>
      </c>
      <c r="G79" s="38">
        <v>4453</v>
      </c>
      <c r="H79" s="46" t="str">
        <f t="shared" si="13"/>
        <v>N/A</v>
      </c>
      <c r="I79" s="12">
        <v>18.809999999999999</v>
      </c>
      <c r="J79" s="12">
        <v>-19.2</v>
      </c>
      <c r="K79" s="47" t="s">
        <v>739</v>
      </c>
      <c r="L79" s="9" t="str">
        <f t="shared" si="14"/>
        <v>Yes</v>
      </c>
    </row>
    <row r="80" spans="1:12" x14ac:dyDescent="0.2">
      <c r="A80" s="48" t="s">
        <v>1447</v>
      </c>
      <c r="B80" s="37" t="s">
        <v>213</v>
      </c>
      <c r="C80" s="49">
        <v>721.43503554999995</v>
      </c>
      <c r="D80" s="46" t="str">
        <f t="shared" si="11"/>
        <v>N/A</v>
      </c>
      <c r="E80" s="49">
        <v>791.98422198000003</v>
      </c>
      <c r="F80" s="46" t="str">
        <f t="shared" si="12"/>
        <v>N/A</v>
      </c>
      <c r="G80" s="49">
        <v>912.20188637000001</v>
      </c>
      <c r="H80" s="46" t="str">
        <f t="shared" si="13"/>
        <v>N/A</v>
      </c>
      <c r="I80" s="12">
        <v>9.7789999999999999</v>
      </c>
      <c r="J80" s="12">
        <v>15.18</v>
      </c>
      <c r="K80" s="47" t="s">
        <v>739</v>
      </c>
      <c r="L80" s="9" t="str">
        <f t="shared" si="14"/>
        <v>Yes</v>
      </c>
    </row>
    <row r="81" spans="1:12" x14ac:dyDescent="0.2">
      <c r="A81" s="48" t="s">
        <v>615</v>
      </c>
      <c r="B81" s="37" t="s">
        <v>213</v>
      </c>
      <c r="C81" s="49">
        <v>1334338</v>
      </c>
      <c r="D81" s="46" t="str">
        <f t="shared" si="11"/>
        <v>N/A</v>
      </c>
      <c r="E81" s="49">
        <v>1069026</v>
      </c>
      <c r="F81" s="46" t="str">
        <f t="shared" si="12"/>
        <v>N/A</v>
      </c>
      <c r="G81" s="49">
        <v>937872</v>
      </c>
      <c r="H81" s="46" t="str">
        <f t="shared" si="13"/>
        <v>N/A</v>
      </c>
      <c r="I81" s="12">
        <v>-19.899999999999999</v>
      </c>
      <c r="J81" s="12">
        <v>-12.3</v>
      </c>
      <c r="K81" s="47" t="s">
        <v>739</v>
      </c>
      <c r="L81" s="9" t="str">
        <f t="shared" si="14"/>
        <v>Yes</v>
      </c>
    </row>
    <row r="82" spans="1:12" x14ac:dyDescent="0.2">
      <c r="A82" s="48" t="s">
        <v>616</v>
      </c>
      <c r="B82" s="37" t="s">
        <v>213</v>
      </c>
      <c r="C82" s="38">
        <v>3420</v>
      </c>
      <c r="D82" s="46" t="str">
        <f t="shared" si="11"/>
        <v>N/A</v>
      </c>
      <c r="E82" s="38">
        <v>2949</v>
      </c>
      <c r="F82" s="46" t="str">
        <f t="shared" si="12"/>
        <v>N/A</v>
      </c>
      <c r="G82" s="38">
        <v>2464</v>
      </c>
      <c r="H82" s="46" t="str">
        <f t="shared" si="13"/>
        <v>N/A</v>
      </c>
      <c r="I82" s="12">
        <v>-13.8</v>
      </c>
      <c r="J82" s="12">
        <v>-16.399999999999999</v>
      </c>
      <c r="K82" s="47" t="s">
        <v>739</v>
      </c>
      <c r="L82" s="9" t="str">
        <f t="shared" si="14"/>
        <v>Yes</v>
      </c>
    </row>
    <row r="83" spans="1:12" x14ac:dyDescent="0.2">
      <c r="A83" s="48" t="s">
        <v>1448</v>
      </c>
      <c r="B83" s="37" t="s">
        <v>213</v>
      </c>
      <c r="C83" s="49">
        <v>390.15730994</v>
      </c>
      <c r="D83" s="46" t="str">
        <f t="shared" si="11"/>
        <v>N/A</v>
      </c>
      <c r="E83" s="49">
        <v>362.50457782000001</v>
      </c>
      <c r="F83" s="46" t="str">
        <f t="shared" si="12"/>
        <v>N/A</v>
      </c>
      <c r="G83" s="49">
        <v>380.62987012999997</v>
      </c>
      <c r="H83" s="46" t="str">
        <f t="shared" si="13"/>
        <v>N/A</v>
      </c>
      <c r="I83" s="12">
        <v>-7.09</v>
      </c>
      <c r="J83" s="12">
        <v>5</v>
      </c>
      <c r="K83" s="47" t="s">
        <v>739</v>
      </c>
      <c r="L83" s="9" t="str">
        <f t="shared" si="14"/>
        <v>Yes</v>
      </c>
    </row>
    <row r="84" spans="1:12" ht="25.5" x14ac:dyDescent="0.2">
      <c r="A84" s="48" t="s">
        <v>617</v>
      </c>
      <c r="B84" s="37" t="s">
        <v>213</v>
      </c>
      <c r="C84" s="49">
        <v>3094528</v>
      </c>
      <c r="D84" s="46" t="str">
        <f t="shared" si="11"/>
        <v>N/A</v>
      </c>
      <c r="E84" s="49">
        <v>5707239</v>
      </c>
      <c r="F84" s="46" t="str">
        <f t="shared" si="12"/>
        <v>N/A</v>
      </c>
      <c r="G84" s="49">
        <v>4704895</v>
      </c>
      <c r="H84" s="46" t="str">
        <f t="shared" si="13"/>
        <v>N/A</v>
      </c>
      <c r="I84" s="12">
        <v>84.43</v>
      </c>
      <c r="J84" s="12">
        <v>-17.600000000000001</v>
      </c>
      <c r="K84" s="47" t="s">
        <v>739</v>
      </c>
      <c r="L84" s="9" t="str">
        <f t="shared" si="14"/>
        <v>Yes</v>
      </c>
    </row>
    <row r="85" spans="1:12" x14ac:dyDescent="0.2">
      <c r="A85" s="48" t="s">
        <v>618</v>
      </c>
      <c r="B85" s="37" t="s">
        <v>213</v>
      </c>
      <c r="C85" s="38">
        <v>585</v>
      </c>
      <c r="D85" s="46" t="str">
        <f t="shared" si="11"/>
        <v>N/A</v>
      </c>
      <c r="E85" s="38">
        <v>924</v>
      </c>
      <c r="F85" s="46" t="str">
        <f t="shared" si="12"/>
        <v>N/A</v>
      </c>
      <c r="G85" s="38">
        <v>687</v>
      </c>
      <c r="H85" s="46" t="str">
        <f t="shared" si="13"/>
        <v>N/A</v>
      </c>
      <c r="I85" s="12">
        <v>57.95</v>
      </c>
      <c r="J85" s="12">
        <v>-25.6</v>
      </c>
      <c r="K85" s="47" t="s">
        <v>739</v>
      </c>
      <c r="L85" s="9" t="str">
        <f t="shared" si="14"/>
        <v>Yes</v>
      </c>
    </row>
    <row r="86" spans="1:12" ht="25.5" x14ac:dyDescent="0.2">
      <c r="A86" s="48" t="s">
        <v>1449</v>
      </c>
      <c r="B86" s="37" t="s">
        <v>213</v>
      </c>
      <c r="C86" s="49">
        <v>5289.7914529999998</v>
      </c>
      <c r="D86" s="46" t="str">
        <f t="shared" si="11"/>
        <v>N/A</v>
      </c>
      <c r="E86" s="49">
        <v>6176.6655843999997</v>
      </c>
      <c r="F86" s="46" t="str">
        <f t="shared" si="12"/>
        <v>N/A</v>
      </c>
      <c r="G86" s="49">
        <v>6848.4643377000002</v>
      </c>
      <c r="H86" s="46" t="str">
        <f t="shared" si="13"/>
        <v>N/A</v>
      </c>
      <c r="I86" s="12">
        <v>16.77</v>
      </c>
      <c r="J86" s="12">
        <v>10.88</v>
      </c>
      <c r="K86" s="47" t="s">
        <v>739</v>
      </c>
      <c r="L86" s="9" t="str">
        <f t="shared" si="14"/>
        <v>Yes</v>
      </c>
    </row>
    <row r="87" spans="1:12" ht="25.5" x14ac:dyDescent="0.2">
      <c r="A87" s="48" t="s">
        <v>619</v>
      </c>
      <c r="B87" s="37" t="s">
        <v>213</v>
      </c>
      <c r="C87" s="49">
        <v>8806651</v>
      </c>
      <c r="D87" s="46" t="str">
        <f t="shared" si="11"/>
        <v>N/A</v>
      </c>
      <c r="E87" s="49">
        <v>10724473</v>
      </c>
      <c r="F87" s="46" t="str">
        <f t="shared" si="12"/>
        <v>N/A</v>
      </c>
      <c r="G87" s="49">
        <v>8739922</v>
      </c>
      <c r="H87" s="46" t="str">
        <f t="shared" si="13"/>
        <v>N/A</v>
      </c>
      <c r="I87" s="12">
        <v>21.78</v>
      </c>
      <c r="J87" s="12">
        <v>-18.5</v>
      </c>
      <c r="K87" s="47" t="s">
        <v>739</v>
      </c>
      <c r="L87" s="9" t="str">
        <f t="shared" si="14"/>
        <v>Yes</v>
      </c>
    </row>
    <row r="88" spans="1:12" x14ac:dyDescent="0.2">
      <c r="A88" s="48" t="s">
        <v>620</v>
      </c>
      <c r="B88" s="37" t="s">
        <v>213</v>
      </c>
      <c r="C88" s="38">
        <v>13785</v>
      </c>
      <c r="D88" s="46" t="str">
        <f t="shared" si="11"/>
        <v>N/A</v>
      </c>
      <c r="E88" s="38">
        <v>15948</v>
      </c>
      <c r="F88" s="46" t="str">
        <f t="shared" si="12"/>
        <v>N/A</v>
      </c>
      <c r="G88" s="38">
        <v>12020</v>
      </c>
      <c r="H88" s="46" t="str">
        <f t="shared" si="13"/>
        <v>N/A</v>
      </c>
      <c r="I88" s="12">
        <v>15.69</v>
      </c>
      <c r="J88" s="12">
        <v>-24.6</v>
      </c>
      <c r="K88" s="47" t="s">
        <v>739</v>
      </c>
      <c r="L88" s="9" t="str">
        <f t="shared" si="14"/>
        <v>Yes</v>
      </c>
    </row>
    <row r="89" spans="1:12" x14ac:dyDescent="0.2">
      <c r="A89" s="48" t="s">
        <v>1450</v>
      </c>
      <c r="B89" s="37" t="s">
        <v>213</v>
      </c>
      <c r="C89" s="49">
        <v>638.85752630000002</v>
      </c>
      <c r="D89" s="46" t="str">
        <f t="shared" si="11"/>
        <v>N/A</v>
      </c>
      <c r="E89" s="49">
        <v>672.46507398999995</v>
      </c>
      <c r="F89" s="46" t="str">
        <f t="shared" si="12"/>
        <v>N/A</v>
      </c>
      <c r="G89" s="49">
        <v>727.11497503999999</v>
      </c>
      <c r="H89" s="46" t="str">
        <f t="shared" si="13"/>
        <v>N/A</v>
      </c>
      <c r="I89" s="12">
        <v>5.2610000000000001</v>
      </c>
      <c r="J89" s="12">
        <v>8.1270000000000007</v>
      </c>
      <c r="K89" s="47" t="s">
        <v>739</v>
      </c>
      <c r="L89" s="9" t="str">
        <f t="shared" si="14"/>
        <v>Yes</v>
      </c>
    </row>
    <row r="90" spans="1:12" x14ac:dyDescent="0.2">
      <c r="A90" s="48" t="s">
        <v>621</v>
      </c>
      <c r="B90" s="37" t="s">
        <v>213</v>
      </c>
      <c r="C90" s="49">
        <v>41161496</v>
      </c>
      <c r="D90" s="46" t="str">
        <f t="shared" si="11"/>
        <v>N/A</v>
      </c>
      <c r="E90" s="49">
        <v>51605264</v>
      </c>
      <c r="F90" s="46" t="str">
        <f t="shared" si="12"/>
        <v>N/A</v>
      </c>
      <c r="G90" s="49">
        <v>33995245</v>
      </c>
      <c r="H90" s="46" t="str">
        <f t="shared" si="13"/>
        <v>N/A</v>
      </c>
      <c r="I90" s="12">
        <v>25.37</v>
      </c>
      <c r="J90" s="12">
        <v>-34.1</v>
      </c>
      <c r="K90" s="47" t="s">
        <v>739</v>
      </c>
      <c r="L90" s="9" t="str">
        <f t="shared" si="14"/>
        <v>No</v>
      </c>
    </row>
    <row r="91" spans="1:12" x14ac:dyDescent="0.2">
      <c r="A91" s="48" t="s">
        <v>622</v>
      </c>
      <c r="B91" s="37" t="s">
        <v>213</v>
      </c>
      <c r="C91" s="38">
        <v>120553</v>
      </c>
      <c r="D91" s="46" t="str">
        <f t="shared" si="11"/>
        <v>N/A</v>
      </c>
      <c r="E91" s="38">
        <v>139303</v>
      </c>
      <c r="F91" s="46" t="str">
        <f t="shared" si="12"/>
        <v>N/A</v>
      </c>
      <c r="G91" s="38">
        <v>116889</v>
      </c>
      <c r="H91" s="46" t="str">
        <f t="shared" si="13"/>
        <v>N/A</v>
      </c>
      <c r="I91" s="12">
        <v>15.55</v>
      </c>
      <c r="J91" s="12">
        <v>-16.100000000000001</v>
      </c>
      <c r="K91" s="47" t="s">
        <v>739</v>
      </c>
      <c r="L91" s="9" t="str">
        <f t="shared" si="14"/>
        <v>Yes</v>
      </c>
    </row>
    <row r="92" spans="1:12" x14ac:dyDescent="0.2">
      <c r="A92" s="48" t="s">
        <v>1451</v>
      </c>
      <c r="B92" s="37" t="s">
        <v>213</v>
      </c>
      <c r="C92" s="49">
        <v>341.43900193000002</v>
      </c>
      <c r="D92" s="46" t="str">
        <f t="shared" si="11"/>
        <v>N/A</v>
      </c>
      <c r="E92" s="49">
        <v>370.45335706999998</v>
      </c>
      <c r="F92" s="46" t="str">
        <f t="shared" si="12"/>
        <v>N/A</v>
      </c>
      <c r="G92" s="49">
        <v>290.83356859999998</v>
      </c>
      <c r="H92" s="46" t="str">
        <f t="shared" si="13"/>
        <v>N/A</v>
      </c>
      <c r="I92" s="12">
        <v>8.4979999999999993</v>
      </c>
      <c r="J92" s="12">
        <v>-21.5</v>
      </c>
      <c r="K92" s="47" t="s">
        <v>739</v>
      </c>
      <c r="L92" s="9" t="str">
        <f t="shared" si="14"/>
        <v>Yes</v>
      </c>
    </row>
    <row r="93" spans="1:12" ht="25.5" x14ac:dyDescent="0.2">
      <c r="A93" s="48" t="s">
        <v>623</v>
      </c>
      <c r="B93" s="37" t="s">
        <v>213</v>
      </c>
      <c r="C93" s="49">
        <v>1413855488</v>
      </c>
      <c r="D93" s="46" t="str">
        <f t="shared" si="11"/>
        <v>N/A</v>
      </c>
      <c r="E93" s="49">
        <v>1675319887</v>
      </c>
      <c r="F93" s="46" t="str">
        <f t="shared" si="12"/>
        <v>N/A</v>
      </c>
      <c r="G93" s="49">
        <v>1612398900</v>
      </c>
      <c r="H93" s="46" t="str">
        <f t="shared" si="13"/>
        <v>N/A</v>
      </c>
      <c r="I93" s="12">
        <v>18.489999999999998</v>
      </c>
      <c r="J93" s="12">
        <v>-3.76</v>
      </c>
      <c r="K93" s="47" t="s">
        <v>739</v>
      </c>
      <c r="L93" s="9" t="str">
        <f t="shared" si="14"/>
        <v>Yes</v>
      </c>
    </row>
    <row r="94" spans="1:12" x14ac:dyDescent="0.2">
      <c r="A94" s="51" t="s">
        <v>624</v>
      </c>
      <c r="B94" s="38" t="s">
        <v>213</v>
      </c>
      <c r="C94" s="38">
        <v>130496</v>
      </c>
      <c r="D94" s="46" t="str">
        <f t="shared" si="11"/>
        <v>N/A</v>
      </c>
      <c r="E94" s="38">
        <v>146155</v>
      </c>
      <c r="F94" s="46" t="str">
        <f t="shared" si="12"/>
        <v>N/A</v>
      </c>
      <c r="G94" s="38">
        <v>135093</v>
      </c>
      <c r="H94" s="46" t="str">
        <f t="shared" si="13"/>
        <v>N/A</v>
      </c>
      <c r="I94" s="12">
        <v>12</v>
      </c>
      <c r="J94" s="12">
        <v>-7.57</v>
      </c>
      <c r="K94" s="52" t="s">
        <v>739</v>
      </c>
      <c r="L94" s="9" t="str">
        <f t="shared" si="14"/>
        <v>Yes</v>
      </c>
    </row>
    <row r="95" spans="1:12" ht="25.5" x14ac:dyDescent="0.2">
      <c r="A95" s="48" t="s">
        <v>1452</v>
      </c>
      <c r="B95" s="37" t="s">
        <v>213</v>
      </c>
      <c r="C95" s="49">
        <v>10834.473762</v>
      </c>
      <c r="D95" s="46" t="str">
        <f t="shared" si="11"/>
        <v>N/A</v>
      </c>
      <c r="E95" s="49">
        <v>11462.624522</v>
      </c>
      <c r="F95" s="46" t="str">
        <f t="shared" si="12"/>
        <v>N/A</v>
      </c>
      <c r="G95" s="49">
        <v>11935.473341000001</v>
      </c>
      <c r="H95" s="46" t="str">
        <f t="shared" si="13"/>
        <v>N/A</v>
      </c>
      <c r="I95" s="12">
        <v>5.798</v>
      </c>
      <c r="J95" s="12">
        <v>4.125</v>
      </c>
      <c r="K95" s="47" t="s">
        <v>739</v>
      </c>
      <c r="L95" s="9" t="str">
        <f t="shared" si="14"/>
        <v>Yes</v>
      </c>
    </row>
    <row r="96" spans="1:12" ht="25.5" x14ac:dyDescent="0.2">
      <c r="A96" s="48" t="s">
        <v>625</v>
      </c>
      <c r="B96" s="37" t="s">
        <v>213</v>
      </c>
      <c r="C96" s="49">
        <v>32322574</v>
      </c>
      <c r="D96" s="46" t="str">
        <f t="shared" si="11"/>
        <v>N/A</v>
      </c>
      <c r="E96" s="49">
        <v>40122927</v>
      </c>
      <c r="F96" s="46" t="str">
        <f t="shared" si="12"/>
        <v>N/A</v>
      </c>
      <c r="G96" s="49">
        <v>35666560</v>
      </c>
      <c r="H96" s="46" t="str">
        <f t="shared" si="13"/>
        <v>N/A</v>
      </c>
      <c r="I96" s="12">
        <v>24.13</v>
      </c>
      <c r="J96" s="12">
        <v>-11.1</v>
      </c>
      <c r="K96" s="47" t="s">
        <v>739</v>
      </c>
      <c r="L96" s="9" t="str">
        <f t="shared" si="14"/>
        <v>Yes</v>
      </c>
    </row>
    <row r="97" spans="1:12" x14ac:dyDescent="0.2">
      <c r="A97" s="48" t="s">
        <v>626</v>
      </c>
      <c r="B97" s="37" t="s">
        <v>213</v>
      </c>
      <c r="C97" s="38">
        <v>24747</v>
      </c>
      <c r="D97" s="46" t="str">
        <f t="shared" si="11"/>
        <v>N/A</v>
      </c>
      <c r="E97" s="38">
        <v>32201</v>
      </c>
      <c r="F97" s="46" t="str">
        <f t="shared" si="12"/>
        <v>N/A</v>
      </c>
      <c r="G97" s="38">
        <v>25213</v>
      </c>
      <c r="H97" s="46" t="str">
        <f t="shared" si="13"/>
        <v>N/A</v>
      </c>
      <c r="I97" s="12">
        <v>30.12</v>
      </c>
      <c r="J97" s="12">
        <v>-21.7</v>
      </c>
      <c r="K97" s="47" t="s">
        <v>739</v>
      </c>
      <c r="L97" s="9" t="str">
        <f t="shared" si="14"/>
        <v>Yes</v>
      </c>
    </row>
    <row r="98" spans="1:12" ht="25.5" x14ac:dyDescent="0.2">
      <c r="A98" s="48" t="s">
        <v>1453</v>
      </c>
      <c r="B98" s="37" t="s">
        <v>213</v>
      </c>
      <c r="C98" s="49">
        <v>1306.1209034999999</v>
      </c>
      <c r="D98" s="46" t="str">
        <f t="shared" si="11"/>
        <v>N/A</v>
      </c>
      <c r="E98" s="49">
        <v>1246.0149374</v>
      </c>
      <c r="F98" s="46" t="str">
        <f t="shared" si="12"/>
        <v>N/A</v>
      </c>
      <c r="G98" s="49">
        <v>1414.6099234999999</v>
      </c>
      <c r="H98" s="46" t="str">
        <f t="shared" si="13"/>
        <v>N/A</v>
      </c>
      <c r="I98" s="12">
        <v>-4.5999999999999996</v>
      </c>
      <c r="J98" s="12">
        <v>13.53</v>
      </c>
      <c r="K98" s="47" t="s">
        <v>739</v>
      </c>
      <c r="L98" s="9" t="str">
        <f t="shared" si="14"/>
        <v>Yes</v>
      </c>
    </row>
    <row r="99" spans="1:12" ht="25.5" x14ac:dyDescent="0.2">
      <c r="A99" s="48" t="s">
        <v>627</v>
      </c>
      <c r="B99" s="37" t="s">
        <v>213</v>
      </c>
      <c r="C99" s="49">
        <v>3458330</v>
      </c>
      <c r="D99" s="46" t="str">
        <f t="shared" si="11"/>
        <v>N/A</v>
      </c>
      <c r="E99" s="49">
        <v>7205754</v>
      </c>
      <c r="F99" s="46" t="str">
        <f t="shared" si="12"/>
        <v>N/A</v>
      </c>
      <c r="G99" s="49">
        <v>6716877</v>
      </c>
      <c r="H99" s="46" t="str">
        <f t="shared" si="13"/>
        <v>N/A</v>
      </c>
      <c r="I99" s="12">
        <v>108.4</v>
      </c>
      <c r="J99" s="12">
        <v>-6.78</v>
      </c>
      <c r="K99" s="47" t="s">
        <v>739</v>
      </c>
      <c r="L99" s="9" t="str">
        <f t="shared" si="14"/>
        <v>Yes</v>
      </c>
    </row>
    <row r="100" spans="1:12" x14ac:dyDescent="0.2">
      <c r="A100" s="48" t="s">
        <v>628</v>
      </c>
      <c r="B100" s="37" t="s">
        <v>213</v>
      </c>
      <c r="C100" s="38">
        <v>6685</v>
      </c>
      <c r="D100" s="46" t="str">
        <f t="shared" si="11"/>
        <v>N/A</v>
      </c>
      <c r="E100" s="38">
        <v>9042</v>
      </c>
      <c r="F100" s="46" t="str">
        <f t="shared" si="12"/>
        <v>N/A</v>
      </c>
      <c r="G100" s="38">
        <v>9943</v>
      </c>
      <c r="H100" s="46" t="str">
        <f t="shared" si="13"/>
        <v>N/A</v>
      </c>
      <c r="I100" s="12">
        <v>35.26</v>
      </c>
      <c r="J100" s="12">
        <v>9.9649999999999999</v>
      </c>
      <c r="K100" s="47" t="s">
        <v>739</v>
      </c>
      <c r="L100" s="9" t="str">
        <f t="shared" si="14"/>
        <v>Yes</v>
      </c>
    </row>
    <row r="101" spans="1:12" ht="25.5" x14ac:dyDescent="0.2">
      <c r="A101" s="48" t="s">
        <v>1454</v>
      </c>
      <c r="B101" s="37" t="s">
        <v>213</v>
      </c>
      <c r="C101" s="49">
        <v>517.32685116000005</v>
      </c>
      <c r="D101" s="46" t="str">
        <f t="shared" si="11"/>
        <v>N/A</v>
      </c>
      <c r="E101" s="49">
        <v>796.92037159999995</v>
      </c>
      <c r="F101" s="46" t="str">
        <f t="shared" si="12"/>
        <v>N/A</v>
      </c>
      <c r="G101" s="49">
        <v>675.53826813000001</v>
      </c>
      <c r="H101" s="46" t="str">
        <f t="shared" si="13"/>
        <v>N/A</v>
      </c>
      <c r="I101" s="12">
        <v>54.05</v>
      </c>
      <c r="J101" s="12">
        <v>-15.2</v>
      </c>
      <c r="K101" s="47" t="s">
        <v>739</v>
      </c>
      <c r="L101" s="9" t="str">
        <f t="shared" si="14"/>
        <v>Yes</v>
      </c>
    </row>
    <row r="102" spans="1:12" ht="25.5" x14ac:dyDescent="0.2">
      <c r="A102" s="48" t="s">
        <v>629</v>
      </c>
      <c r="B102" s="37" t="s">
        <v>213</v>
      </c>
      <c r="C102" s="49">
        <v>3371597</v>
      </c>
      <c r="D102" s="46" t="str">
        <f t="shared" si="11"/>
        <v>N/A</v>
      </c>
      <c r="E102" s="49">
        <v>15289641</v>
      </c>
      <c r="F102" s="46" t="str">
        <f t="shared" si="12"/>
        <v>N/A</v>
      </c>
      <c r="G102" s="49">
        <v>16723803</v>
      </c>
      <c r="H102" s="46" t="str">
        <f t="shared" si="13"/>
        <v>N/A</v>
      </c>
      <c r="I102" s="12">
        <v>353.5</v>
      </c>
      <c r="J102" s="12">
        <v>9.3800000000000008</v>
      </c>
      <c r="K102" s="47" t="s">
        <v>739</v>
      </c>
      <c r="L102" s="9" t="str">
        <f t="shared" si="14"/>
        <v>Yes</v>
      </c>
    </row>
    <row r="103" spans="1:12" ht="25.5" x14ac:dyDescent="0.2">
      <c r="A103" s="48" t="s">
        <v>630</v>
      </c>
      <c r="B103" s="37" t="s">
        <v>213</v>
      </c>
      <c r="C103" s="38">
        <v>6688</v>
      </c>
      <c r="D103" s="46" t="str">
        <f t="shared" si="11"/>
        <v>N/A</v>
      </c>
      <c r="E103" s="38">
        <v>16566</v>
      </c>
      <c r="F103" s="46" t="str">
        <f t="shared" si="12"/>
        <v>N/A</v>
      </c>
      <c r="G103" s="38">
        <v>16208</v>
      </c>
      <c r="H103" s="46" t="str">
        <f t="shared" si="13"/>
        <v>N/A</v>
      </c>
      <c r="I103" s="12">
        <v>147.69999999999999</v>
      </c>
      <c r="J103" s="12">
        <v>-2.16</v>
      </c>
      <c r="K103" s="47" t="s">
        <v>739</v>
      </c>
      <c r="L103" s="9" t="str">
        <f t="shared" si="14"/>
        <v>Yes</v>
      </c>
    </row>
    <row r="104" spans="1:12" ht="25.5" x14ac:dyDescent="0.2">
      <c r="A104" s="48" t="s">
        <v>1455</v>
      </c>
      <c r="B104" s="37" t="s">
        <v>213</v>
      </c>
      <c r="C104" s="49">
        <v>504.12634568999999</v>
      </c>
      <c r="D104" s="46" t="str">
        <f t="shared" si="11"/>
        <v>N/A</v>
      </c>
      <c r="E104" s="49">
        <v>922.95309669999995</v>
      </c>
      <c r="F104" s="46" t="str">
        <f t="shared" si="12"/>
        <v>N/A</v>
      </c>
      <c r="G104" s="49">
        <v>1031.8239758</v>
      </c>
      <c r="H104" s="46" t="str">
        <f t="shared" si="13"/>
        <v>N/A</v>
      </c>
      <c r="I104" s="12">
        <v>83.08</v>
      </c>
      <c r="J104" s="12">
        <v>11.8</v>
      </c>
      <c r="K104" s="47" t="s">
        <v>739</v>
      </c>
      <c r="L104" s="9" t="str">
        <f t="shared" si="14"/>
        <v>Yes</v>
      </c>
    </row>
    <row r="105" spans="1:12" ht="25.5" x14ac:dyDescent="0.2">
      <c r="A105" s="48" t="s">
        <v>631</v>
      </c>
      <c r="B105" s="37" t="s">
        <v>213</v>
      </c>
      <c r="C105" s="49">
        <v>503825</v>
      </c>
      <c r="D105" s="46" t="str">
        <f t="shared" si="11"/>
        <v>N/A</v>
      </c>
      <c r="E105" s="49">
        <v>652103</v>
      </c>
      <c r="F105" s="46" t="str">
        <f t="shared" si="12"/>
        <v>N/A</v>
      </c>
      <c r="G105" s="49">
        <v>613466</v>
      </c>
      <c r="H105" s="46" t="str">
        <f t="shared" si="13"/>
        <v>N/A</v>
      </c>
      <c r="I105" s="12">
        <v>29.43</v>
      </c>
      <c r="J105" s="12">
        <v>-5.92</v>
      </c>
      <c r="K105" s="47" t="s">
        <v>739</v>
      </c>
      <c r="L105" s="9" t="str">
        <f t="shared" si="14"/>
        <v>Yes</v>
      </c>
    </row>
    <row r="106" spans="1:12" x14ac:dyDescent="0.2">
      <c r="A106" s="48" t="s">
        <v>632</v>
      </c>
      <c r="B106" s="37" t="s">
        <v>213</v>
      </c>
      <c r="C106" s="38">
        <v>100</v>
      </c>
      <c r="D106" s="46" t="str">
        <f t="shared" si="11"/>
        <v>N/A</v>
      </c>
      <c r="E106" s="38">
        <v>129</v>
      </c>
      <c r="F106" s="46" t="str">
        <f t="shared" si="12"/>
        <v>N/A</v>
      </c>
      <c r="G106" s="38">
        <v>125</v>
      </c>
      <c r="H106" s="46" t="str">
        <f t="shared" si="13"/>
        <v>N/A</v>
      </c>
      <c r="I106" s="12">
        <v>29</v>
      </c>
      <c r="J106" s="12">
        <v>-3.1</v>
      </c>
      <c r="K106" s="47" t="s">
        <v>739</v>
      </c>
      <c r="L106" s="9" t="str">
        <f t="shared" si="14"/>
        <v>Yes</v>
      </c>
    </row>
    <row r="107" spans="1:12" ht="25.5" x14ac:dyDescent="0.2">
      <c r="A107" s="48" t="s">
        <v>1456</v>
      </c>
      <c r="B107" s="37" t="s">
        <v>213</v>
      </c>
      <c r="C107" s="49">
        <v>5038.25</v>
      </c>
      <c r="D107" s="46" t="str">
        <f t="shared" si="11"/>
        <v>N/A</v>
      </c>
      <c r="E107" s="49">
        <v>5055.0620154999997</v>
      </c>
      <c r="F107" s="46" t="str">
        <f t="shared" si="12"/>
        <v>N/A</v>
      </c>
      <c r="G107" s="49">
        <v>4907.7280000000001</v>
      </c>
      <c r="H107" s="46" t="str">
        <f t="shared" si="13"/>
        <v>N/A</v>
      </c>
      <c r="I107" s="12">
        <v>0.3337</v>
      </c>
      <c r="J107" s="12">
        <v>-2.91</v>
      </c>
      <c r="K107" s="47" t="s">
        <v>739</v>
      </c>
      <c r="L107" s="9" t="str">
        <f t="shared" si="14"/>
        <v>Yes</v>
      </c>
    </row>
    <row r="108" spans="1:12" ht="25.5" x14ac:dyDescent="0.2">
      <c r="A108" s="48" t="s">
        <v>633</v>
      </c>
      <c r="B108" s="37" t="s">
        <v>213</v>
      </c>
      <c r="C108" s="49">
        <v>1688706</v>
      </c>
      <c r="D108" s="46" t="str">
        <f t="shared" si="11"/>
        <v>N/A</v>
      </c>
      <c r="E108" s="49">
        <v>2151840</v>
      </c>
      <c r="F108" s="46" t="str">
        <f t="shared" si="12"/>
        <v>N/A</v>
      </c>
      <c r="G108" s="49">
        <v>2153228</v>
      </c>
      <c r="H108" s="46" t="str">
        <f t="shared" si="13"/>
        <v>N/A</v>
      </c>
      <c r="I108" s="12">
        <v>27.43</v>
      </c>
      <c r="J108" s="12">
        <v>6.4500000000000002E-2</v>
      </c>
      <c r="K108" s="47" t="s">
        <v>739</v>
      </c>
      <c r="L108" s="9" t="str">
        <f t="shared" si="14"/>
        <v>Yes</v>
      </c>
    </row>
    <row r="109" spans="1:12" x14ac:dyDescent="0.2">
      <c r="A109" s="48" t="s">
        <v>634</v>
      </c>
      <c r="B109" s="37" t="s">
        <v>213</v>
      </c>
      <c r="C109" s="38">
        <v>3348</v>
      </c>
      <c r="D109" s="46" t="str">
        <f t="shared" si="11"/>
        <v>N/A</v>
      </c>
      <c r="E109" s="38">
        <v>4715</v>
      </c>
      <c r="F109" s="46" t="str">
        <f t="shared" si="12"/>
        <v>N/A</v>
      </c>
      <c r="G109" s="38">
        <v>4626</v>
      </c>
      <c r="H109" s="46" t="str">
        <f t="shared" si="13"/>
        <v>N/A</v>
      </c>
      <c r="I109" s="12">
        <v>40.83</v>
      </c>
      <c r="J109" s="12">
        <v>-1.89</v>
      </c>
      <c r="K109" s="47" t="s">
        <v>739</v>
      </c>
      <c r="L109" s="9" t="str">
        <f t="shared" si="14"/>
        <v>Yes</v>
      </c>
    </row>
    <row r="110" spans="1:12" ht="25.5" x14ac:dyDescent="0.2">
      <c r="A110" s="48" t="s">
        <v>1457</v>
      </c>
      <c r="B110" s="37" t="s">
        <v>213</v>
      </c>
      <c r="C110" s="49">
        <v>504.39247311999998</v>
      </c>
      <c r="D110" s="46" t="str">
        <f t="shared" si="11"/>
        <v>N/A</v>
      </c>
      <c r="E110" s="49">
        <v>456.38176034000003</v>
      </c>
      <c r="F110" s="46" t="str">
        <f t="shared" si="12"/>
        <v>N/A</v>
      </c>
      <c r="G110" s="49">
        <v>465.46217034</v>
      </c>
      <c r="H110" s="46" t="str">
        <f t="shared" si="13"/>
        <v>N/A</v>
      </c>
      <c r="I110" s="12">
        <v>-9.52</v>
      </c>
      <c r="J110" s="12">
        <v>1.99</v>
      </c>
      <c r="K110" s="47" t="s">
        <v>739</v>
      </c>
      <c r="L110" s="9" t="str">
        <f t="shared" si="14"/>
        <v>Yes</v>
      </c>
    </row>
    <row r="111" spans="1:12" ht="25.5" x14ac:dyDescent="0.2">
      <c r="A111" s="48" t="s">
        <v>635</v>
      </c>
      <c r="B111" s="37" t="s">
        <v>213</v>
      </c>
      <c r="C111" s="49">
        <v>156267812</v>
      </c>
      <c r="D111" s="46" t="str">
        <f t="shared" si="11"/>
        <v>N/A</v>
      </c>
      <c r="E111" s="49">
        <v>165671254</v>
      </c>
      <c r="F111" s="46" t="str">
        <f t="shared" si="12"/>
        <v>N/A</v>
      </c>
      <c r="G111" s="49">
        <v>160606586</v>
      </c>
      <c r="H111" s="46" t="str">
        <f t="shared" si="13"/>
        <v>N/A</v>
      </c>
      <c r="I111" s="12">
        <v>6.0179999999999998</v>
      </c>
      <c r="J111" s="12">
        <v>-3.06</v>
      </c>
      <c r="K111" s="47" t="s">
        <v>739</v>
      </c>
      <c r="L111" s="9" t="str">
        <f t="shared" si="14"/>
        <v>Yes</v>
      </c>
    </row>
    <row r="112" spans="1:12" x14ac:dyDescent="0.2">
      <c r="A112" s="48" t="s">
        <v>636</v>
      </c>
      <c r="B112" s="37" t="s">
        <v>213</v>
      </c>
      <c r="C112" s="38">
        <v>14146</v>
      </c>
      <c r="D112" s="46" t="str">
        <f t="shared" si="11"/>
        <v>N/A</v>
      </c>
      <c r="E112" s="38">
        <v>15075</v>
      </c>
      <c r="F112" s="46" t="str">
        <f t="shared" si="12"/>
        <v>N/A</v>
      </c>
      <c r="G112" s="38">
        <v>15050</v>
      </c>
      <c r="H112" s="46" t="str">
        <f t="shared" si="13"/>
        <v>N/A</v>
      </c>
      <c r="I112" s="12">
        <v>6.5670000000000002</v>
      </c>
      <c r="J112" s="12">
        <v>-0.16600000000000001</v>
      </c>
      <c r="K112" s="47" t="s">
        <v>739</v>
      </c>
      <c r="L112" s="9" t="str">
        <f t="shared" si="14"/>
        <v>Yes</v>
      </c>
    </row>
    <row r="113" spans="1:12" x14ac:dyDescent="0.2">
      <c r="A113" s="48" t="s">
        <v>1458</v>
      </c>
      <c r="B113" s="37" t="s">
        <v>213</v>
      </c>
      <c r="C113" s="49">
        <v>11046.784390999999</v>
      </c>
      <c r="D113" s="46" t="str">
        <f t="shared" si="11"/>
        <v>N/A</v>
      </c>
      <c r="E113" s="49">
        <v>10989.80126</v>
      </c>
      <c r="F113" s="46" t="str">
        <f t="shared" si="12"/>
        <v>N/A</v>
      </c>
      <c r="G113" s="49">
        <v>10671.533953</v>
      </c>
      <c r="H113" s="46" t="str">
        <f t="shared" si="13"/>
        <v>N/A</v>
      </c>
      <c r="I113" s="12">
        <v>-0.51600000000000001</v>
      </c>
      <c r="J113" s="12">
        <v>-2.9</v>
      </c>
      <c r="K113" s="47" t="s">
        <v>739</v>
      </c>
      <c r="L113" s="9" t="str">
        <f t="shared" si="14"/>
        <v>Yes</v>
      </c>
    </row>
    <row r="114" spans="1:12" ht="25.5" x14ac:dyDescent="0.2">
      <c r="A114" s="48" t="s">
        <v>637</v>
      </c>
      <c r="B114" s="37" t="s">
        <v>213</v>
      </c>
      <c r="C114" s="49">
        <v>368655</v>
      </c>
      <c r="D114" s="46" t="str">
        <f t="shared" si="11"/>
        <v>N/A</v>
      </c>
      <c r="E114" s="49">
        <v>477751</v>
      </c>
      <c r="F114" s="46" t="str">
        <f t="shared" si="12"/>
        <v>N/A</v>
      </c>
      <c r="G114" s="49">
        <v>434229</v>
      </c>
      <c r="H114" s="46" t="str">
        <f t="shared" si="13"/>
        <v>N/A</v>
      </c>
      <c r="I114" s="12">
        <v>29.59</v>
      </c>
      <c r="J114" s="12">
        <v>-9.11</v>
      </c>
      <c r="K114" s="47" t="s">
        <v>739</v>
      </c>
      <c r="L114" s="9" t="str">
        <f>IF(J114="Div by 0", "N/A", IF(OR(J114="N/A",K114="N/A"),"N/A", IF(J114&gt;VALUE(MID(K114,1,2)), "No", IF(J114&lt;-1*VALUE(MID(K114,1,2)), "No", "Yes"))))</f>
        <v>Yes</v>
      </c>
    </row>
    <row r="115" spans="1:12" x14ac:dyDescent="0.2">
      <c r="A115" s="48" t="s">
        <v>638</v>
      </c>
      <c r="B115" s="37" t="s">
        <v>213</v>
      </c>
      <c r="C115" s="38">
        <v>2234</v>
      </c>
      <c r="D115" s="46" t="str">
        <f t="shared" si="11"/>
        <v>N/A</v>
      </c>
      <c r="E115" s="38">
        <v>3195</v>
      </c>
      <c r="F115" s="46" t="str">
        <f t="shared" si="12"/>
        <v>N/A</v>
      </c>
      <c r="G115" s="38">
        <v>3043</v>
      </c>
      <c r="H115" s="46" t="str">
        <f t="shared" si="13"/>
        <v>N/A</v>
      </c>
      <c r="I115" s="12">
        <v>43.02</v>
      </c>
      <c r="J115" s="12">
        <v>-4.76</v>
      </c>
      <c r="K115" s="47" t="s">
        <v>739</v>
      </c>
      <c r="L115" s="9" t="str">
        <f t="shared" ref="L115:L119" si="15">IF(J115="Div by 0", "N/A", IF(OR(J115="N/A",K115="N/A"),"N/A", IF(J115&gt;VALUE(MID(K115,1,2)), "No", IF(J115&lt;-1*VALUE(MID(K115,1,2)), "No", "Yes"))))</f>
        <v>Yes</v>
      </c>
    </row>
    <row r="116" spans="1:12" ht="25.5" x14ac:dyDescent="0.2">
      <c r="A116" s="48" t="s">
        <v>1459</v>
      </c>
      <c r="B116" s="37" t="s">
        <v>213</v>
      </c>
      <c r="C116" s="49">
        <v>165.02014324000001</v>
      </c>
      <c r="D116" s="46" t="str">
        <f t="shared" si="11"/>
        <v>N/A</v>
      </c>
      <c r="E116" s="49">
        <v>149.53082942</v>
      </c>
      <c r="F116" s="46" t="str">
        <f t="shared" si="12"/>
        <v>N/A</v>
      </c>
      <c r="G116" s="49">
        <v>142.69766677999999</v>
      </c>
      <c r="H116" s="46" t="str">
        <f t="shared" si="13"/>
        <v>N/A</v>
      </c>
      <c r="I116" s="12">
        <v>-9.39</v>
      </c>
      <c r="J116" s="12">
        <v>-4.57</v>
      </c>
      <c r="K116" s="47" t="s">
        <v>739</v>
      </c>
      <c r="L116" s="9" t="str">
        <f t="shared" si="15"/>
        <v>Yes</v>
      </c>
    </row>
    <row r="117" spans="1:12" ht="25.5" x14ac:dyDescent="0.2">
      <c r="A117" s="48" t="s">
        <v>639</v>
      </c>
      <c r="B117" s="37" t="s">
        <v>213</v>
      </c>
      <c r="C117" s="49">
        <v>798975</v>
      </c>
      <c r="D117" s="46" t="str">
        <f t="shared" si="11"/>
        <v>N/A</v>
      </c>
      <c r="E117" s="49">
        <v>661860</v>
      </c>
      <c r="F117" s="46" t="str">
        <f t="shared" si="12"/>
        <v>N/A</v>
      </c>
      <c r="G117" s="49">
        <v>228735</v>
      </c>
      <c r="H117" s="46" t="str">
        <f t="shared" si="13"/>
        <v>N/A</v>
      </c>
      <c r="I117" s="12">
        <v>-17.2</v>
      </c>
      <c r="J117" s="12">
        <v>-65.400000000000006</v>
      </c>
      <c r="K117" s="47" t="s">
        <v>739</v>
      </c>
      <c r="L117" s="9" t="str">
        <f t="shared" si="15"/>
        <v>No</v>
      </c>
    </row>
    <row r="118" spans="1:12" x14ac:dyDescent="0.2">
      <c r="A118" s="48" t="s">
        <v>640</v>
      </c>
      <c r="B118" s="37" t="s">
        <v>213</v>
      </c>
      <c r="C118" s="38">
        <v>64</v>
      </c>
      <c r="D118" s="46" t="str">
        <f t="shared" si="11"/>
        <v>N/A</v>
      </c>
      <c r="E118" s="38">
        <v>68</v>
      </c>
      <c r="F118" s="46" t="str">
        <f t="shared" si="12"/>
        <v>N/A</v>
      </c>
      <c r="G118" s="38">
        <v>65</v>
      </c>
      <c r="H118" s="46" t="str">
        <f t="shared" si="13"/>
        <v>N/A</v>
      </c>
      <c r="I118" s="12">
        <v>6.25</v>
      </c>
      <c r="J118" s="12">
        <v>-4.41</v>
      </c>
      <c r="K118" s="47" t="s">
        <v>739</v>
      </c>
      <c r="L118" s="9" t="str">
        <f t="shared" si="15"/>
        <v>Yes</v>
      </c>
    </row>
    <row r="119" spans="1:12" ht="25.5" x14ac:dyDescent="0.2">
      <c r="A119" s="48" t="s">
        <v>1460</v>
      </c>
      <c r="B119" s="37" t="s">
        <v>213</v>
      </c>
      <c r="C119" s="49">
        <v>12483.984375</v>
      </c>
      <c r="D119" s="46" t="str">
        <f t="shared" si="11"/>
        <v>N/A</v>
      </c>
      <c r="E119" s="49">
        <v>9733.2352941000008</v>
      </c>
      <c r="F119" s="46" t="str">
        <f t="shared" si="12"/>
        <v>N/A</v>
      </c>
      <c r="G119" s="49">
        <v>3519</v>
      </c>
      <c r="H119" s="46" t="str">
        <f t="shared" si="13"/>
        <v>N/A</v>
      </c>
      <c r="I119" s="12">
        <v>-22</v>
      </c>
      <c r="J119" s="12">
        <v>-63.8</v>
      </c>
      <c r="K119" s="47" t="s">
        <v>739</v>
      </c>
      <c r="L119" s="9" t="str">
        <f t="shared" si="15"/>
        <v>No</v>
      </c>
    </row>
    <row r="120" spans="1:12" ht="25.5" x14ac:dyDescent="0.2">
      <c r="A120" s="48" t="s">
        <v>641</v>
      </c>
      <c r="B120" s="37" t="s">
        <v>213</v>
      </c>
      <c r="C120" s="49">
        <v>145801339</v>
      </c>
      <c r="D120" s="46" t="str">
        <f t="shared" si="11"/>
        <v>N/A</v>
      </c>
      <c r="E120" s="49">
        <v>146223906</v>
      </c>
      <c r="F120" s="46" t="str">
        <f t="shared" si="12"/>
        <v>N/A</v>
      </c>
      <c r="G120" s="49">
        <v>115800774</v>
      </c>
      <c r="H120" s="46" t="str">
        <f t="shared" si="13"/>
        <v>N/A</v>
      </c>
      <c r="I120" s="12">
        <v>0.2898</v>
      </c>
      <c r="J120" s="12">
        <v>-20.8</v>
      </c>
      <c r="K120" s="47" t="s">
        <v>739</v>
      </c>
      <c r="L120" s="9" t="str">
        <f t="shared" ref="L120:L131" si="16">IF(J120="Div by 0", "N/A", IF(K120="N/A","N/A", IF(J120&gt;VALUE(MID(K120,1,2)), "No", IF(J120&lt;-1*VALUE(MID(K120,1,2)), "No", "Yes"))))</f>
        <v>Yes</v>
      </c>
    </row>
    <row r="121" spans="1:12" ht="25.5" x14ac:dyDescent="0.2">
      <c r="A121" s="48" t="s">
        <v>642</v>
      </c>
      <c r="B121" s="37" t="s">
        <v>213</v>
      </c>
      <c r="C121" s="38">
        <v>85262</v>
      </c>
      <c r="D121" s="46" t="str">
        <f t="shared" si="11"/>
        <v>N/A</v>
      </c>
      <c r="E121" s="38">
        <v>101076</v>
      </c>
      <c r="F121" s="46" t="str">
        <f t="shared" si="12"/>
        <v>N/A</v>
      </c>
      <c r="G121" s="38">
        <v>85353</v>
      </c>
      <c r="H121" s="46" t="str">
        <f t="shared" si="13"/>
        <v>N/A</v>
      </c>
      <c r="I121" s="12">
        <v>18.55</v>
      </c>
      <c r="J121" s="12">
        <v>-15.6</v>
      </c>
      <c r="K121" s="47" t="s">
        <v>739</v>
      </c>
      <c r="L121" s="9" t="str">
        <f t="shared" si="16"/>
        <v>Yes</v>
      </c>
    </row>
    <row r="122" spans="1:12" ht="25.5" x14ac:dyDescent="0.2">
      <c r="A122" s="48" t="s">
        <v>1461</v>
      </c>
      <c r="B122" s="37" t="s">
        <v>213</v>
      </c>
      <c r="C122" s="49">
        <v>1710.0389270999999</v>
      </c>
      <c r="D122" s="46" t="str">
        <f t="shared" si="11"/>
        <v>N/A</v>
      </c>
      <c r="E122" s="49">
        <v>1446.6728599999999</v>
      </c>
      <c r="F122" s="46" t="str">
        <f t="shared" si="12"/>
        <v>N/A</v>
      </c>
      <c r="G122" s="49">
        <v>1356.727637</v>
      </c>
      <c r="H122" s="46" t="str">
        <f t="shared" si="13"/>
        <v>N/A</v>
      </c>
      <c r="I122" s="12">
        <v>-15.4</v>
      </c>
      <c r="J122" s="12">
        <v>-6.22</v>
      </c>
      <c r="K122" s="47" t="s">
        <v>739</v>
      </c>
      <c r="L122" s="9" t="str">
        <f t="shared" si="16"/>
        <v>Yes</v>
      </c>
    </row>
    <row r="123" spans="1:12" ht="25.5" x14ac:dyDescent="0.2">
      <c r="A123" s="48" t="s">
        <v>643</v>
      </c>
      <c r="B123" s="37" t="s">
        <v>213</v>
      </c>
      <c r="C123" s="49">
        <v>3215530</v>
      </c>
      <c r="D123" s="46" t="str">
        <f t="shared" ref="D123:D131" si="17">IF($B123="N/A","N/A",IF(C123&gt;10,"No",IF(C123&lt;-10,"No","Yes")))</f>
        <v>N/A</v>
      </c>
      <c r="E123" s="49">
        <v>3316982</v>
      </c>
      <c r="F123" s="46" t="str">
        <f t="shared" ref="F123:F131" si="18">IF($B123="N/A","N/A",IF(E123&gt;10,"No",IF(E123&lt;-10,"No","Yes")))</f>
        <v>N/A</v>
      </c>
      <c r="G123" s="49">
        <v>3279209</v>
      </c>
      <c r="H123" s="46" t="str">
        <f t="shared" ref="H123:H131" si="19">IF($B123="N/A","N/A",IF(G123&gt;10,"No",IF(G123&lt;-10,"No","Yes")))</f>
        <v>N/A</v>
      </c>
      <c r="I123" s="12">
        <v>3.1549999999999998</v>
      </c>
      <c r="J123" s="12">
        <v>-1.1399999999999999</v>
      </c>
      <c r="K123" s="47" t="s">
        <v>739</v>
      </c>
      <c r="L123" s="9" t="str">
        <f t="shared" si="16"/>
        <v>Yes</v>
      </c>
    </row>
    <row r="124" spans="1:12" x14ac:dyDescent="0.2">
      <c r="A124" s="48" t="s">
        <v>644</v>
      </c>
      <c r="B124" s="37" t="s">
        <v>213</v>
      </c>
      <c r="C124" s="38">
        <v>155</v>
      </c>
      <c r="D124" s="46" t="str">
        <f t="shared" si="17"/>
        <v>N/A</v>
      </c>
      <c r="E124" s="38">
        <v>159</v>
      </c>
      <c r="F124" s="46" t="str">
        <f t="shared" si="18"/>
        <v>N/A</v>
      </c>
      <c r="G124" s="38">
        <v>162</v>
      </c>
      <c r="H124" s="46" t="str">
        <f t="shared" si="19"/>
        <v>N/A</v>
      </c>
      <c r="I124" s="12">
        <v>2.581</v>
      </c>
      <c r="J124" s="12">
        <v>1.887</v>
      </c>
      <c r="K124" s="47" t="s">
        <v>739</v>
      </c>
      <c r="L124" s="9" t="str">
        <f t="shared" si="16"/>
        <v>Yes</v>
      </c>
    </row>
    <row r="125" spans="1:12" ht="25.5" x14ac:dyDescent="0.2">
      <c r="A125" s="48" t="s">
        <v>1462</v>
      </c>
      <c r="B125" s="37" t="s">
        <v>213</v>
      </c>
      <c r="C125" s="49">
        <v>20745.354839</v>
      </c>
      <c r="D125" s="46" t="str">
        <f t="shared" si="17"/>
        <v>N/A</v>
      </c>
      <c r="E125" s="49">
        <v>20861.522013000002</v>
      </c>
      <c r="F125" s="46" t="str">
        <f t="shared" si="18"/>
        <v>N/A</v>
      </c>
      <c r="G125" s="49">
        <v>20242.030864</v>
      </c>
      <c r="H125" s="46" t="str">
        <f t="shared" si="19"/>
        <v>N/A</v>
      </c>
      <c r="I125" s="12">
        <v>0.56000000000000005</v>
      </c>
      <c r="J125" s="12">
        <v>-2.97</v>
      </c>
      <c r="K125" s="47" t="s">
        <v>739</v>
      </c>
      <c r="L125" s="9" t="str">
        <f t="shared" si="16"/>
        <v>Yes</v>
      </c>
    </row>
    <row r="126" spans="1:12" ht="25.5" x14ac:dyDescent="0.2">
      <c r="A126" s="48" t="s">
        <v>645</v>
      </c>
      <c r="B126" s="37" t="s">
        <v>213</v>
      </c>
      <c r="C126" s="49">
        <v>10873957</v>
      </c>
      <c r="D126" s="46" t="str">
        <f t="shared" si="17"/>
        <v>N/A</v>
      </c>
      <c r="E126" s="49">
        <v>13640291</v>
      </c>
      <c r="F126" s="46" t="str">
        <f t="shared" si="18"/>
        <v>N/A</v>
      </c>
      <c r="G126" s="49">
        <v>10701538</v>
      </c>
      <c r="H126" s="46" t="str">
        <f t="shared" si="19"/>
        <v>N/A</v>
      </c>
      <c r="I126" s="12">
        <v>25.44</v>
      </c>
      <c r="J126" s="12">
        <v>-21.5</v>
      </c>
      <c r="K126" s="47" t="s">
        <v>739</v>
      </c>
      <c r="L126" s="9" t="str">
        <f t="shared" si="16"/>
        <v>Yes</v>
      </c>
    </row>
    <row r="127" spans="1:12" x14ac:dyDescent="0.2">
      <c r="A127" s="48" t="s">
        <v>646</v>
      </c>
      <c r="B127" s="37" t="s">
        <v>213</v>
      </c>
      <c r="C127" s="38">
        <v>9266</v>
      </c>
      <c r="D127" s="46" t="str">
        <f t="shared" si="17"/>
        <v>N/A</v>
      </c>
      <c r="E127" s="38">
        <v>10110</v>
      </c>
      <c r="F127" s="46" t="str">
        <f t="shared" si="18"/>
        <v>N/A</v>
      </c>
      <c r="G127" s="38">
        <v>8684</v>
      </c>
      <c r="H127" s="46" t="str">
        <f t="shared" si="19"/>
        <v>N/A</v>
      </c>
      <c r="I127" s="12">
        <v>9.109</v>
      </c>
      <c r="J127" s="12">
        <v>-14.1</v>
      </c>
      <c r="K127" s="47" t="s">
        <v>739</v>
      </c>
      <c r="L127" s="9" t="str">
        <f t="shared" si="16"/>
        <v>Yes</v>
      </c>
    </row>
    <row r="128" spans="1:12" ht="25.5" x14ac:dyDescent="0.2">
      <c r="A128" s="48" t="s">
        <v>1463</v>
      </c>
      <c r="B128" s="37" t="s">
        <v>213</v>
      </c>
      <c r="C128" s="49">
        <v>1173.5330240000001</v>
      </c>
      <c r="D128" s="46" t="str">
        <f t="shared" si="17"/>
        <v>N/A</v>
      </c>
      <c r="E128" s="49">
        <v>1349.1880317</v>
      </c>
      <c r="F128" s="46" t="str">
        <f t="shared" si="18"/>
        <v>N/A</v>
      </c>
      <c r="G128" s="49">
        <v>1232.3281898</v>
      </c>
      <c r="H128" s="46" t="str">
        <f t="shared" si="19"/>
        <v>N/A</v>
      </c>
      <c r="I128" s="12">
        <v>14.97</v>
      </c>
      <c r="J128" s="12">
        <v>-8.66</v>
      </c>
      <c r="K128" s="47" t="s">
        <v>739</v>
      </c>
      <c r="L128" s="9" t="str">
        <f t="shared" si="16"/>
        <v>Yes</v>
      </c>
    </row>
    <row r="129" spans="1:12" ht="25.5" x14ac:dyDescent="0.2">
      <c r="A129" s="48" t="s">
        <v>647</v>
      </c>
      <c r="B129" s="37" t="s">
        <v>213</v>
      </c>
      <c r="C129" s="49">
        <v>78260402</v>
      </c>
      <c r="D129" s="46" t="str">
        <f t="shared" si="17"/>
        <v>N/A</v>
      </c>
      <c r="E129" s="49">
        <v>86628250</v>
      </c>
      <c r="F129" s="46" t="str">
        <f t="shared" si="18"/>
        <v>N/A</v>
      </c>
      <c r="G129" s="49">
        <v>86724600</v>
      </c>
      <c r="H129" s="46" t="str">
        <f t="shared" si="19"/>
        <v>N/A</v>
      </c>
      <c r="I129" s="12">
        <v>10.69</v>
      </c>
      <c r="J129" s="12">
        <v>0.11119999999999999</v>
      </c>
      <c r="K129" s="47" t="s">
        <v>739</v>
      </c>
      <c r="L129" s="9" t="str">
        <f t="shared" si="16"/>
        <v>Yes</v>
      </c>
    </row>
    <row r="130" spans="1:12" x14ac:dyDescent="0.2">
      <c r="A130" s="48" t="s">
        <v>648</v>
      </c>
      <c r="B130" s="37" t="s">
        <v>213</v>
      </c>
      <c r="C130" s="38">
        <v>15095</v>
      </c>
      <c r="D130" s="46" t="str">
        <f t="shared" si="17"/>
        <v>N/A</v>
      </c>
      <c r="E130" s="38">
        <v>16282</v>
      </c>
      <c r="F130" s="46" t="str">
        <f t="shared" si="18"/>
        <v>N/A</v>
      </c>
      <c r="G130" s="38">
        <v>15713</v>
      </c>
      <c r="H130" s="46" t="str">
        <f t="shared" si="19"/>
        <v>N/A</v>
      </c>
      <c r="I130" s="12">
        <v>7.8639999999999999</v>
      </c>
      <c r="J130" s="12">
        <v>-3.49</v>
      </c>
      <c r="K130" s="47" t="s">
        <v>739</v>
      </c>
      <c r="L130" s="9" t="str">
        <f t="shared" si="16"/>
        <v>Yes</v>
      </c>
    </row>
    <row r="131" spans="1:12" ht="25.5" x14ac:dyDescent="0.2">
      <c r="A131" s="48" t="s">
        <v>1464</v>
      </c>
      <c r="B131" s="37" t="s">
        <v>213</v>
      </c>
      <c r="C131" s="49">
        <v>5184.5248094999997</v>
      </c>
      <c r="D131" s="46" t="str">
        <f t="shared" si="17"/>
        <v>N/A</v>
      </c>
      <c r="E131" s="49">
        <v>5320.4919542999996</v>
      </c>
      <c r="F131" s="46" t="str">
        <f t="shared" si="18"/>
        <v>N/A</v>
      </c>
      <c r="G131" s="49">
        <v>5519.2897601000004</v>
      </c>
      <c r="H131" s="46" t="str">
        <f t="shared" si="19"/>
        <v>N/A</v>
      </c>
      <c r="I131" s="12">
        <v>2.6230000000000002</v>
      </c>
      <c r="J131" s="12">
        <v>3.7360000000000002</v>
      </c>
      <c r="K131" s="47" t="s">
        <v>739</v>
      </c>
      <c r="L131" s="9" t="str">
        <f t="shared" si="16"/>
        <v>Yes</v>
      </c>
    </row>
    <row r="132" spans="1:12" x14ac:dyDescent="0.2">
      <c r="A132" s="48" t="s">
        <v>1465</v>
      </c>
      <c r="B132" s="37" t="s">
        <v>213</v>
      </c>
      <c r="C132" s="49">
        <v>127.88282314999999</v>
      </c>
      <c r="D132" s="46" t="str">
        <f t="shared" ref="D132:D143" si="20">IF($B132="N/A","N/A",IF(C132&gt;10,"No",IF(C132&lt;-10,"No","Yes")))</f>
        <v>N/A</v>
      </c>
      <c r="E132" s="49">
        <v>130.04892630000001</v>
      </c>
      <c r="F132" s="46" t="str">
        <f t="shared" ref="F132:F143" si="21">IF($B132="N/A","N/A",IF(E132&gt;10,"No",IF(E132&lt;-10,"No","Yes")))</f>
        <v>N/A</v>
      </c>
      <c r="G132" s="49">
        <v>123.47601754999999</v>
      </c>
      <c r="H132" s="46" t="str">
        <f t="shared" ref="H132:H143" si="22">IF($B132="N/A","N/A",IF(G132&gt;10,"No",IF(G132&lt;-10,"No","Yes")))</f>
        <v>N/A</v>
      </c>
      <c r="I132" s="12">
        <v>1.694</v>
      </c>
      <c r="J132" s="12">
        <v>-5.05</v>
      </c>
      <c r="K132" s="47" t="s">
        <v>739</v>
      </c>
      <c r="L132" s="9" t="str">
        <f t="shared" ref="L132:L143" si="23">IF(J132="Div by 0", "N/A", IF(K132="N/A","N/A", IF(J132&gt;VALUE(MID(K132,1,2)), "No", IF(J132&lt;-1*VALUE(MID(K132,1,2)), "No", "Yes"))))</f>
        <v>Yes</v>
      </c>
    </row>
    <row r="133" spans="1:12" x14ac:dyDescent="0.2">
      <c r="A133" s="48" t="s">
        <v>1466</v>
      </c>
      <c r="B133" s="37" t="s">
        <v>213</v>
      </c>
      <c r="C133" s="49">
        <v>87.720027944999998</v>
      </c>
      <c r="D133" s="46" t="str">
        <f t="shared" si="20"/>
        <v>N/A</v>
      </c>
      <c r="E133" s="49">
        <v>89.235848598000004</v>
      </c>
      <c r="F133" s="46" t="str">
        <f t="shared" si="21"/>
        <v>N/A</v>
      </c>
      <c r="G133" s="49">
        <v>76.555283294999995</v>
      </c>
      <c r="H133" s="46" t="str">
        <f t="shared" si="22"/>
        <v>N/A</v>
      </c>
      <c r="I133" s="12">
        <v>1.728</v>
      </c>
      <c r="J133" s="12">
        <v>-14.2</v>
      </c>
      <c r="K133" s="47" t="s">
        <v>739</v>
      </c>
      <c r="L133" s="9" t="str">
        <f t="shared" si="23"/>
        <v>Yes</v>
      </c>
    </row>
    <row r="134" spans="1:12" x14ac:dyDescent="0.2">
      <c r="A134" s="48" t="s">
        <v>1467</v>
      </c>
      <c r="B134" s="37" t="s">
        <v>213</v>
      </c>
      <c r="C134" s="49">
        <v>208.28817230000001</v>
      </c>
      <c r="D134" s="46" t="str">
        <f t="shared" si="20"/>
        <v>N/A</v>
      </c>
      <c r="E134" s="49">
        <v>208.54179049999999</v>
      </c>
      <c r="F134" s="46" t="str">
        <f t="shared" si="21"/>
        <v>N/A</v>
      </c>
      <c r="G134" s="49">
        <v>217.16945154000001</v>
      </c>
      <c r="H134" s="46" t="str">
        <f t="shared" si="22"/>
        <v>N/A</v>
      </c>
      <c r="I134" s="12">
        <v>0.12180000000000001</v>
      </c>
      <c r="J134" s="12">
        <v>4.1369999999999996</v>
      </c>
      <c r="K134" s="47" t="s">
        <v>739</v>
      </c>
      <c r="L134" s="9" t="str">
        <f t="shared" si="23"/>
        <v>Yes</v>
      </c>
    </row>
    <row r="135" spans="1:12" x14ac:dyDescent="0.2">
      <c r="A135" s="48" t="s">
        <v>1468</v>
      </c>
      <c r="B135" s="37" t="s">
        <v>213</v>
      </c>
      <c r="C135" s="49">
        <v>8023.7236738000001</v>
      </c>
      <c r="D135" s="46" t="str">
        <f t="shared" si="20"/>
        <v>N/A</v>
      </c>
      <c r="E135" s="49">
        <v>7474.2840877999997</v>
      </c>
      <c r="F135" s="46" t="str">
        <f t="shared" si="21"/>
        <v>N/A</v>
      </c>
      <c r="G135" s="49">
        <v>8545.3255589</v>
      </c>
      <c r="H135" s="46" t="str">
        <f t="shared" si="22"/>
        <v>N/A</v>
      </c>
      <c r="I135" s="12">
        <v>-6.85</v>
      </c>
      <c r="J135" s="12">
        <v>14.33</v>
      </c>
      <c r="K135" s="47" t="s">
        <v>739</v>
      </c>
      <c r="L135" s="9" t="str">
        <f t="shared" si="23"/>
        <v>Yes</v>
      </c>
    </row>
    <row r="136" spans="1:12" x14ac:dyDescent="0.2">
      <c r="A136" s="48" t="s">
        <v>1469</v>
      </c>
      <c r="B136" s="37" t="s">
        <v>213</v>
      </c>
      <c r="C136" s="49">
        <v>7817.1869097999997</v>
      </c>
      <c r="D136" s="46" t="str">
        <f t="shared" si="20"/>
        <v>N/A</v>
      </c>
      <c r="E136" s="49">
        <v>7452.7170935000004</v>
      </c>
      <c r="F136" s="46" t="str">
        <f t="shared" si="21"/>
        <v>N/A</v>
      </c>
      <c r="G136" s="49">
        <v>8385.9613919999993</v>
      </c>
      <c r="H136" s="46" t="str">
        <f t="shared" si="22"/>
        <v>N/A</v>
      </c>
      <c r="I136" s="12">
        <v>-4.66</v>
      </c>
      <c r="J136" s="12">
        <v>12.52</v>
      </c>
      <c r="K136" s="47" t="s">
        <v>739</v>
      </c>
      <c r="L136" s="9" t="str">
        <f t="shared" si="23"/>
        <v>Yes</v>
      </c>
    </row>
    <row r="137" spans="1:12" x14ac:dyDescent="0.2">
      <c r="A137" s="48" t="s">
        <v>1470</v>
      </c>
      <c r="B137" s="37" t="s">
        <v>213</v>
      </c>
      <c r="C137" s="49">
        <v>8591.7867733000003</v>
      </c>
      <c r="D137" s="46" t="str">
        <f t="shared" si="20"/>
        <v>N/A</v>
      </c>
      <c r="E137" s="49">
        <v>7588.0881874999995</v>
      </c>
      <c r="F137" s="46" t="str">
        <f t="shared" si="21"/>
        <v>N/A</v>
      </c>
      <c r="G137" s="49">
        <v>9018.4799007000001</v>
      </c>
      <c r="H137" s="46" t="str">
        <f t="shared" si="22"/>
        <v>N/A</v>
      </c>
      <c r="I137" s="12">
        <v>-11.7</v>
      </c>
      <c r="J137" s="12">
        <v>18.850000000000001</v>
      </c>
      <c r="K137" s="47" t="s">
        <v>739</v>
      </c>
      <c r="L137" s="9" t="str">
        <f t="shared" si="23"/>
        <v>Yes</v>
      </c>
    </row>
    <row r="138" spans="1:12" x14ac:dyDescent="0.2">
      <c r="A138" s="48" t="s">
        <v>1471</v>
      </c>
      <c r="B138" s="37" t="s">
        <v>213</v>
      </c>
      <c r="C138" s="49">
        <v>131.40016535999999</v>
      </c>
      <c r="D138" s="46" t="str">
        <f t="shared" si="20"/>
        <v>N/A</v>
      </c>
      <c r="E138" s="49">
        <v>142.43793540999999</v>
      </c>
      <c r="F138" s="46" t="str">
        <f t="shared" si="21"/>
        <v>N/A</v>
      </c>
      <c r="G138" s="49">
        <v>108.00678949</v>
      </c>
      <c r="H138" s="46" t="str">
        <f t="shared" si="22"/>
        <v>N/A</v>
      </c>
      <c r="I138" s="12">
        <v>8.4</v>
      </c>
      <c r="J138" s="12">
        <v>-24.2</v>
      </c>
      <c r="K138" s="47" t="s">
        <v>739</v>
      </c>
      <c r="L138" s="9" t="str">
        <f t="shared" si="23"/>
        <v>Yes</v>
      </c>
    </row>
    <row r="139" spans="1:12" x14ac:dyDescent="0.2">
      <c r="A139" s="48" t="s">
        <v>1472</v>
      </c>
      <c r="B139" s="37" t="s">
        <v>213</v>
      </c>
      <c r="C139" s="49">
        <v>100.50086756</v>
      </c>
      <c r="D139" s="46" t="str">
        <f t="shared" si="20"/>
        <v>N/A</v>
      </c>
      <c r="E139" s="49">
        <v>108.04878355</v>
      </c>
      <c r="F139" s="46" t="str">
        <f t="shared" si="21"/>
        <v>N/A</v>
      </c>
      <c r="G139" s="49">
        <v>74.770631068</v>
      </c>
      <c r="H139" s="46" t="str">
        <f t="shared" si="22"/>
        <v>N/A</v>
      </c>
      <c r="I139" s="12">
        <v>7.51</v>
      </c>
      <c r="J139" s="12">
        <v>-30.8</v>
      </c>
      <c r="K139" s="47" t="s">
        <v>739</v>
      </c>
      <c r="L139" s="9" t="str">
        <f t="shared" si="23"/>
        <v>No</v>
      </c>
    </row>
    <row r="140" spans="1:12" x14ac:dyDescent="0.2">
      <c r="A140" s="48" t="s">
        <v>1473</v>
      </c>
      <c r="B140" s="37" t="s">
        <v>213</v>
      </c>
      <c r="C140" s="49">
        <v>193.88393135000001</v>
      </c>
      <c r="D140" s="46" t="str">
        <f t="shared" si="20"/>
        <v>N/A</v>
      </c>
      <c r="E140" s="49">
        <v>209.97199398999999</v>
      </c>
      <c r="F140" s="46" t="str">
        <f t="shared" si="21"/>
        <v>N/A</v>
      </c>
      <c r="G140" s="49">
        <v>172.82393246999999</v>
      </c>
      <c r="H140" s="46" t="str">
        <f t="shared" si="22"/>
        <v>N/A</v>
      </c>
      <c r="I140" s="12">
        <v>8.298</v>
      </c>
      <c r="J140" s="12">
        <v>-17.7</v>
      </c>
      <c r="K140" s="47" t="s">
        <v>739</v>
      </c>
      <c r="L140" s="9" t="str">
        <f t="shared" si="23"/>
        <v>Yes</v>
      </c>
    </row>
    <row r="141" spans="1:12" x14ac:dyDescent="0.2">
      <c r="A141" s="48" t="s">
        <v>1474</v>
      </c>
      <c r="B141" s="37" t="s">
        <v>213</v>
      </c>
      <c r="C141" s="49">
        <v>6047.1630599</v>
      </c>
      <c r="D141" s="46" t="str">
        <f t="shared" si="20"/>
        <v>N/A</v>
      </c>
      <c r="E141" s="49">
        <v>6110.2112807000003</v>
      </c>
      <c r="F141" s="46" t="str">
        <f t="shared" si="21"/>
        <v>N/A</v>
      </c>
      <c r="G141" s="49">
        <v>6689.2142868000001</v>
      </c>
      <c r="H141" s="46" t="str">
        <f t="shared" si="22"/>
        <v>N/A</v>
      </c>
      <c r="I141" s="12">
        <v>1.0429999999999999</v>
      </c>
      <c r="J141" s="12">
        <v>9.4760000000000009</v>
      </c>
      <c r="K141" s="47" t="s">
        <v>739</v>
      </c>
      <c r="L141" s="9" t="str">
        <f t="shared" si="23"/>
        <v>Yes</v>
      </c>
    </row>
    <row r="142" spans="1:12" x14ac:dyDescent="0.2">
      <c r="A142" s="48" t="s">
        <v>1475</v>
      </c>
      <c r="B142" s="37" t="s">
        <v>213</v>
      </c>
      <c r="C142" s="49">
        <v>5499.4665942000001</v>
      </c>
      <c r="D142" s="46" t="str">
        <f t="shared" si="20"/>
        <v>N/A</v>
      </c>
      <c r="E142" s="49">
        <v>5556.9242788000001</v>
      </c>
      <c r="F142" s="46" t="str">
        <f t="shared" si="21"/>
        <v>N/A</v>
      </c>
      <c r="G142" s="49">
        <v>5870.7751102000002</v>
      </c>
      <c r="H142" s="46" t="str">
        <f t="shared" si="22"/>
        <v>N/A</v>
      </c>
      <c r="I142" s="12">
        <v>1.0449999999999999</v>
      </c>
      <c r="J142" s="12">
        <v>5.6479999999999997</v>
      </c>
      <c r="K142" s="47" t="s">
        <v>739</v>
      </c>
      <c r="L142" s="9" t="str">
        <f t="shared" si="23"/>
        <v>Yes</v>
      </c>
    </row>
    <row r="143" spans="1:12" x14ac:dyDescent="0.2">
      <c r="A143" s="48" t="s">
        <v>1476</v>
      </c>
      <c r="B143" s="37" t="s">
        <v>213</v>
      </c>
      <c r="C143" s="49">
        <v>7369.2626473</v>
      </c>
      <c r="D143" s="46" t="str">
        <f t="shared" si="20"/>
        <v>N/A</v>
      </c>
      <c r="E143" s="49">
        <v>7333.4824830999996</v>
      </c>
      <c r="F143" s="46" t="str">
        <f t="shared" si="21"/>
        <v>N/A</v>
      </c>
      <c r="G143" s="49">
        <v>8547.4128072999993</v>
      </c>
      <c r="H143" s="46" t="str">
        <f t="shared" si="22"/>
        <v>N/A</v>
      </c>
      <c r="I143" s="12">
        <v>-0.48599999999999999</v>
      </c>
      <c r="J143" s="12">
        <v>16.55</v>
      </c>
      <c r="K143" s="47" t="s">
        <v>739</v>
      </c>
      <c r="L143" s="9" t="str">
        <f t="shared" si="23"/>
        <v>Yes</v>
      </c>
    </row>
    <row r="144" spans="1:12" x14ac:dyDescent="0.2">
      <c r="A144" s="48" t="s">
        <v>89</v>
      </c>
      <c r="B144" s="37" t="s">
        <v>213</v>
      </c>
      <c r="C144" s="8">
        <v>6.5844540994000003</v>
      </c>
      <c r="D144" s="46" t="str">
        <f t="shared" ref="D144:D161" si="24">IF($B144="N/A","N/A",IF(C144&gt;10,"No",IF(C144&lt;-10,"No","Yes")))</f>
        <v>N/A</v>
      </c>
      <c r="E144" s="8">
        <v>6.3491581561999997</v>
      </c>
      <c r="F144" s="46" t="str">
        <f t="shared" ref="F144:F161" si="25">IF($B144="N/A","N/A",IF(E144&gt;10,"No",IF(E144&lt;-10,"No","Yes")))</f>
        <v>N/A</v>
      </c>
      <c r="G144" s="8">
        <v>5.6368367376000004</v>
      </c>
      <c r="H144" s="46" t="str">
        <f t="shared" ref="H144:H161" si="26">IF($B144="N/A","N/A",IF(G144&gt;10,"No",IF(G144&lt;-10,"No","Yes")))</f>
        <v>N/A</v>
      </c>
      <c r="I144" s="12">
        <v>-3.57</v>
      </c>
      <c r="J144" s="12">
        <v>-11.2</v>
      </c>
      <c r="K144" s="47" t="s">
        <v>739</v>
      </c>
      <c r="L144" s="9" t="str">
        <f t="shared" ref="L144:L161" si="27">IF(J144="Div by 0", "N/A", IF(K144="N/A","N/A", IF(J144&gt;VALUE(MID(K144,1,2)), "No", IF(J144&lt;-1*VALUE(MID(K144,1,2)), "No", "Yes"))))</f>
        <v>Yes</v>
      </c>
    </row>
    <row r="145" spans="1:12" x14ac:dyDescent="0.2">
      <c r="A145" s="48" t="s">
        <v>477</v>
      </c>
      <c r="B145" s="37" t="s">
        <v>213</v>
      </c>
      <c r="C145" s="8">
        <v>6.5738525324000001</v>
      </c>
      <c r="D145" s="46" t="str">
        <f t="shared" si="24"/>
        <v>N/A</v>
      </c>
      <c r="E145" s="8">
        <v>6.2718235804000004</v>
      </c>
      <c r="F145" s="46" t="str">
        <f t="shared" si="25"/>
        <v>N/A</v>
      </c>
      <c r="G145" s="8">
        <v>5.5232342695999996</v>
      </c>
      <c r="H145" s="46" t="str">
        <f t="shared" si="26"/>
        <v>N/A</v>
      </c>
      <c r="I145" s="12">
        <v>-4.59</v>
      </c>
      <c r="J145" s="12">
        <v>-11.9</v>
      </c>
      <c r="K145" s="47" t="s">
        <v>739</v>
      </c>
      <c r="L145" s="9" t="str">
        <f t="shared" si="27"/>
        <v>Yes</v>
      </c>
    </row>
    <row r="146" spans="1:12" x14ac:dyDescent="0.2">
      <c r="A146" s="48" t="s">
        <v>478</v>
      </c>
      <c r="B146" s="37" t="s">
        <v>213</v>
      </c>
      <c r="C146" s="8">
        <v>6.5147243275999998</v>
      </c>
      <c r="D146" s="46" t="str">
        <f t="shared" si="24"/>
        <v>N/A</v>
      </c>
      <c r="E146" s="8">
        <v>6.4438306353000003</v>
      </c>
      <c r="F146" s="46" t="str">
        <f t="shared" si="25"/>
        <v>N/A</v>
      </c>
      <c r="G146" s="8">
        <v>5.8220758839000002</v>
      </c>
      <c r="H146" s="46" t="str">
        <f t="shared" si="26"/>
        <v>N/A</v>
      </c>
      <c r="I146" s="12">
        <v>-1.0900000000000001</v>
      </c>
      <c r="J146" s="12">
        <v>-9.65</v>
      </c>
      <c r="K146" s="47" t="s">
        <v>739</v>
      </c>
      <c r="L146" s="9" t="str">
        <f t="shared" si="27"/>
        <v>Yes</v>
      </c>
    </row>
    <row r="147" spans="1:12" x14ac:dyDescent="0.2">
      <c r="A147" s="48" t="s">
        <v>1477</v>
      </c>
      <c r="B147" s="37" t="s">
        <v>213</v>
      </c>
      <c r="C147" s="8">
        <v>26.754731798000002</v>
      </c>
      <c r="D147" s="46" t="str">
        <f t="shared" si="24"/>
        <v>N/A</v>
      </c>
      <c r="E147" s="8">
        <v>23.929340325999998</v>
      </c>
      <c r="F147" s="46" t="str">
        <f t="shared" si="25"/>
        <v>N/A</v>
      </c>
      <c r="G147" s="8">
        <v>26.886014659000001</v>
      </c>
      <c r="H147" s="46" t="str">
        <f t="shared" si="26"/>
        <v>N/A</v>
      </c>
      <c r="I147" s="12">
        <v>-10.6</v>
      </c>
      <c r="J147" s="12">
        <v>12.36</v>
      </c>
      <c r="K147" s="47" t="s">
        <v>739</v>
      </c>
      <c r="L147" s="9" t="str">
        <f t="shared" si="27"/>
        <v>Yes</v>
      </c>
    </row>
    <row r="148" spans="1:12" x14ac:dyDescent="0.2">
      <c r="A148" s="48" t="s">
        <v>1478</v>
      </c>
      <c r="B148" s="37" t="s">
        <v>213</v>
      </c>
      <c r="C148" s="8">
        <v>31.173403226000001</v>
      </c>
      <c r="D148" s="46" t="str">
        <f t="shared" si="24"/>
        <v>N/A</v>
      </c>
      <c r="E148" s="8">
        <v>28.563269141999999</v>
      </c>
      <c r="F148" s="46" t="str">
        <f t="shared" si="25"/>
        <v>N/A</v>
      </c>
      <c r="G148" s="8">
        <v>31.945731120000001</v>
      </c>
      <c r="H148" s="46" t="str">
        <f t="shared" si="26"/>
        <v>N/A</v>
      </c>
      <c r="I148" s="12">
        <v>-8.3699999999999992</v>
      </c>
      <c r="J148" s="12">
        <v>11.84</v>
      </c>
      <c r="K148" s="47" t="s">
        <v>739</v>
      </c>
      <c r="L148" s="9" t="str">
        <f t="shared" si="27"/>
        <v>Yes</v>
      </c>
    </row>
    <row r="149" spans="1:12" x14ac:dyDescent="0.2">
      <c r="A149" s="48" t="s">
        <v>1479</v>
      </c>
      <c r="B149" s="37" t="s">
        <v>213</v>
      </c>
      <c r="C149" s="8">
        <v>16.655053012</v>
      </c>
      <c r="D149" s="46" t="str">
        <f t="shared" si="24"/>
        <v>N/A</v>
      </c>
      <c r="E149" s="8">
        <v>14.144610328000001</v>
      </c>
      <c r="F149" s="46" t="str">
        <f t="shared" si="25"/>
        <v>N/A</v>
      </c>
      <c r="G149" s="8">
        <v>16.058918258999999</v>
      </c>
      <c r="H149" s="46" t="str">
        <f t="shared" si="26"/>
        <v>N/A</v>
      </c>
      <c r="I149" s="12">
        <v>-15.1</v>
      </c>
      <c r="J149" s="12">
        <v>13.53</v>
      </c>
      <c r="K149" s="47" t="s">
        <v>739</v>
      </c>
      <c r="L149" s="9" t="str">
        <f t="shared" si="27"/>
        <v>Yes</v>
      </c>
    </row>
    <row r="150" spans="1:12" x14ac:dyDescent="0.2">
      <c r="A150" s="48" t="s">
        <v>90</v>
      </c>
      <c r="B150" s="37" t="s">
        <v>213</v>
      </c>
      <c r="C150" s="8">
        <v>38.484228403000003</v>
      </c>
      <c r="D150" s="46" t="str">
        <f t="shared" si="24"/>
        <v>N/A</v>
      </c>
      <c r="E150" s="8">
        <v>38.449627380999999</v>
      </c>
      <c r="F150" s="46" t="str">
        <f t="shared" si="25"/>
        <v>N/A</v>
      </c>
      <c r="G150" s="8">
        <v>37.136974942000002</v>
      </c>
      <c r="H150" s="46" t="str">
        <f t="shared" si="26"/>
        <v>N/A</v>
      </c>
      <c r="I150" s="12">
        <v>-0.09</v>
      </c>
      <c r="J150" s="12">
        <v>-3.41</v>
      </c>
      <c r="K150" s="47" t="s">
        <v>739</v>
      </c>
      <c r="L150" s="9" t="str">
        <f t="shared" si="27"/>
        <v>Yes</v>
      </c>
    </row>
    <row r="151" spans="1:12" x14ac:dyDescent="0.2">
      <c r="A151" s="48" t="s">
        <v>479</v>
      </c>
      <c r="B151" s="37" t="s">
        <v>213</v>
      </c>
      <c r="C151" s="8">
        <v>37.618034373999997</v>
      </c>
      <c r="D151" s="46" t="str">
        <f t="shared" si="24"/>
        <v>N/A</v>
      </c>
      <c r="E151" s="8">
        <v>37.489164162000002</v>
      </c>
      <c r="F151" s="46" t="str">
        <f t="shared" si="25"/>
        <v>N/A</v>
      </c>
      <c r="G151" s="8">
        <v>36.731082784000002</v>
      </c>
      <c r="H151" s="46" t="str">
        <f t="shared" si="26"/>
        <v>N/A</v>
      </c>
      <c r="I151" s="12">
        <v>-0.34300000000000003</v>
      </c>
      <c r="J151" s="12">
        <v>-2.02</v>
      </c>
      <c r="K151" s="47" t="s">
        <v>739</v>
      </c>
      <c r="L151" s="9" t="str">
        <f t="shared" si="27"/>
        <v>Yes</v>
      </c>
    </row>
    <row r="152" spans="1:12" x14ac:dyDescent="0.2">
      <c r="A152" s="48" t="s">
        <v>480</v>
      </c>
      <c r="B152" s="37" t="s">
        <v>213</v>
      </c>
      <c r="C152" s="8">
        <v>40.269722666</v>
      </c>
      <c r="D152" s="46" t="str">
        <f t="shared" si="24"/>
        <v>N/A</v>
      </c>
      <c r="E152" s="8">
        <v>40.318520331000002</v>
      </c>
      <c r="F152" s="46" t="str">
        <f t="shared" si="25"/>
        <v>N/A</v>
      </c>
      <c r="G152" s="8">
        <v>37.828107209999999</v>
      </c>
      <c r="H152" s="46" t="str">
        <f t="shared" si="26"/>
        <v>N/A</v>
      </c>
      <c r="I152" s="12">
        <v>0.1212</v>
      </c>
      <c r="J152" s="12">
        <v>-6.18</v>
      </c>
      <c r="K152" s="47" t="s">
        <v>739</v>
      </c>
      <c r="L152" s="9" t="str">
        <f t="shared" si="27"/>
        <v>Yes</v>
      </c>
    </row>
    <row r="153" spans="1:12" x14ac:dyDescent="0.2">
      <c r="A153" s="48" t="s">
        <v>117</v>
      </c>
      <c r="B153" s="37" t="s">
        <v>213</v>
      </c>
      <c r="C153" s="8">
        <v>66.012456384999993</v>
      </c>
      <c r="D153" s="46" t="str">
        <f t="shared" si="24"/>
        <v>N/A</v>
      </c>
      <c r="E153" s="8">
        <v>65.312448247000006</v>
      </c>
      <c r="F153" s="46" t="str">
        <f t="shared" si="25"/>
        <v>N/A</v>
      </c>
      <c r="G153" s="8">
        <v>66.579931438000003</v>
      </c>
      <c r="H153" s="46" t="str">
        <f t="shared" si="26"/>
        <v>N/A</v>
      </c>
      <c r="I153" s="12">
        <v>-1.06</v>
      </c>
      <c r="J153" s="12">
        <v>1.9410000000000001</v>
      </c>
      <c r="K153" s="47" t="s">
        <v>739</v>
      </c>
      <c r="L153" s="9" t="str">
        <f t="shared" si="27"/>
        <v>Yes</v>
      </c>
    </row>
    <row r="154" spans="1:12" x14ac:dyDescent="0.2">
      <c r="A154" s="48" t="s">
        <v>481</v>
      </c>
      <c r="B154" s="37" t="s">
        <v>213</v>
      </c>
      <c r="C154" s="8">
        <v>65.123011452</v>
      </c>
      <c r="D154" s="46" t="str">
        <f t="shared" si="24"/>
        <v>N/A</v>
      </c>
      <c r="E154" s="8">
        <v>64.340978507000003</v>
      </c>
      <c r="F154" s="46" t="str">
        <f t="shared" si="25"/>
        <v>N/A</v>
      </c>
      <c r="G154" s="8">
        <v>65.341288074999994</v>
      </c>
      <c r="H154" s="46" t="str">
        <f t="shared" si="26"/>
        <v>N/A</v>
      </c>
      <c r="I154" s="12">
        <v>-1.2</v>
      </c>
      <c r="J154" s="12">
        <v>1.5549999999999999</v>
      </c>
      <c r="K154" s="47" t="s">
        <v>739</v>
      </c>
      <c r="L154" s="9" t="str">
        <f t="shared" si="27"/>
        <v>Yes</v>
      </c>
    </row>
    <row r="155" spans="1:12" x14ac:dyDescent="0.2">
      <c r="A155" s="48" t="s">
        <v>482</v>
      </c>
      <c r="B155" s="37" t="s">
        <v>213</v>
      </c>
      <c r="C155" s="8">
        <v>68.046011514</v>
      </c>
      <c r="D155" s="46" t="str">
        <f t="shared" si="24"/>
        <v>N/A</v>
      </c>
      <c r="E155" s="8">
        <v>67.367399741</v>
      </c>
      <c r="F155" s="46" t="str">
        <f t="shared" si="25"/>
        <v>N/A</v>
      </c>
      <c r="G155" s="8">
        <v>69.423844251999995</v>
      </c>
      <c r="H155" s="46" t="str">
        <f t="shared" si="26"/>
        <v>N/A</v>
      </c>
      <c r="I155" s="12">
        <v>-0.997</v>
      </c>
      <c r="J155" s="12">
        <v>3.0529999999999999</v>
      </c>
      <c r="K155" s="47" t="s">
        <v>739</v>
      </c>
      <c r="L155" s="9" t="str">
        <f t="shared" si="27"/>
        <v>Yes</v>
      </c>
    </row>
    <row r="156" spans="1:12" x14ac:dyDescent="0.2">
      <c r="A156" s="48" t="s">
        <v>1480</v>
      </c>
      <c r="B156" s="37" t="s">
        <v>213</v>
      </c>
      <c r="C156" s="38">
        <v>1.0864442936000001</v>
      </c>
      <c r="D156" s="46" t="str">
        <f t="shared" si="24"/>
        <v>N/A</v>
      </c>
      <c r="E156" s="38">
        <v>1.1747598138999999</v>
      </c>
      <c r="F156" s="46" t="str">
        <f t="shared" si="25"/>
        <v>N/A</v>
      </c>
      <c r="G156" s="38">
        <v>1.1646375831</v>
      </c>
      <c r="H156" s="46" t="str">
        <f t="shared" si="26"/>
        <v>N/A</v>
      </c>
      <c r="I156" s="12">
        <v>8.1289999999999996</v>
      </c>
      <c r="J156" s="12">
        <v>-0.86199999999999999</v>
      </c>
      <c r="K156" s="47" t="s">
        <v>739</v>
      </c>
      <c r="L156" s="9" t="str">
        <f t="shared" si="27"/>
        <v>Yes</v>
      </c>
    </row>
    <row r="157" spans="1:12" x14ac:dyDescent="0.2">
      <c r="A157" s="48" t="s">
        <v>1481</v>
      </c>
      <c r="B157" s="37" t="s">
        <v>213</v>
      </c>
      <c r="C157" s="38">
        <v>0.4894075155</v>
      </c>
      <c r="D157" s="46" t="str">
        <f t="shared" si="24"/>
        <v>N/A</v>
      </c>
      <c r="E157" s="38">
        <v>0.56694439060000001</v>
      </c>
      <c r="F157" s="46" t="str">
        <f t="shared" si="25"/>
        <v>N/A</v>
      </c>
      <c r="G157" s="38">
        <v>0.45991278089999998</v>
      </c>
      <c r="H157" s="46" t="str">
        <f t="shared" si="26"/>
        <v>N/A</v>
      </c>
      <c r="I157" s="12">
        <v>15.84</v>
      </c>
      <c r="J157" s="12">
        <v>-18.899999999999999</v>
      </c>
      <c r="K157" s="47" t="s">
        <v>739</v>
      </c>
      <c r="L157" s="9" t="str">
        <f t="shared" si="27"/>
        <v>Yes</v>
      </c>
    </row>
    <row r="158" spans="1:12" x14ac:dyDescent="0.2">
      <c r="A158" s="48" t="s">
        <v>1482</v>
      </c>
      <c r="B158" s="37" t="s">
        <v>213</v>
      </c>
      <c r="C158" s="38">
        <v>2.4069442158999999</v>
      </c>
      <c r="D158" s="46" t="str">
        <f t="shared" si="24"/>
        <v>N/A</v>
      </c>
      <c r="E158" s="38">
        <v>2.3457677699000001</v>
      </c>
      <c r="F158" s="46" t="str">
        <f t="shared" si="25"/>
        <v>N/A</v>
      </c>
      <c r="G158" s="38">
        <v>2.5271317829000002</v>
      </c>
      <c r="H158" s="46" t="str">
        <f t="shared" si="26"/>
        <v>N/A</v>
      </c>
      <c r="I158" s="12">
        <v>-2.54</v>
      </c>
      <c r="J158" s="12">
        <v>7.7320000000000002</v>
      </c>
      <c r="K158" s="47" t="s">
        <v>739</v>
      </c>
      <c r="L158" s="9" t="str">
        <f t="shared" si="27"/>
        <v>Yes</v>
      </c>
    </row>
    <row r="159" spans="1:12" x14ac:dyDescent="0.2">
      <c r="A159" s="48" t="s">
        <v>1483</v>
      </c>
      <c r="B159" s="37" t="s">
        <v>213</v>
      </c>
      <c r="C159" s="38">
        <v>256.00715904999998</v>
      </c>
      <c r="D159" s="46" t="str">
        <f t="shared" si="24"/>
        <v>N/A</v>
      </c>
      <c r="E159" s="38">
        <v>234.59366061</v>
      </c>
      <c r="F159" s="46" t="str">
        <f t="shared" si="25"/>
        <v>N/A</v>
      </c>
      <c r="G159" s="38">
        <v>240.24697484999999</v>
      </c>
      <c r="H159" s="46" t="str">
        <f t="shared" si="26"/>
        <v>N/A</v>
      </c>
      <c r="I159" s="12">
        <v>-8.36</v>
      </c>
      <c r="J159" s="12">
        <v>2.41</v>
      </c>
      <c r="K159" s="47" t="s">
        <v>739</v>
      </c>
      <c r="L159" s="9" t="str">
        <f t="shared" si="27"/>
        <v>Yes</v>
      </c>
    </row>
    <row r="160" spans="1:12" x14ac:dyDescent="0.2">
      <c r="A160" s="48" t="s">
        <v>1484</v>
      </c>
      <c r="B160" s="37" t="s">
        <v>213</v>
      </c>
      <c r="C160" s="38">
        <v>248.54704047000001</v>
      </c>
      <c r="D160" s="46" t="str">
        <f t="shared" si="24"/>
        <v>N/A</v>
      </c>
      <c r="E160" s="38">
        <v>226.89777771000001</v>
      </c>
      <c r="F160" s="46" t="str">
        <f t="shared" si="25"/>
        <v>N/A</v>
      </c>
      <c r="G160" s="38">
        <v>233.67720793999999</v>
      </c>
      <c r="H160" s="46" t="str">
        <f t="shared" si="26"/>
        <v>N/A</v>
      </c>
      <c r="I160" s="12">
        <v>-8.7100000000000009</v>
      </c>
      <c r="J160" s="12">
        <v>2.988</v>
      </c>
      <c r="K160" s="47" t="s">
        <v>739</v>
      </c>
      <c r="L160" s="9" t="str">
        <f t="shared" si="27"/>
        <v>Yes</v>
      </c>
    </row>
    <row r="161" spans="1:12" x14ac:dyDescent="0.2">
      <c r="A161" s="48" t="s">
        <v>1485</v>
      </c>
      <c r="B161" s="37" t="s">
        <v>213</v>
      </c>
      <c r="C161" s="38">
        <v>288.83650875000001</v>
      </c>
      <c r="D161" s="46" t="str">
        <f t="shared" si="24"/>
        <v>N/A</v>
      </c>
      <c r="E161" s="38">
        <v>268.14157705999997</v>
      </c>
      <c r="F161" s="46" t="str">
        <f t="shared" si="25"/>
        <v>N/A</v>
      </c>
      <c r="G161" s="38">
        <v>269.20279764999998</v>
      </c>
      <c r="H161" s="46" t="str">
        <f t="shared" si="26"/>
        <v>N/A</v>
      </c>
      <c r="I161" s="12">
        <v>-7.16</v>
      </c>
      <c r="J161" s="12">
        <v>0.39579999999999999</v>
      </c>
      <c r="K161" s="47" t="s">
        <v>739</v>
      </c>
      <c r="L161" s="9" t="str">
        <f t="shared" si="27"/>
        <v>Yes</v>
      </c>
    </row>
    <row r="162" spans="1:12" x14ac:dyDescent="0.2">
      <c r="A162" s="48" t="s">
        <v>1618</v>
      </c>
      <c r="B162" s="37" t="s">
        <v>213</v>
      </c>
      <c r="C162" s="38">
        <v>0</v>
      </c>
      <c r="D162" s="46" t="str">
        <f t="shared" ref="D162:D172" si="28">IF($B162="N/A","N/A",IF(C162&gt;10,"No",IF(C162&lt;-10,"No","Yes")))</f>
        <v>N/A</v>
      </c>
      <c r="E162" s="38">
        <v>0</v>
      </c>
      <c r="F162" s="46" t="str">
        <f t="shared" ref="F162:F172" si="29">IF($B162="N/A","N/A",IF(E162&gt;10,"No",IF(E162&lt;-10,"No","Yes")))</f>
        <v>N/A</v>
      </c>
      <c r="G162" s="38">
        <v>0</v>
      </c>
      <c r="H162" s="46" t="str">
        <f t="shared" ref="H162:H172" si="30">IF($B162="N/A","N/A",IF(G162&gt;10,"No",IF(G162&lt;-10,"No","Yes")))</f>
        <v>N/A</v>
      </c>
      <c r="I162" s="12" t="s">
        <v>1747</v>
      </c>
      <c r="J162" s="12" t="s">
        <v>1747</v>
      </c>
      <c r="K162" s="14" t="s">
        <v>213</v>
      </c>
      <c r="L162" s="9" t="str">
        <f t="shared" ref="L162:L172" si="31">IF(J162="Div by 0", "N/A", IF(K162="N/A","N/A", IF(J162&gt;VALUE(MID(K162,1,2)), "No", IF(J162&lt;-1*VALUE(MID(K162,1,2)), "No", "Yes"))))</f>
        <v>N/A</v>
      </c>
    </row>
    <row r="163" spans="1:12" x14ac:dyDescent="0.2">
      <c r="A163" s="48" t="s">
        <v>126</v>
      </c>
      <c r="B163" s="37" t="s">
        <v>213</v>
      </c>
      <c r="C163" s="38">
        <v>0</v>
      </c>
      <c r="D163" s="46" t="str">
        <f t="shared" si="28"/>
        <v>N/A</v>
      </c>
      <c r="E163" s="38">
        <v>11</v>
      </c>
      <c r="F163" s="46" t="str">
        <f t="shared" si="29"/>
        <v>N/A</v>
      </c>
      <c r="G163" s="38">
        <v>0</v>
      </c>
      <c r="H163" s="46" t="str">
        <f t="shared" si="30"/>
        <v>N/A</v>
      </c>
      <c r="I163" s="12" t="s">
        <v>1747</v>
      </c>
      <c r="J163" s="12">
        <v>-100</v>
      </c>
      <c r="K163" s="14" t="s">
        <v>213</v>
      </c>
      <c r="L163" s="9" t="str">
        <f t="shared" si="31"/>
        <v>N/A</v>
      </c>
    </row>
    <row r="164" spans="1:12" ht="25.5" x14ac:dyDescent="0.2">
      <c r="A164" s="48" t="s">
        <v>1619</v>
      </c>
      <c r="B164" s="37" t="s">
        <v>213</v>
      </c>
      <c r="C164" s="38">
        <v>0</v>
      </c>
      <c r="D164" s="46" t="str">
        <f t="shared" si="28"/>
        <v>N/A</v>
      </c>
      <c r="E164" s="38">
        <v>0</v>
      </c>
      <c r="F164" s="46" t="str">
        <f t="shared" si="29"/>
        <v>N/A</v>
      </c>
      <c r="G164" s="38">
        <v>0</v>
      </c>
      <c r="H164" s="46" t="str">
        <f t="shared" si="30"/>
        <v>N/A</v>
      </c>
      <c r="I164" s="12" t="s">
        <v>1747</v>
      </c>
      <c r="J164" s="12" t="s">
        <v>1747</v>
      </c>
      <c r="K164" s="14" t="s">
        <v>213</v>
      </c>
      <c r="L164" s="9" t="str">
        <f t="shared" si="31"/>
        <v>N/A</v>
      </c>
    </row>
    <row r="165" spans="1:12" ht="25.5" x14ac:dyDescent="0.2">
      <c r="A165" s="48" t="s">
        <v>1486</v>
      </c>
      <c r="B165" s="37" t="s">
        <v>213</v>
      </c>
      <c r="C165" s="38">
        <v>0</v>
      </c>
      <c r="D165" s="46" t="str">
        <f t="shared" si="28"/>
        <v>N/A</v>
      </c>
      <c r="E165" s="38">
        <v>39</v>
      </c>
      <c r="F165" s="46" t="str">
        <f t="shared" si="29"/>
        <v>N/A</v>
      </c>
      <c r="G165" s="38">
        <v>38</v>
      </c>
      <c r="H165" s="46" t="str">
        <f t="shared" si="30"/>
        <v>N/A</v>
      </c>
      <c r="I165" s="12" t="s">
        <v>1747</v>
      </c>
      <c r="J165" s="12">
        <v>-2.56</v>
      </c>
      <c r="K165" s="14" t="s">
        <v>213</v>
      </c>
      <c r="L165" s="9" t="str">
        <f t="shared" si="31"/>
        <v>N/A</v>
      </c>
    </row>
    <row r="166" spans="1:12" x14ac:dyDescent="0.2">
      <c r="A166" s="48" t="s">
        <v>1620</v>
      </c>
      <c r="B166" s="37" t="s">
        <v>213</v>
      </c>
      <c r="C166" s="38">
        <v>0</v>
      </c>
      <c r="D166" s="46" t="str">
        <f t="shared" si="28"/>
        <v>N/A</v>
      </c>
      <c r="E166" s="38">
        <v>11</v>
      </c>
      <c r="F166" s="46" t="str">
        <f t="shared" si="29"/>
        <v>N/A</v>
      </c>
      <c r="G166" s="38">
        <v>0</v>
      </c>
      <c r="H166" s="46" t="str">
        <f t="shared" si="30"/>
        <v>N/A</v>
      </c>
      <c r="I166" s="12" t="s">
        <v>1747</v>
      </c>
      <c r="J166" s="12">
        <v>-100</v>
      </c>
      <c r="K166" s="14" t="s">
        <v>213</v>
      </c>
      <c r="L166" s="9" t="str">
        <f t="shared" si="31"/>
        <v>N/A</v>
      </c>
    </row>
    <row r="167" spans="1:12" x14ac:dyDescent="0.2">
      <c r="A167" s="48" t="s">
        <v>1621</v>
      </c>
      <c r="B167" s="37" t="s">
        <v>213</v>
      </c>
      <c r="C167" s="38">
        <v>11</v>
      </c>
      <c r="D167" s="46" t="str">
        <f t="shared" si="28"/>
        <v>N/A</v>
      </c>
      <c r="E167" s="38">
        <v>12</v>
      </c>
      <c r="F167" s="46" t="str">
        <f t="shared" si="29"/>
        <v>N/A</v>
      </c>
      <c r="G167" s="38">
        <v>11</v>
      </c>
      <c r="H167" s="46" t="str">
        <f t="shared" si="30"/>
        <v>N/A</v>
      </c>
      <c r="I167" s="12">
        <v>140</v>
      </c>
      <c r="J167" s="12">
        <v>-50</v>
      </c>
      <c r="K167" s="14" t="s">
        <v>213</v>
      </c>
      <c r="L167" s="9" t="str">
        <f t="shared" si="31"/>
        <v>N/A</v>
      </c>
    </row>
    <row r="168" spans="1:12" x14ac:dyDescent="0.2">
      <c r="A168" s="48" t="s">
        <v>125</v>
      </c>
      <c r="B168" s="37" t="s">
        <v>213</v>
      </c>
      <c r="C168" s="49">
        <v>458338</v>
      </c>
      <c r="D168" s="46" t="str">
        <f t="shared" si="28"/>
        <v>N/A</v>
      </c>
      <c r="E168" s="49">
        <v>705371</v>
      </c>
      <c r="F168" s="46" t="str">
        <f t="shared" si="29"/>
        <v>N/A</v>
      </c>
      <c r="G168" s="49">
        <v>418612</v>
      </c>
      <c r="H168" s="46" t="str">
        <f t="shared" si="30"/>
        <v>N/A</v>
      </c>
      <c r="I168" s="12">
        <v>53.9</v>
      </c>
      <c r="J168" s="12">
        <v>-40.700000000000003</v>
      </c>
      <c r="K168" s="14" t="s">
        <v>213</v>
      </c>
      <c r="L168" s="9" t="str">
        <f t="shared" si="31"/>
        <v>N/A</v>
      </c>
    </row>
    <row r="169" spans="1:12" x14ac:dyDescent="0.2">
      <c r="A169" s="48" t="s">
        <v>1622</v>
      </c>
      <c r="B169" s="37" t="s">
        <v>213</v>
      </c>
      <c r="C169" s="49">
        <v>321950</v>
      </c>
      <c r="D169" s="46" t="str">
        <f t="shared" si="28"/>
        <v>N/A</v>
      </c>
      <c r="E169" s="49">
        <v>390288</v>
      </c>
      <c r="F169" s="46" t="str">
        <f t="shared" si="29"/>
        <v>N/A</v>
      </c>
      <c r="G169" s="49">
        <v>265292</v>
      </c>
      <c r="H169" s="46" t="str">
        <f t="shared" si="30"/>
        <v>N/A</v>
      </c>
      <c r="I169" s="12">
        <v>21.23</v>
      </c>
      <c r="J169" s="12">
        <v>-32</v>
      </c>
      <c r="K169" s="14" t="s">
        <v>213</v>
      </c>
      <c r="L169" s="9" t="str">
        <f t="shared" si="31"/>
        <v>N/A</v>
      </c>
    </row>
    <row r="170" spans="1:12" x14ac:dyDescent="0.2">
      <c r="A170" s="48" t="s">
        <v>1379</v>
      </c>
      <c r="B170" s="37" t="s">
        <v>213</v>
      </c>
      <c r="C170" s="49">
        <v>156946</v>
      </c>
      <c r="D170" s="46" t="str">
        <f t="shared" si="28"/>
        <v>N/A</v>
      </c>
      <c r="E170" s="49">
        <v>265015</v>
      </c>
      <c r="F170" s="46" t="str">
        <f t="shared" si="29"/>
        <v>N/A</v>
      </c>
      <c r="G170" s="49">
        <v>371658</v>
      </c>
      <c r="H170" s="46" t="str">
        <f t="shared" si="30"/>
        <v>N/A</v>
      </c>
      <c r="I170" s="12">
        <v>68.86</v>
      </c>
      <c r="J170" s="12">
        <v>40.24</v>
      </c>
      <c r="K170" s="14" t="s">
        <v>213</v>
      </c>
      <c r="L170" s="9" t="str">
        <f t="shared" si="31"/>
        <v>N/A</v>
      </c>
    </row>
    <row r="171" spans="1:12" x14ac:dyDescent="0.2">
      <c r="A171" s="48" t="s">
        <v>1616</v>
      </c>
      <c r="B171" s="37" t="s">
        <v>213</v>
      </c>
      <c r="C171" s="49">
        <v>84853</v>
      </c>
      <c r="D171" s="46" t="str">
        <f t="shared" si="28"/>
        <v>N/A</v>
      </c>
      <c r="E171" s="49">
        <v>495744</v>
      </c>
      <c r="F171" s="46" t="str">
        <f t="shared" si="29"/>
        <v>N/A</v>
      </c>
      <c r="G171" s="49">
        <v>80007</v>
      </c>
      <c r="H171" s="46" t="str">
        <f t="shared" si="30"/>
        <v>N/A</v>
      </c>
      <c r="I171" s="12">
        <v>484.2</v>
      </c>
      <c r="J171" s="12">
        <v>-83.9</v>
      </c>
      <c r="K171" s="14" t="s">
        <v>213</v>
      </c>
      <c r="L171" s="9" t="str">
        <f t="shared" si="31"/>
        <v>N/A</v>
      </c>
    </row>
    <row r="172" spans="1:12" x14ac:dyDescent="0.2">
      <c r="A172" s="48" t="s">
        <v>1617</v>
      </c>
      <c r="B172" s="37" t="s">
        <v>213</v>
      </c>
      <c r="C172" s="49">
        <v>344264</v>
      </c>
      <c r="D172" s="46" t="str">
        <f t="shared" si="28"/>
        <v>N/A</v>
      </c>
      <c r="E172" s="49">
        <v>411693</v>
      </c>
      <c r="F172" s="46" t="str">
        <f t="shared" si="29"/>
        <v>N/A</v>
      </c>
      <c r="G172" s="49">
        <v>359757</v>
      </c>
      <c r="H172" s="46" t="str">
        <f t="shared" si="30"/>
        <v>N/A</v>
      </c>
      <c r="I172" s="12">
        <v>19.59</v>
      </c>
      <c r="J172" s="12">
        <v>-12.6</v>
      </c>
      <c r="K172" s="14" t="s">
        <v>213</v>
      </c>
      <c r="L172" s="9" t="str">
        <f t="shared" si="31"/>
        <v>N/A</v>
      </c>
    </row>
    <row r="173" spans="1:12" ht="25.5" x14ac:dyDescent="0.2">
      <c r="A173" s="48" t="s">
        <v>1380</v>
      </c>
      <c r="B173" s="37" t="s">
        <v>213</v>
      </c>
      <c r="C173" s="49">
        <v>139678</v>
      </c>
      <c r="D173" s="46" t="str">
        <f t="shared" ref="D173:D187" si="32">IF($B173="N/A","N/A",IF(C173&gt;10,"No",IF(C173&lt;-10,"No","Yes")))</f>
        <v>N/A</v>
      </c>
      <c r="E173" s="49">
        <v>167712</v>
      </c>
      <c r="F173" s="46" t="str">
        <f t="shared" ref="F173:F187" si="33">IF($B173="N/A","N/A",IF(E173&gt;10,"No",IF(E173&lt;-10,"No","Yes")))</f>
        <v>N/A</v>
      </c>
      <c r="G173" s="49">
        <v>162369</v>
      </c>
      <c r="H173" s="46" t="str">
        <f t="shared" ref="H173:H187" si="34">IF($B173="N/A","N/A",IF(G173&gt;10,"No",IF(G173&lt;-10,"No","Yes")))</f>
        <v>N/A</v>
      </c>
      <c r="I173" s="12">
        <v>20.07</v>
      </c>
      <c r="J173" s="12">
        <v>-3.19</v>
      </c>
      <c r="K173" s="47" t="s">
        <v>739</v>
      </c>
      <c r="L173" s="9" t="str">
        <f t="shared" ref="L173:L187" si="35">IF(J173="Div by 0", "N/A", IF(K173="N/A","N/A", IF(J173&gt;VALUE(MID(K173,1,2)), "No", IF(J173&lt;-1*VALUE(MID(K173,1,2)), "No", "Yes"))))</f>
        <v>Yes</v>
      </c>
    </row>
    <row r="174" spans="1:12" x14ac:dyDescent="0.2">
      <c r="A174" s="48" t="s">
        <v>649</v>
      </c>
      <c r="B174" s="37" t="s">
        <v>213</v>
      </c>
      <c r="C174" s="38">
        <v>864</v>
      </c>
      <c r="D174" s="46" t="str">
        <f t="shared" si="32"/>
        <v>N/A</v>
      </c>
      <c r="E174" s="38">
        <v>980</v>
      </c>
      <c r="F174" s="46" t="str">
        <f t="shared" si="33"/>
        <v>N/A</v>
      </c>
      <c r="G174" s="38">
        <v>875</v>
      </c>
      <c r="H174" s="46" t="str">
        <f t="shared" si="34"/>
        <v>N/A</v>
      </c>
      <c r="I174" s="12">
        <v>13.43</v>
      </c>
      <c r="J174" s="12">
        <v>-10.7</v>
      </c>
      <c r="K174" s="47" t="s">
        <v>739</v>
      </c>
      <c r="L174" s="9" t="str">
        <f t="shared" si="35"/>
        <v>Yes</v>
      </c>
    </row>
    <row r="175" spans="1:12" ht="25.5" x14ac:dyDescent="0.2">
      <c r="A175" s="48" t="s">
        <v>1381</v>
      </c>
      <c r="B175" s="37" t="s">
        <v>213</v>
      </c>
      <c r="C175" s="49">
        <v>161.66435185</v>
      </c>
      <c r="D175" s="46" t="str">
        <f t="shared" si="32"/>
        <v>N/A</v>
      </c>
      <c r="E175" s="49">
        <v>171.13469387999999</v>
      </c>
      <c r="F175" s="46" t="str">
        <f t="shared" si="33"/>
        <v>N/A</v>
      </c>
      <c r="G175" s="49">
        <v>185.56457143</v>
      </c>
      <c r="H175" s="46" t="str">
        <f t="shared" si="34"/>
        <v>N/A</v>
      </c>
      <c r="I175" s="12">
        <v>5.8579999999999997</v>
      </c>
      <c r="J175" s="12">
        <v>8.4320000000000004</v>
      </c>
      <c r="K175" s="47" t="s">
        <v>739</v>
      </c>
      <c r="L175" s="9" t="str">
        <f t="shared" si="35"/>
        <v>Yes</v>
      </c>
    </row>
    <row r="176" spans="1:12" ht="25.5" x14ac:dyDescent="0.2">
      <c r="A176" s="48" t="s">
        <v>1382</v>
      </c>
      <c r="B176" s="37" t="s">
        <v>213</v>
      </c>
      <c r="C176" s="49">
        <v>425660</v>
      </c>
      <c r="D176" s="46" t="str">
        <f t="shared" si="32"/>
        <v>N/A</v>
      </c>
      <c r="E176" s="49">
        <v>394416</v>
      </c>
      <c r="F176" s="46" t="str">
        <f t="shared" si="33"/>
        <v>N/A</v>
      </c>
      <c r="G176" s="49">
        <v>364914</v>
      </c>
      <c r="H176" s="46" t="str">
        <f t="shared" si="34"/>
        <v>N/A</v>
      </c>
      <c r="I176" s="12">
        <v>-7.34</v>
      </c>
      <c r="J176" s="12">
        <v>-7.48</v>
      </c>
      <c r="K176" s="47" t="s">
        <v>739</v>
      </c>
      <c r="L176" s="9" t="str">
        <f t="shared" si="35"/>
        <v>Yes</v>
      </c>
    </row>
    <row r="177" spans="1:12" x14ac:dyDescent="0.2">
      <c r="A177" s="48" t="s">
        <v>516</v>
      </c>
      <c r="B177" s="37" t="s">
        <v>213</v>
      </c>
      <c r="C177" s="38">
        <v>1187</v>
      </c>
      <c r="D177" s="46" t="str">
        <f t="shared" si="32"/>
        <v>N/A</v>
      </c>
      <c r="E177" s="38">
        <v>1128</v>
      </c>
      <c r="F177" s="46" t="str">
        <f t="shared" si="33"/>
        <v>N/A</v>
      </c>
      <c r="G177" s="38">
        <v>976</v>
      </c>
      <c r="H177" s="46" t="str">
        <f t="shared" si="34"/>
        <v>N/A</v>
      </c>
      <c r="I177" s="12">
        <v>-4.97</v>
      </c>
      <c r="J177" s="12">
        <v>-13.5</v>
      </c>
      <c r="K177" s="47" t="s">
        <v>739</v>
      </c>
      <c r="L177" s="9" t="str">
        <f t="shared" si="35"/>
        <v>Yes</v>
      </c>
    </row>
    <row r="178" spans="1:12" ht="25.5" x14ac:dyDescent="0.2">
      <c r="A178" s="48" t="s">
        <v>1383</v>
      </c>
      <c r="B178" s="37" t="s">
        <v>213</v>
      </c>
      <c r="C178" s="49">
        <v>358.60151643</v>
      </c>
      <c r="D178" s="46" t="str">
        <f t="shared" si="32"/>
        <v>N/A</v>
      </c>
      <c r="E178" s="49">
        <v>349.65957447</v>
      </c>
      <c r="F178" s="46" t="str">
        <f t="shared" si="33"/>
        <v>N/A</v>
      </c>
      <c r="G178" s="49">
        <v>373.88729508</v>
      </c>
      <c r="H178" s="46" t="str">
        <f t="shared" si="34"/>
        <v>N/A</v>
      </c>
      <c r="I178" s="12">
        <v>-2.4900000000000002</v>
      </c>
      <c r="J178" s="12">
        <v>6.9290000000000003</v>
      </c>
      <c r="K178" s="47" t="s">
        <v>739</v>
      </c>
      <c r="L178" s="9" t="str">
        <f t="shared" si="35"/>
        <v>Yes</v>
      </c>
    </row>
    <row r="179" spans="1:12" ht="25.5" x14ac:dyDescent="0.2">
      <c r="A179" s="48" t="s">
        <v>1384</v>
      </c>
      <c r="B179" s="37" t="s">
        <v>213</v>
      </c>
      <c r="C179" s="49">
        <v>935295</v>
      </c>
      <c r="D179" s="46" t="str">
        <f t="shared" si="32"/>
        <v>N/A</v>
      </c>
      <c r="E179" s="49">
        <v>672563</v>
      </c>
      <c r="F179" s="46" t="str">
        <f t="shared" si="33"/>
        <v>N/A</v>
      </c>
      <c r="G179" s="49">
        <v>597489</v>
      </c>
      <c r="H179" s="46" t="str">
        <f t="shared" si="34"/>
        <v>N/A</v>
      </c>
      <c r="I179" s="12">
        <v>-28.1</v>
      </c>
      <c r="J179" s="12">
        <v>-11.2</v>
      </c>
      <c r="K179" s="47" t="s">
        <v>739</v>
      </c>
      <c r="L179" s="9" t="str">
        <f t="shared" si="35"/>
        <v>Yes</v>
      </c>
    </row>
    <row r="180" spans="1:12" x14ac:dyDescent="0.2">
      <c r="A180" s="48" t="s">
        <v>517</v>
      </c>
      <c r="B180" s="37" t="s">
        <v>213</v>
      </c>
      <c r="C180" s="38">
        <v>2046</v>
      </c>
      <c r="D180" s="46" t="str">
        <f t="shared" si="32"/>
        <v>N/A</v>
      </c>
      <c r="E180" s="38">
        <v>1448</v>
      </c>
      <c r="F180" s="46" t="str">
        <f t="shared" si="33"/>
        <v>N/A</v>
      </c>
      <c r="G180" s="38">
        <v>1249</v>
      </c>
      <c r="H180" s="46" t="str">
        <f t="shared" si="34"/>
        <v>N/A</v>
      </c>
      <c r="I180" s="12">
        <v>-29.2</v>
      </c>
      <c r="J180" s="12">
        <v>-13.7</v>
      </c>
      <c r="K180" s="47" t="s">
        <v>739</v>
      </c>
      <c r="L180" s="9" t="str">
        <f t="shared" si="35"/>
        <v>Yes</v>
      </c>
    </row>
    <row r="181" spans="1:12" ht="25.5" x14ac:dyDescent="0.2">
      <c r="A181" s="48" t="s">
        <v>1385</v>
      </c>
      <c r="B181" s="37" t="s">
        <v>213</v>
      </c>
      <c r="C181" s="49">
        <v>457.13343108999999</v>
      </c>
      <c r="D181" s="46" t="str">
        <f t="shared" si="32"/>
        <v>N/A</v>
      </c>
      <c r="E181" s="49">
        <v>464.47720994000002</v>
      </c>
      <c r="F181" s="46" t="str">
        <f t="shared" si="33"/>
        <v>N/A</v>
      </c>
      <c r="G181" s="49">
        <v>478.37389911999998</v>
      </c>
      <c r="H181" s="46" t="str">
        <f t="shared" si="34"/>
        <v>N/A</v>
      </c>
      <c r="I181" s="12">
        <v>1.6060000000000001</v>
      </c>
      <c r="J181" s="12">
        <v>2.992</v>
      </c>
      <c r="K181" s="47" t="s">
        <v>739</v>
      </c>
      <c r="L181" s="9" t="str">
        <f t="shared" si="35"/>
        <v>Yes</v>
      </c>
    </row>
    <row r="182" spans="1:12" ht="25.5" x14ac:dyDescent="0.2">
      <c r="A182" s="48" t="s">
        <v>1386</v>
      </c>
      <c r="B182" s="37" t="s">
        <v>213</v>
      </c>
      <c r="C182" s="49">
        <v>0</v>
      </c>
      <c r="D182" s="46" t="str">
        <f t="shared" si="32"/>
        <v>N/A</v>
      </c>
      <c r="E182" s="49">
        <v>0</v>
      </c>
      <c r="F182" s="46" t="str">
        <f t="shared" si="33"/>
        <v>N/A</v>
      </c>
      <c r="G182" s="49">
        <v>0</v>
      </c>
      <c r="H182" s="46" t="str">
        <f t="shared" si="34"/>
        <v>N/A</v>
      </c>
      <c r="I182" s="12" t="s">
        <v>1747</v>
      </c>
      <c r="J182" s="12" t="s">
        <v>1747</v>
      </c>
      <c r="K182" s="47" t="s">
        <v>739</v>
      </c>
      <c r="L182" s="9" t="str">
        <f t="shared" si="35"/>
        <v>N/A</v>
      </c>
    </row>
    <row r="183" spans="1:12" x14ac:dyDescent="0.2">
      <c r="A183" s="48" t="s">
        <v>518</v>
      </c>
      <c r="B183" s="37" t="s">
        <v>213</v>
      </c>
      <c r="C183" s="38">
        <v>0</v>
      </c>
      <c r="D183" s="46" t="str">
        <f t="shared" si="32"/>
        <v>N/A</v>
      </c>
      <c r="E183" s="38">
        <v>0</v>
      </c>
      <c r="F183" s="46" t="str">
        <f t="shared" si="33"/>
        <v>N/A</v>
      </c>
      <c r="G183" s="38">
        <v>0</v>
      </c>
      <c r="H183" s="46" t="str">
        <f t="shared" si="34"/>
        <v>N/A</v>
      </c>
      <c r="I183" s="12" t="s">
        <v>1747</v>
      </c>
      <c r="J183" s="12" t="s">
        <v>1747</v>
      </c>
      <c r="K183" s="47" t="s">
        <v>739</v>
      </c>
      <c r="L183" s="9" t="str">
        <f t="shared" si="35"/>
        <v>N/A</v>
      </c>
    </row>
    <row r="184" spans="1:12" ht="25.5" x14ac:dyDescent="0.2">
      <c r="A184" s="48" t="s">
        <v>1387</v>
      </c>
      <c r="B184" s="37" t="s">
        <v>213</v>
      </c>
      <c r="C184" s="49" t="s">
        <v>1747</v>
      </c>
      <c r="D184" s="46" t="str">
        <f t="shared" si="32"/>
        <v>N/A</v>
      </c>
      <c r="E184" s="49" t="s">
        <v>1747</v>
      </c>
      <c r="F184" s="46" t="str">
        <f t="shared" si="33"/>
        <v>N/A</v>
      </c>
      <c r="G184" s="49" t="s">
        <v>1747</v>
      </c>
      <c r="H184" s="46" t="str">
        <f t="shared" si="34"/>
        <v>N/A</v>
      </c>
      <c r="I184" s="12" t="s">
        <v>1747</v>
      </c>
      <c r="J184" s="12" t="s">
        <v>1747</v>
      </c>
      <c r="K184" s="47" t="s">
        <v>739</v>
      </c>
      <c r="L184" s="9" t="str">
        <f t="shared" si="35"/>
        <v>N/A</v>
      </c>
    </row>
    <row r="185" spans="1:12" ht="25.5" x14ac:dyDescent="0.2">
      <c r="A185" s="48" t="s">
        <v>1388</v>
      </c>
      <c r="B185" s="37" t="s">
        <v>213</v>
      </c>
      <c r="C185" s="49">
        <v>1111799530</v>
      </c>
      <c r="D185" s="46" t="str">
        <f t="shared" si="32"/>
        <v>N/A</v>
      </c>
      <c r="E185" s="49">
        <v>1288555793</v>
      </c>
      <c r="F185" s="46" t="str">
        <f t="shared" si="33"/>
        <v>N/A</v>
      </c>
      <c r="G185" s="49">
        <v>1255158960</v>
      </c>
      <c r="H185" s="46" t="str">
        <f t="shared" si="34"/>
        <v>N/A</v>
      </c>
      <c r="I185" s="12">
        <v>15.9</v>
      </c>
      <c r="J185" s="12">
        <v>-2.59</v>
      </c>
      <c r="K185" s="47" t="s">
        <v>739</v>
      </c>
      <c r="L185" s="9" t="str">
        <f t="shared" si="35"/>
        <v>Yes</v>
      </c>
    </row>
    <row r="186" spans="1:12" ht="25.5" x14ac:dyDescent="0.2">
      <c r="A186" s="48" t="s">
        <v>519</v>
      </c>
      <c r="B186" s="37" t="s">
        <v>213</v>
      </c>
      <c r="C186" s="38">
        <v>87368</v>
      </c>
      <c r="D186" s="46" t="str">
        <f t="shared" si="32"/>
        <v>N/A</v>
      </c>
      <c r="E186" s="38">
        <v>96308</v>
      </c>
      <c r="F186" s="46" t="str">
        <f t="shared" si="33"/>
        <v>N/A</v>
      </c>
      <c r="G186" s="38">
        <v>91785</v>
      </c>
      <c r="H186" s="46" t="str">
        <f t="shared" si="34"/>
        <v>N/A</v>
      </c>
      <c r="I186" s="12">
        <v>10.23</v>
      </c>
      <c r="J186" s="12">
        <v>-4.7</v>
      </c>
      <c r="K186" s="47" t="s">
        <v>739</v>
      </c>
      <c r="L186" s="9" t="str">
        <f t="shared" si="35"/>
        <v>Yes</v>
      </c>
    </row>
    <row r="187" spans="1:12" ht="25.5" x14ac:dyDescent="0.2">
      <c r="A187" s="48" t="s">
        <v>1389</v>
      </c>
      <c r="B187" s="37" t="s">
        <v>213</v>
      </c>
      <c r="C187" s="49">
        <v>12725.477634999999</v>
      </c>
      <c r="D187" s="46" t="str">
        <f t="shared" si="32"/>
        <v>N/A</v>
      </c>
      <c r="E187" s="49">
        <v>13379.530183999999</v>
      </c>
      <c r="F187" s="46" t="str">
        <f t="shared" si="33"/>
        <v>N/A</v>
      </c>
      <c r="G187" s="49">
        <v>13674.990030999999</v>
      </c>
      <c r="H187" s="46" t="str">
        <f t="shared" si="34"/>
        <v>N/A</v>
      </c>
      <c r="I187" s="12">
        <v>5.14</v>
      </c>
      <c r="J187" s="12">
        <v>2.2080000000000002</v>
      </c>
      <c r="K187" s="47" t="s">
        <v>739</v>
      </c>
      <c r="L187" s="9" t="str">
        <f t="shared" si="35"/>
        <v>Yes</v>
      </c>
    </row>
    <row r="188" spans="1:12" x14ac:dyDescent="0.2">
      <c r="A188" s="4" t="s">
        <v>1390</v>
      </c>
      <c r="B188" s="37" t="s">
        <v>213</v>
      </c>
      <c r="C188" s="49">
        <v>1193256350</v>
      </c>
      <c r="D188" s="46" t="str">
        <f t="shared" ref="D188:D203" si="36">IF($B188="N/A","N/A",IF(C188&gt;10,"No",IF(C188&lt;-10,"No","Yes")))</f>
        <v>N/A</v>
      </c>
      <c r="E188" s="49">
        <v>1380943607</v>
      </c>
      <c r="F188" s="46" t="str">
        <f t="shared" ref="F188:F203" si="37">IF($B188="N/A","N/A",IF(E188&gt;10,"No",IF(E188&lt;-10,"No","Yes")))</f>
        <v>N/A</v>
      </c>
      <c r="G188" s="49">
        <v>1346052069</v>
      </c>
      <c r="H188" s="46" t="str">
        <f t="shared" ref="H188:H203" si="38">IF($B188="N/A","N/A",IF(G188&gt;10,"No",IF(G188&lt;-10,"No","Yes")))</f>
        <v>N/A</v>
      </c>
      <c r="I188" s="12">
        <v>15.73</v>
      </c>
      <c r="J188" s="12">
        <v>-2.5299999999999998</v>
      </c>
      <c r="K188" s="47" t="s">
        <v>739</v>
      </c>
      <c r="L188" s="9" t="str">
        <f t="shared" ref="L188:L203" si="39">IF(J188="Div by 0", "N/A", IF(K188="N/A","N/A", IF(J188&gt;VALUE(MID(K188,1,2)), "No", IF(J188&lt;-1*VALUE(MID(K188,1,2)), "No", "Yes"))))</f>
        <v>Yes</v>
      </c>
    </row>
    <row r="189" spans="1:12" x14ac:dyDescent="0.2">
      <c r="A189" s="4" t="s">
        <v>1487</v>
      </c>
      <c r="B189" s="37" t="s">
        <v>213</v>
      </c>
      <c r="C189" s="38">
        <v>99632</v>
      </c>
      <c r="D189" s="46" t="str">
        <f t="shared" si="36"/>
        <v>N/A</v>
      </c>
      <c r="E189" s="38">
        <v>109742</v>
      </c>
      <c r="F189" s="46" t="str">
        <f t="shared" si="37"/>
        <v>N/A</v>
      </c>
      <c r="G189" s="38">
        <v>104603</v>
      </c>
      <c r="H189" s="46" t="str">
        <f t="shared" si="38"/>
        <v>N/A</v>
      </c>
      <c r="I189" s="12">
        <v>10.15</v>
      </c>
      <c r="J189" s="12">
        <v>-4.68</v>
      </c>
      <c r="K189" s="47" t="s">
        <v>739</v>
      </c>
      <c r="L189" s="9" t="str">
        <f t="shared" si="39"/>
        <v>Yes</v>
      </c>
    </row>
    <row r="190" spans="1:12" x14ac:dyDescent="0.2">
      <c r="A190" s="4" t="s">
        <v>1488</v>
      </c>
      <c r="B190" s="37" t="s">
        <v>213</v>
      </c>
      <c r="C190" s="49">
        <v>11976.637526</v>
      </c>
      <c r="D190" s="46" t="str">
        <f t="shared" si="36"/>
        <v>N/A</v>
      </c>
      <c r="E190" s="49">
        <v>12583.546928</v>
      </c>
      <c r="F190" s="46" t="str">
        <f t="shared" si="37"/>
        <v>N/A</v>
      </c>
      <c r="G190" s="49">
        <v>12868.197555999999</v>
      </c>
      <c r="H190" s="46" t="str">
        <f t="shared" si="38"/>
        <v>N/A</v>
      </c>
      <c r="I190" s="12">
        <v>5.0670000000000002</v>
      </c>
      <c r="J190" s="12">
        <v>2.262</v>
      </c>
      <c r="K190" s="47" t="s">
        <v>739</v>
      </c>
      <c r="L190" s="9" t="str">
        <f t="shared" si="39"/>
        <v>Yes</v>
      </c>
    </row>
    <row r="191" spans="1:12" x14ac:dyDescent="0.2">
      <c r="A191" s="4" t="s">
        <v>1489</v>
      </c>
      <c r="B191" s="37" t="s">
        <v>213</v>
      </c>
      <c r="C191" s="49">
        <v>9607.0208760000005</v>
      </c>
      <c r="D191" s="46" t="str">
        <f t="shared" si="36"/>
        <v>N/A</v>
      </c>
      <c r="E191" s="49">
        <v>10137.31776</v>
      </c>
      <c r="F191" s="46" t="str">
        <f t="shared" si="37"/>
        <v>N/A</v>
      </c>
      <c r="G191" s="49">
        <v>10156.380791</v>
      </c>
      <c r="H191" s="46" t="str">
        <f t="shared" si="38"/>
        <v>N/A</v>
      </c>
      <c r="I191" s="12">
        <v>5.52</v>
      </c>
      <c r="J191" s="12">
        <v>0.188</v>
      </c>
      <c r="K191" s="47" t="s">
        <v>739</v>
      </c>
      <c r="L191" s="9" t="str">
        <f t="shared" si="39"/>
        <v>Yes</v>
      </c>
    </row>
    <row r="192" spans="1:12" x14ac:dyDescent="0.2">
      <c r="A192" s="4" t="s">
        <v>1490</v>
      </c>
      <c r="B192" s="37" t="s">
        <v>213</v>
      </c>
      <c r="C192" s="49">
        <v>17049.058054000001</v>
      </c>
      <c r="D192" s="46" t="str">
        <f t="shared" si="36"/>
        <v>N/A</v>
      </c>
      <c r="E192" s="49">
        <v>17414.661585999998</v>
      </c>
      <c r="F192" s="46" t="str">
        <f t="shared" si="37"/>
        <v>N/A</v>
      </c>
      <c r="G192" s="49">
        <v>17855.349745</v>
      </c>
      <c r="H192" s="46" t="str">
        <f t="shared" si="38"/>
        <v>N/A</v>
      </c>
      <c r="I192" s="12">
        <v>2.1440000000000001</v>
      </c>
      <c r="J192" s="12">
        <v>2.5310000000000001</v>
      </c>
      <c r="K192" s="47" t="s">
        <v>739</v>
      </c>
      <c r="L192" s="9" t="str">
        <f t="shared" si="39"/>
        <v>Yes</v>
      </c>
    </row>
    <row r="193" spans="1:12" x14ac:dyDescent="0.2">
      <c r="A193" s="48" t="s">
        <v>1491</v>
      </c>
      <c r="B193" s="37" t="s">
        <v>213</v>
      </c>
      <c r="C193" s="9">
        <v>31.805601223</v>
      </c>
      <c r="D193" s="46" t="str">
        <f t="shared" si="36"/>
        <v>N/A</v>
      </c>
      <c r="E193" s="9">
        <v>30.290367099000001</v>
      </c>
      <c r="F193" s="46" t="str">
        <f t="shared" si="37"/>
        <v>N/A</v>
      </c>
      <c r="G193" s="9">
        <v>33.233571935000001</v>
      </c>
      <c r="H193" s="46" t="str">
        <f t="shared" si="38"/>
        <v>N/A</v>
      </c>
      <c r="I193" s="12">
        <v>-4.76</v>
      </c>
      <c r="J193" s="12">
        <v>9.7170000000000005</v>
      </c>
      <c r="K193" s="47" t="s">
        <v>739</v>
      </c>
      <c r="L193" s="9" t="str">
        <f t="shared" si="39"/>
        <v>Yes</v>
      </c>
    </row>
    <row r="194" spans="1:12" x14ac:dyDescent="0.2">
      <c r="A194" s="48" t="s">
        <v>1492</v>
      </c>
      <c r="B194" s="37" t="s">
        <v>213</v>
      </c>
      <c r="C194" s="9">
        <v>30.993497836</v>
      </c>
      <c r="D194" s="46" t="str">
        <f t="shared" si="36"/>
        <v>N/A</v>
      </c>
      <c r="E194" s="9">
        <v>29.505075628</v>
      </c>
      <c r="F194" s="46" t="str">
        <f t="shared" si="37"/>
        <v>N/A</v>
      </c>
      <c r="G194" s="9">
        <v>31.376454458000001</v>
      </c>
      <c r="H194" s="46" t="str">
        <f t="shared" si="38"/>
        <v>N/A</v>
      </c>
      <c r="I194" s="12">
        <v>-4.8</v>
      </c>
      <c r="J194" s="12">
        <v>6.343</v>
      </c>
      <c r="K194" s="47" t="s">
        <v>739</v>
      </c>
      <c r="L194" s="9" t="str">
        <f t="shared" si="39"/>
        <v>Yes</v>
      </c>
    </row>
    <row r="195" spans="1:12" x14ac:dyDescent="0.2">
      <c r="A195" s="48" t="s">
        <v>1493</v>
      </c>
      <c r="B195" s="37" t="s">
        <v>213</v>
      </c>
      <c r="C195" s="9">
        <v>34.014429518999997</v>
      </c>
      <c r="D195" s="46" t="str">
        <f t="shared" si="36"/>
        <v>N/A</v>
      </c>
      <c r="E195" s="9">
        <v>32.232264606000001</v>
      </c>
      <c r="F195" s="46" t="str">
        <f t="shared" si="37"/>
        <v>N/A</v>
      </c>
      <c r="G195" s="9">
        <v>37.771691746000002</v>
      </c>
      <c r="H195" s="46" t="str">
        <f t="shared" si="38"/>
        <v>N/A</v>
      </c>
      <c r="I195" s="12">
        <v>-5.24</v>
      </c>
      <c r="J195" s="12">
        <v>17.190000000000001</v>
      </c>
      <c r="K195" s="47" t="s">
        <v>739</v>
      </c>
      <c r="L195" s="9" t="str">
        <f t="shared" si="39"/>
        <v>Yes</v>
      </c>
    </row>
    <row r="196" spans="1:12" ht="25.5" x14ac:dyDescent="0.2">
      <c r="A196" s="4" t="s">
        <v>1402</v>
      </c>
      <c r="B196" s="37" t="s">
        <v>213</v>
      </c>
      <c r="C196" s="49">
        <v>1111799530</v>
      </c>
      <c r="D196" s="46" t="str">
        <f t="shared" si="36"/>
        <v>N/A</v>
      </c>
      <c r="E196" s="49">
        <v>1288394473</v>
      </c>
      <c r="F196" s="46" t="str">
        <f t="shared" si="37"/>
        <v>N/A</v>
      </c>
      <c r="G196" s="49">
        <v>1254591755</v>
      </c>
      <c r="H196" s="46" t="str">
        <f t="shared" si="38"/>
        <v>N/A</v>
      </c>
      <c r="I196" s="12">
        <v>15.88</v>
      </c>
      <c r="J196" s="12">
        <v>-2.62</v>
      </c>
      <c r="K196" s="47" t="s">
        <v>739</v>
      </c>
      <c r="L196" s="9" t="str">
        <f t="shared" si="39"/>
        <v>Yes</v>
      </c>
    </row>
    <row r="197" spans="1:12" x14ac:dyDescent="0.2">
      <c r="A197" s="4" t="s">
        <v>1494</v>
      </c>
      <c r="B197" s="37" t="s">
        <v>213</v>
      </c>
      <c r="C197" s="38">
        <v>87368</v>
      </c>
      <c r="D197" s="46" t="str">
        <f t="shared" si="36"/>
        <v>N/A</v>
      </c>
      <c r="E197" s="38">
        <v>96297</v>
      </c>
      <c r="F197" s="46" t="str">
        <f t="shared" si="37"/>
        <v>N/A</v>
      </c>
      <c r="G197" s="38">
        <v>91760</v>
      </c>
      <c r="H197" s="46" t="str">
        <f t="shared" si="38"/>
        <v>N/A</v>
      </c>
      <c r="I197" s="12">
        <v>10.220000000000001</v>
      </c>
      <c r="J197" s="12">
        <v>-4.71</v>
      </c>
      <c r="K197" s="47" t="s">
        <v>739</v>
      </c>
      <c r="L197" s="9" t="str">
        <f t="shared" si="39"/>
        <v>Yes</v>
      </c>
    </row>
    <row r="198" spans="1:12" ht="25.5" x14ac:dyDescent="0.2">
      <c r="A198" s="4" t="s">
        <v>1495</v>
      </c>
      <c r="B198" s="37" t="s">
        <v>213</v>
      </c>
      <c r="C198" s="49">
        <v>12725.477634999999</v>
      </c>
      <c r="D198" s="46" t="str">
        <f t="shared" si="36"/>
        <v>N/A</v>
      </c>
      <c r="E198" s="49">
        <v>13379.383293000001</v>
      </c>
      <c r="F198" s="46" t="str">
        <f t="shared" si="37"/>
        <v>N/A</v>
      </c>
      <c r="G198" s="49">
        <v>13672.534383</v>
      </c>
      <c r="H198" s="46" t="str">
        <f t="shared" si="38"/>
        <v>N/A</v>
      </c>
      <c r="I198" s="12">
        <v>5.1390000000000002</v>
      </c>
      <c r="J198" s="12">
        <v>2.1909999999999998</v>
      </c>
      <c r="K198" s="47" t="s">
        <v>739</v>
      </c>
      <c r="L198" s="9" t="str">
        <f t="shared" si="39"/>
        <v>Yes</v>
      </c>
    </row>
    <row r="199" spans="1:12" ht="25.5" x14ac:dyDescent="0.2">
      <c r="A199" s="4" t="s">
        <v>1496</v>
      </c>
      <c r="B199" s="37" t="s">
        <v>213</v>
      </c>
      <c r="C199" s="49">
        <v>10160.408444999999</v>
      </c>
      <c r="D199" s="46" t="str">
        <f t="shared" si="36"/>
        <v>N/A</v>
      </c>
      <c r="E199" s="49">
        <v>10770.774868</v>
      </c>
      <c r="F199" s="46" t="str">
        <f t="shared" si="37"/>
        <v>N/A</v>
      </c>
      <c r="G199" s="49">
        <v>10767.621288</v>
      </c>
      <c r="H199" s="46" t="str">
        <f t="shared" si="38"/>
        <v>N/A</v>
      </c>
      <c r="I199" s="12">
        <v>6.0069999999999997</v>
      </c>
      <c r="J199" s="12">
        <v>-2.9000000000000001E-2</v>
      </c>
      <c r="K199" s="47" t="s">
        <v>739</v>
      </c>
      <c r="L199" s="9" t="str">
        <f t="shared" si="39"/>
        <v>Yes</v>
      </c>
    </row>
    <row r="200" spans="1:12" ht="25.5" x14ac:dyDescent="0.2">
      <c r="A200" s="4" t="s">
        <v>1497</v>
      </c>
      <c r="B200" s="37" t="s">
        <v>213</v>
      </c>
      <c r="C200" s="49">
        <v>17816.543386000001</v>
      </c>
      <c r="D200" s="46" t="str">
        <f t="shared" si="36"/>
        <v>N/A</v>
      </c>
      <c r="E200" s="49">
        <v>18146.327988000001</v>
      </c>
      <c r="F200" s="46" t="str">
        <f t="shared" si="37"/>
        <v>N/A</v>
      </c>
      <c r="G200" s="49">
        <v>18571.670415000001</v>
      </c>
      <c r="H200" s="46" t="str">
        <f t="shared" si="38"/>
        <v>N/A</v>
      </c>
      <c r="I200" s="12">
        <v>1.851</v>
      </c>
      <c r="J200" s="12">
        <v>2.3439999999999999</v>
      </c>
      <c r="K200" s="47" t="s">
        <v>739</v>
      </c>
      <c r="L200" s="9" t="str">
        <f t="shared" si="39"/>
        <v>Yes</v>
      </c>
    </row>
    <row r="201" spans="1:12" ht="25.5" x14ac:dyDescent="0.2">
      <c r="A201" s="4" t="s">
        <v>1498</v>
      </c>
      <c r="B201" s="37" t="s">
        <v>213</v>
      </c>
      <c r="C201" s="9">
        <v>27.890554919</v>
      </c>
      <c r="D201" s="46" t="str">
        <f t="shared" si="36"/>
        <v>N/A</v>
      </c>
      <c r="E201" s="9">
        <v>26.579354125999998</v>
      </c>
      <c r="F201" s="46" t="str">
        <f t="shared" si="37"/>
        <v>N/A</v>
      </c>
      <c r="G201" s="9">
        <v>29.153203644000001</v>
      </c>
      <c r="H201" s="46" t="str">
        <f t="shared" si="38"/>
        <v>N/A</v>
      </c>
      <c r="I201" s="12">
        <v>-4.7</v>
      </c>
      <c r="J201" s="12">
        <v>9.6839999999999993</v>
      </c>
      <c r="K201" s="47" t="s">
        <v>739</v>
      </c>
      <c r="L201" s="9" t="str">
        <f t="shared" si="39"/>
        <v>Yes</v>
      </c>
    </row>
    <row r="202" spans="1:12" ht="25.5" x14ac:dyDescent="0.2">
      <c r="A202" s="4" t="s">
        <v>1499</v>
      </c>
      <c r="B202" s="37" t="s">
        <v>213</v>
      </c>
      <c r="C202" s="9">
        <v>26.525086300000002</v>
      </c>
      <c r="D202" s="46" t="str">
        <f t="shared" si="36"/>
        <v>N/A</v>
      </c>
      <c r="E202" s="9">
        <v>25.211653286000001</v>
      </c>
      <c r="F202" s="46" t="str">
        <f t="shared" si="37"/>
        <v>N/A</v>
      </c>
      <c r="G202" s="9">
        <v>26.675868969</v>
      </c>
      <c r="H202" s="46" t="str">
        <f t="shared" si="38"/>
        <v>N/A</v>
      </c>
      <c r="I202" s="12">
        <v>-4.95</v>
      </c>
      <c r="J202" s="12">
        <v>5.8079999999999998</v>
      </c>
      <c r="K202" s="47" t="s">
        <v>739</v>
      </c>
      <c r="L202" s="9" t="str">
        <f t="shared" si="39"/>
        <v>Yes</v>
      </c>
    </row>
    <row r="203" spans="1:12" ht="25.5" x14ac:dyDescent="0.2">
      <c r="A203" s="4" t="s">
        <v>1500</v>
      </c>
      <c r="B203" s="37" t="s">
        <v>213</v>
      </c>
      <c r="C203" s="9">
        <v>31.380452610999999</v>
      </c>
      <c r="D203" s="46" t="str">
        <f t="shared" si="36"/>
        <v>N/A</v>
      </c>
      <c r="E203" s="9">
        <v>29.762945351999999</v>
      </c>
      <c r="F203" s="46" t="str">
        <f t="shared" si="37"/>
        <v>N/A</v>
      </c>
      <c r="G203" s="9">
        <v>35.030925932000002</v>
      </c>
      <c r="H203" s="46" t="str">
        <f t="shared" si="38"/>
        <v>N/A</v>
      </c>
      <c r="I203" s="12">
        <v>-5.15</v>
      </c>
      <c r="J203" s="12">
        <v>17.7</v>
      </c>
      <c r="K203" s="47" t="s">
        <v>739</v>
      </c>
      <c r="L203" s="9" t="str">
        <f t="shared" si="39"/>
        <v>Yes</v>
      </c>
    </row>
    <row r="204" spans="1:12" x14ac:dyDescent="0.2">
      <c r="A204" s="161" t="s">
        <v>1647</v>
      </c>
      <c r="B204" s="162"/>
      <c r="C204" s="162"/>
      <c r="D204" s="162"/>
      <c r="E204" s="162"/>
      <c r="F204" s="162"/>
      <c r="G204" s="162"/>
      <c r="H204" s="162"/>
      <c r="I204" s="162"/>
      <c r="J204" s="162"/>
      <c r="K204" s="162"/>
      <c r="L204" s="163"/>
    </row>
    <row r="205" spans="1:12" x14ac:dyDescent="0.2">
      <c r="A205" s="156" t="s">
        <v>1645</v>
      </c>
      <c r="B205" s="157"/>
      <c r="C205" s="157"/>
      <c r="D205" s="157"/>
      <c r="E205" s="157"/>
      <c r="F205" s="157"/>
      <c r="G205" s="157"/>
      <c r="H205" s="157"/>
      <c r="I205" s="157"/>
      <c r="J205" s="157"/>
      <c r="K205" s="157"/>
      <c r="L205" s="158"/>
    </row>
    <row r="206" spans="1:12" x14ac:dyDescent="0.2">
      <c r="A206" s="167" t="s">
        <v>1743</v>
      </c>
      <c r="B206" s="168"/>
      <c r="C206" s="168"/>
      <c r="D206" s="168"/>
      <c r="E206" s="168"/>
      <c r="F206" s="168"/>
      <c r="G206" s="168"/>
      <c r="H206" s="168"/>
      <c r="I206" s="168"/>
      <c r="J206" s="168"/>
      <c r="K206" s="168"/>
      <c r="L206" s="169"/>
    </row>
    <row r="207" spans="1:12" x14ac:dyDescent="0.2">
      <c r="A207" s="56"/>
      <c r="B207" s="50"/>
    </row>
    <row r="208" spans="1:12" x14ac:dyDescent="0.2">
      <c r="A208" s="2"/>
      <c r="B208" s="50"/>
    </row>
    <row r="209" spans="1:2" x14ac:dyDescent="0.2">
      <c r="A209" s="2"/>
      <c r="B209" s="50"/>
    </row>
    <row r="210" spans="1:2" x14ac:dyDescent="0.2">
      <c r="A210" s="56"/>
      <c r="B210" s="50"/>
    </row>
    <row r="211" spans="1:2" x14ac:dyDescent="0.2">
      <c r="A211" s="58"/>
      <c r="B211" s="50"/>
    </row>
    <row r="212" spans="1:2" x14ac:dyDescent="0.2">
      <c r="A212" s="58"/>
      <c r="B212" s="56"/>
    </row>
    <row r="213" spans="1:2" x14ac:dyDescent="0.2">
      <c r="A213" s="58"/>
      <c r="B213" s="56"/>
    </row>
    <row r="214" spans="1:2" x14ac:dyDescent="0.2">
      <c r="A214" s="58"/>
      <c r="B214" s="56"/>
    </row>
    <row r="215" spans="1:2" x14ac:dyDescent="0.2">
      <c r="A215" s="58"/>
      <c r="B215" s="56"/>
    </row>
    <row r="216" spans="1:2" x14ac:dyDescent="0.2">
      <c r="A216" s="58"/>
      <c r="B216" s="56"/>
    </row>
    <row r="217" spans="1:2" x14ac:dyDescent="0.2">
      <c r="A217" s="58"/>
      <c r="B217" s="56"/>
    </row>
    <row r="218" spans="1:2" x14ac:dyDescent="0.2">
      <c r="A218" s="58"/>
      <c r="B218" s="56"/>
    </row>
    <row r="219" spans="1:2" x14ac:dyDescent="0.2">
      <c r="A219" s="56"/>
      <c r="B219" s="56"/>
    </row>
    <row r="220" spans="1:2" x14ac:dyDescent="0.2">
      <c r="A220" s="56"/>
    </row>
    <row r="221" spans="1:2" x14ac:dyDescent="0.2">
      <c r="A221" s="56"/>
    </row>
    <row r="222" spans="1:2" x14ac:dyDescent="0.2">
      <c r="A222" s="56"/>
    </row>
    <row r="223" spans="1:2" x14ac:dyDescent="0.2">
      <c r="A223" s="56"/>
    </row>
    <row r="224" spans="1:2" x14ac:dyDescent="0.2">
      <c r="A224" s="56"/>
    </row>
    <row r="225" spans="1:1" x14ac:dyDescent="0.2">
      <c r="A225" s="56"/>
    </row>
    <row r="226" spans="1:1" x14ac:dyDescent="0.2">
      <c r="A226" s="56"/>
    </row>
  </sheetData>
  <mergeCells count="6">
    <mergeCell ref="A206:L206"/>
    <mergeCell ref="A2:L2"/>
    <mergeCell ref="A204:L204"/>
    <mergeCell ref="A205:L20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71"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s="21" customFormat="1" ht="50.25" customHeight="1" x14ac:dyDescent="0.2">
      <c r="A2" s="173" t="s">
        <v>1610</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3" t="s">
        <v>9</v>
      </c>
      <c r="B6" s="37" t="s">
        <v>213</v>
      </c>
      <c r="C6" s="38">
        <v>1972633</v>
      </c>
      <c r="D6" s="46" t="str">
        <f>IF($B6="N/A","N/A",IF(C6&gt;10,"No",IF(C6&lt;-10,"No","Yes")))</f>
        <v>N/A</v>
      </c>
      <c r="E6" s="38">
        <v>2079056</v>
      </c>
      <c r="F6" s="46" t="str">
        <f>IF($B6="N/A","N/A",IF(E6&gt;10,"No",IF(E6&lt;-10,"No","Yes")))</f>
        <v>N/A</v>
      </c>
      <c r="G6" s="38">
        <v>1849199</v>
      </c>
      <c r="H6" s="46" t="str">
        <f>IF($B6="N/A","N/A",IF(G6&gt;10,"No",IF(G6&lt;-10,"No","Yes")))</f>
        <v>N/A</v>
      </c>
      <c r="I6" s="12">
        <v>5.3949999999999996</v>
      </c>
      <c r="J6" s="12">
        <v>-11.1</v>
      </c>
      <c r="K6" s="47" t="s">
        <v>739</v>
      </c>
      <c r="L6" s="9" t="str">
        <f t="shared" ref="L6:L46" si="0">IF(J6="Div by 0", "N/A", IF(K6="N/A","N/A", IF(J6&gt;VALUE(MID(K6,1,2)), "No", IF(J6&lt;-1*VALUE(MID(K6,1,2)), "No", "Yes"))))</f>
        <v>Yes</v>
      </c>
    </row>
    <row r="7" spans="1:12" x14ac:dyDescent="0.2">
      <c r="A7" s="48" t="s">
        <v>10</v>
      </c>
      <c r="B7" s="37" t="s">
        <v>213</v>
      </c>
      <c r="C7" s="38">
        <v>1674999</v>
      </c>
      <c r="D7" s="46" t="str">
        <f>IF($B7="N/A","N/A",IF(C7&gt;10,"No",IF(C7&lt;-10,"No","Yes")))</f>
        <v>N/A</v>
      </c>
      <c r="E7" s="38">
        <v>1790071</v>
      </c>
      <c r="F7" s="46" t="str">
        <f>IF($B7="N/A","N/A",IF(E7&gt;10,"No",IF(E7&lt;-10,"No","Yes")))</f>
        <v>N/A</v>
      </c>
      <c r="G7" s="38">
        <v>1581665</v>
      </c>
      <c r="H7" s="46" t="str">
        <f>IF($B7="N/A","N/A",IF(G7&gt;10,"No",IF(G7&lt;-10,"No","Yes")))</f>
        <v>N/A</v>
      </c>
      <c r="I7" s="12">
        <v>6.87</v>
      </c>
      <c r="J7" s="12">
        <v>-11.6</v>
      </c>
      <c r="K7" s="47" t="s">
        <v>739</v>
      </c>
      <c r="L7" s="9" t="str">
        <f t="shared" si="0"/>
        <v>Yes</v>
      </c>
    </row>
    <row r="8" spans="1:12" x14ac:dyDescent="0.2">
      <c r="A8" s="48" t="s">
        <v>91</v>
      </c>
      <c r="B8" s="9" t="s">
        <v>297</v>
      </c>
      <c r="C8" s="8">
        <v>84.911841179000007</v>
      </c>
      <c r="D8" s="46" t="str">
        <f>IF($B8="N/A","N/A",IF(C8&gt;90,"No",IF(C8&lt;65,"No","Yes")))</f>
        <v>Yes</v>
      </c>
      <c r="E8" s="8">
        <v>86.100182005999997</v>
      </c>
      <c r="F8" s="46" t="str">
        <f>IF($B8="N/A","N/A",IF(E8&gt;90,"No",IF(E8&lt;65,"No","Yes")))</f>
        <v>Yes</v>
      </c>
      <c r="G8" s="8">
        <v>85.532438639999995</v>
      </c>
      <c r="H8" s="46" t="str">
        <f>IF($B8="N/A","N/A",IF(G8&gt;90,"No",IF(G8&lt;65,"No","Yes")))</f>
        <v>Yes</v>
      </c>
      <c r="I8" s="12">
        <v>1.399</v>
      </c>
      <c r="J8" s="12">
        <v>-0.65900000000000003</v>
      </c>
      <c r="K8" s="47" t="s">
        <v>739</v>
      </c>
      <c r="L8" s="9" t="str">
        <f t="shared" si="0"/>
        <v>Yes</v>
      </c>
    </row>
    <row r="9" spans="1:12" x14ac:dyDescent="0.2">
      <c r="A9" s="48" t="s">
        <v>92</v>
      </c>
      <c r="B9" s="9" t="s">
        <v>298</v>
      </c>
      <c r="C9" s="8">
        <v>85.077674371000001</v>
      </c>
      <c r="D9" s="46" t="str">
        <f>IF($B9="N/A","N/A",IF(C9&gt;100,"No",IF(C9&lt;90,"No","Yes")))</f>
        <v>No</v>
      </c>
      <c r="E9" s="8">
        <v>83.624584401000007</v>
      </c>
      <c r="F9" s="46" t="str">
        <f>IF($B9="N/A","N/A",IF(E9&gt;100,"No",IF(E9&lt;90,"No","Yes")))</f>
        <v>No</v>
      </c>
      <c r="G9" s="8">
        <v>85.559754390999998</v>
      </c>
      <c r="H9" s="46" t="str">
        <f>IF($B9="N/A","N/A",IF(G9&gt;100,"No",IF(G9&lt;90,"No","Yes")))</f>
        <v>No</v>
      </c>
      <c r="I9" s="12">
        <v>-1.71</v>
      </c>
      <c r="J9" s="12">
        <v>2.3140000000000001</v>
      </c>
      <c r="K9" s="47" t="s">
        <v>739</v>
      </c>
      <c r="L9" s="9" t="str">
        <f t="shared" si="0"/>
        <v>Yes</v>
      </c>
    </row>
    <row r="10" spans="1:12" x14ac:dyDescent="0.2">
      <c r="A10" s="48" t="s">
        <v>93</v>
      </c>
      <c r="B10" s="9" t="s">
        <v>299</v>
      </c>
      <c r="C10" s="8">
        <v>87.333756068</v>
      </c>
      <c r="D10" s="46" t="str">
        <f>IF($B10="N/A","N/A",IF(C10&gt;100,"No",IF(C10&lt;85,"No","Yes")))</f>
        <v>Yes</v>
      </c>
      <c r="E10" s="8">
        <v>86.933530083999997</v>
      </c>
      <c r="F10" s="46" t="str">
        <f>IF($B10="N/A","N/A",IF(E10&gt;100,"No",IF(E10&lt;85,"No","Yes")))</f>
        <v>Yes</v>
      </c>
      <c r="G10" s="8">
        <v>87.096067802999997</v>
      </c>
      <c r="H10" s="46" t="str">
        <f>IF($B10="N/A","N/A",IF(G10&gt;100,"No",IF(G10&lt;85,"No","Yes")))</f>
        <v>Yes</v>
      </c>
      <c r="I10" s="12">
        <v>-0.45800000000000002</v>
      </c>
      <c r="J10" s="12">
        <v>0.187</v>
      </c>
      <c r="K10" s="47" t="s">
        <v>739</v>
      </c>
      <c r="L10" s="9" t="str">
        <f t="shared" si="0"/>
        <v>Yes</v>
      </c>
    </row>
    <row r="11" spans="1:12" x14ac:dyDescent="0.2">
      <c r="A11" s="48" t="s">
        <v>94</v>
      </c>
      <c r="B11" s="9" t="s">
        <v>300</v>
      </c>
      <c r="C11" s="8">
        <v>84.406804471000001</v>
      </c>
      <c r="D11" s="46" t="str">
        <f>IF($B11="N/A","N/A",IF(C11&gt;100,"No",IF(C11&lt;80,"No","Yes")))</f>
        <v>Yes</v>
      </c>
      <c r="E11" s="8">
        <v>86.820556844999999</v>
      </c>
      <c r="F11" s="46" t="str">
        <f>IF($B11="N/A","N/A",IF(E11&gt;100,"No",IF(E11&lt;80,"No","Yes")))</f>
        <v>Yes</v>
      </c>
      <c r="G11" s="8">
        <v>86.344985847000004</v>
      </c>
      <c r="H11" s="46" t="str">
        <f>IF($B11="N/A","N/A",IF(G11&gt;100,"No",IF(G11&lt;80,"No","Yes")))</f>
        <v>Yes</v>
      </c>
      <c r="I11" s="12">
        <v>2.86</v>
      </c>
      <c r="J11" s="12">
        <v>-0.54800000000000004</v>
      </c>
      <c r="K11" s="47" t="s">
        <v>739</v>
      </c>
      <c r="L11" s="9" t="str">
        <f t="shared" si="0"/>
        <v>Yes</v>
      </c>
    </row>
    <row r="12" spans="1:12" x14ac:dyDescent="0.2">
      <c r="A12" s="48" t="s">
        <v>95</v>
      </c>
      <c r="B12" s="9" t="s">
        <v>300</v>
      </c>
      <c r="C12" s="8">
        <v>83.414698384999994</v>
      </c>
      <c r="D12" s="46" t="str">
        <f>IF($B12="N/A","N/A",IF(C12&gt;100,"No",IF(C12&lt;80,"No","Yes")))</f>
        <v>Yes</v>
      </c>
      <c r="E12" s="8">
        <v>83.513325049000002</v>
      </c>
      <c r="F12" s="46" t="str">
        <f>IF($B12="N/A","N/A",IF(E12&gt;100,"No",IF(E12&lt;80,"No","Yes")))</f>
        <v>Yes</v>
      </c>
      <c r="G12" s="8">
        <v>78.514457116000003</v>
      </c>
      <c r="H12" s="46" t="str">
        <f>IF($B12="N/A","N/A",IF(G12&gt;100,"No",IF(G12&lt;80,"No","Yes")))</f>
        <v>No</v>
      </c>
      <c r="I12" s="12">
        <v>0.1182</v>
      </c>
      <c r="J12" s="12">
        <v>-5.99</v>
      </c>
      <c r="K12" s="47" t="s">
        <v>739</v>
      </c>
      <c r="L12" s="9" t="str">
        <f t="shared" si="0"/>
        <v>Yes</v>
      </c>
    </row>
    <row r="13" spans="1:12" x14ac:dyDescent="0.2">
      <c r="A13" s="3" t="s">
        <v>96</v>
      </c>
      <c r="B13" s="37" t="s">
        <v>213</v>
      </c>
      <c r="C13" s="38">
        <v>1424217.02</v>
      </c>
      <c r="D13" s="46" t="str">
        <f t="shared" ref="D13:D44" si="1">IF($B13="N/A","N/A",IF(C13&gt;10,"No",IF(C13&lt;-10,"No","Yes")))</f>
        <v>N/A</v>
      </c>
      <c r="E13" s="38">
        <v>1552435.13</v>
      </c>
      <c r="F13" s="46" t="str">
        <f t="shared" ref="F13:F44" si="2">IF($B13="N/A","N/A",IF(E13&gt;10,"No",IF(E13&lt;-10,"No","Yes")))</f>
        <v>N/A</v>
      </c>
      <c r="G13" s="38">
        <v>1393495.51</v>
      </c>
      <c r="H13" s="46" t="str">
        <f t="shared" ref="H13:H44" si="3">IF($B13="N/A","N/A",IF(G13&gt;10,"No",IF(G13&lt;-10,"No","Yes")))</f>
        <v>N/A</v>
      </c>
      <c r="I13" s="12">
        <v>9.0030000000000001</v>
      </c>
      <c r="J13" s="12">
        <v>-10.199999999999999</v>
      </c>
      <c r="K13" s="47" t="s">
        <v>739</v>
      </c>
      <c r="L13" s="9" t="str">
        <f t="shared" si="0"/>
        <v>Yes</v>
      </c>
    </row>
    <row r="14" spans="1:12" x14ac:dyDescent="0.2">
      <c r="A14" s="3" t="s">
        <v>100</v>
      </c>
      <c r="B14" s="37" t="s">
        <v>213</v>
      </c>
      <c r="C14" s="38">
        <v>223819</v>
      </c>
      <c r="D14" s="46" t="str">
        <f t="shared" si="1"/>
        <v>N/A</v>
      </c>
      <c r="E14" s="38">
        <v>251444</v>
      </c>
      <c r="F14" s="46" t="str">
        <f t="shared" si="2"/>
        <v>N/A</v>
      </c>
      <c r="G14" s="38">
        <v>219373</v>
      </c>
      <c r="H14" s="46" t="str">
        <f t="shared" si="3"/>
        <v>N/A</v>
      </c>
      <c r="I14" s="12">
        <v>12.34</v>
      </c>
      <c r="J14" s="12">
        <v>-12.8</v>
      </c>
      <c r="K14" s="47" t="s">
        <v>739</v>
      </c>
      <c r="L14" s="9" t="str">
        <f t="shared" si="0"/>
        <v>Yes</v>
      </c>
    </row>
    <row r="15" spans="1:12" x14ac:dyDescent="0.2">
      <c r="A15" s="3" t="s">
        <v>991</v>
      </c>
      <c r="B15" s="37" t="s">
        <v>213</v>
      </c>
      <c r="C15" s="38">
        <v>96208</v>
      </c>
      <c r="D15" s="46" t="str">
        <f t="shared" si="1"/>
        <v>N/A</v>
      </c>
      <c r="E15" s="38">
        <v>119849</v>
      </c>
      <c r="F15" s="46" t="str">
        <f t="shared" si="2"/>
        <v>N/A</v>
      </c>
      <c r="G15" s="38">
        <v>91457</v>
      </c>
      <c r="H15" s="46" t="str">
        <f t="shared" si="3"/>
        <v>N/A</v>
      </c>
      <c r="I15" s="12">
        <v>24.57</v>
      </c>
      <c r="J15" s="12">
        <v>-23.7</v>
      </c>
      <c r="K15" s="47" t="s">
        <v>739</v>
      </c>
      <c r="L15" s="9" t="str">
        <f t="shared" si="0"/>
        <v>Yes</v>
      </c>
    </row>
    <row r="16" spans="1:12" x14ac:dyDescent="0.2">
      <c r="A16" s="3" t="s">
        <v>992</v>
      </c>
      <c r="B16" s="37" t="s">
        <v>213</v>
      </c>
      <c r="C16" s="38">
        <v>0</v>
      </c>
      <c r="D16" s="46" t="str">
        <f t="shared" si="1"/>
        <v>N/A</v>
      </c>
      <c r="E16" s="38">
        <v>11</v>
      </c>
      <c r="F16" s="46" t="str">
        <f t="shared" si="2"/>
        <v>N/A</v>
      </c>
      <c r="G16" s="38">
        <v>0</v>
      </c>
      <c r="H16" s="46" t="str">
        <f t="shared" si="3"/>
        <v>N/A</v>
      </c>
      <c r="I16" s="12" t="s">
        <v>1747</v>
      </c>
      <c r="J16" s="12">
        <v>-100</v>
      </c>
      <c r="K16" s="47" t="s">
        <v>739</v>
      </c>
      <c r="L16" s="9" t="str">
        <f t="shared" si="0"/>
        <v>No</v>
      </c>
    </row>
    <row r="17" spans="1:12" x14ac:dyDescent="0.2">
      <c r="A17" s="3" t="s">
        <v>993</v>
      </c>
      <c r="B17" s="37" t="s">
        <v>213</v>
      </c>
      <c r="C17" s="38">
        <v>2195</v>
      </c>
      <c r="D17" s="46" t="str">
        <f t="shared" si="1"/>
        <v>N/A</v>
      </c>
      <c r="E17" s="38">
        <v>2507</v>
      </c>
      <c r="F17" s="46" t="str">
        <f t="shared" si="2"/>
        <v>N/A</v>
      </c>
      <c r="G17" s="38">
        <v>2740</v>
      </c>
      <c r="H17" s="46" t="str">
        <f t="shared" si="3"/>
        <v>N/A</v>
      </c>
      <c r="I17" s="12">
        <v>14.21</v>
      </c>
      <c r="J17" s="12">
        <v>9.2940000000000005</v>
      </c>
      <c r="K17" s="47" t="s">
        <v>739</v>
      </c>
      <c r="L17" s="9" t="str">
        <f t="shared" si="0"/>
        <v>Yes</v>
      </c>
    </row>
    <row r="18" spans="1:12" x14ac:dyDescent="0.2">
      <c r="A18" s="3" t="s">
        <v>994</v>
      </c>
      <c r="B18" s="37" t="s">
        <v>213</v>
      </c>
      <c r="C18" s="38">
        <v>125416</v>
      </c>
      <c r="D18" s="46" t="str">
        <f t="shared" si="1"/>
        <v>N/A</v>
      </c>
      <c r="E18" s="38">
        <v>129085</v>
      </c>
      <c r="F18" s="46" t="str">
        <f t="shared" si="2"/>
        <v>N/A</v>
      </c>
      <c r="G18" s="38">
        <v>125176</v>
      </c>
      <c r="H18" s="46" t="str">
        <f t="shared" si="3"/>
        <v>N/A</v>
      </c>
      <c r="I18" s="12">
        <v>2.9249999999999998</v>
      </c>
      <c r="J18" s="12">
        <v>-3.03</v>
      </c>
      <c r="K18" s="47" t="s">
        <v>739</v>
      </c>
      <c r="L18" s="9" t="str">
        <f t="shared" si="0"/>
        <v>Yes</v>
      </c>
    </row>
    <row r="19" spans="1:12" x14ac:dyDescent="0.2">
      <c r="A19" s="3" t="s">
        <v>995</v>
      </c>
      <c r="B19" s="37" t="s">
        <v>213</v>
      </c>
      <c r="C19" s="38">
        <v>0</v>
      </c>
      <c r="D19" s="46" t="str">
        <f t="shared" si="1"/>
        <v>N/A</v>
      </c>
      <c r="E19" s="38">
        <v>0</v>
      </c>
      <c r="F19" s="46" t="str">
        <f t="shared" si="2"/>
        <v>N/A</v>
      </c>
      <c r="G19" s="38">
        <v>0</v>
      </c>
      <c r="H19" s="46" t="str">
        <f t="shared" si="3"/>
        <v>N/A</v>
      </c>
      <c r="I19" s="12" t="s">
        <v>1747</v>
      </c>
      <c r="J19" s="12" t="s">
        <v>1747</v>
      </c>
      <c r="K19" s="47" t="s">
        <v>739</v>
      </c>
      <c r="L19" s="9" t="str">
        <f t="shared" si="0"/>
        <v>N/A</v>
      </c>
    </row>
    <row r="20" spans="1:12" x14ac:dyDescent="0.2">
      <c r="A20" s="3" t="s">
        <v>101</v>
      </c>
      <c r="B20" s="37" t="s">
        <v>213</v>
      </c>
      <c r="C20" s="38">
        <v>361141</v>
      </c>
      <c r="D20" s="46" t="str">
        <f t="shared" si="1"/>
        <v>N/A</v>
      </c>
      <c r="E20" s="38">
        <v>405251</v>
      </c>
      <c r="F20" s="46" t="str">
        <f t="shared" si="2"/>
        <v>N/A</v>
      </c>
      <c r="G20" s="38">
        <v>369895</v>
      </c>
      <c r="H20" s="46" t="str">
        <f t="shared" si="3"/>
        <v>N/A</v>
      </c>
      <c r="I20" s="12">
        <v>12.21</v>
      </c>
      <c r="J20" s="12">
        <v>-8.7200000000000006</v>
      </c>
      <c r="K20" s="47" t="s">
        <v>739</v>
      </c>
      <c r="L20" s="9" t="str">
        <f t="shared" si="0"/>
        <v>Yes</v>
      </c>
    </row>
    <row r="21" spans="1:12" x14ac:dyDescent="0.2">
      <c r="A21" s="3" t="s">
        <v>996</v>
      </c>
      <c r="B21" s="37" t="s">
        <v>213</v>
      </c>
      <c r="C21" s="38">
        <v>303961</v>
      </c>
      <c r="D21" s="46" t="str">
        <f t="shared" si="1"/>
        <v>N/A</v>
      </c>
      <c r="E21" s="38">
        <v>341096</v>
      </c>
      <c r="F21" s="46" t="str">
        <f t="shared" si="2"/>
        <v>N/A</v>
      </c>
      <c r="G21" s="38">
        <v>309428</v>
      </c>
      <c r="H21" s="46" t="str">
        <f t="shared" si="3"/>
        <v>N/A</v>
      </c>
      <c r="I21" s="12">
        <v>12.22</v>
      </c>
      <c r="J21" s="12">
        <v>-9.2799999999999994</v>
      </c>
      <c r="K21" s="47" t="s">
        <v>739</v>
      </c>
      <c r="L21" s="9" t="str">
        <f t="shared" si="0"/>
        <v>Yes</v>
      </c>
    </row>
    <row r="22" spans="1:12" x14ac:dyDescent="0.2">
      <c r="A22" s="3" t="s">
        <v>997</v>
      </c>
      <c r="B22" s="37" t="s">
        <v>213</v>
      </c>
      <c r="C22" s="38">
        <v>0</v>
      </c>
      <c r="D22" s="46" t="str">
        <f t="shared" si="1"/>
        <v>N/A</v>
      </c>
      <c r="E22" s="38">
        <v>0</v>
      </c>
      <c r="F22" s="46" t="str">
        <f t="shared" si="2"/>
        <v>N/A</v>
      </c>
      <c r="G22" s="38">
        <v>0</v>
      </c>
      <c r="H22" s="46" t="str">
        <f t="shared" si="3"/>
        <v>N/A</v>
      </c>
      <c r="I22" s="12" t="s">
        <v>1747</v>
      </c>
      <c r="J22" s="12" t="s">
        <v>1747</v>
      </c>
      <c r="K22" s="47" t="s">
        <v>739</v>
      </c>
      <c r="L22" s="9" t="str">
        <f t="shared" si="0"/>
        <v>N/A</v>
      </c>
    </row>
    <row r="23" spans="1:12" x14ac:dyDescent="0.2">
      <c r="A23" s="3" t="s">
        <v>998</v>
      </c>
      <c r="B23" s="37" t="s">
        <v>213</v>
      </c>
      <c r="C23" s="38">
        <v>5351</v>
      </c>
      <c r="D23" s="46" t="str">
        <f t="shared" si="1"/>
        <v>N/A</v>
      </c>
      <c r="E23" s="38">
        <v>5900</v>
      </c>
      <c r="F23" s="46" t="str">
        <f t="shared" si="2"/>
        <v>N/A</v>
      </c>
      <c r="G23" s="38">
        <v>3777</v>
      </c>
      <c r="H23" s="46" t="str">
        <f t="shared" si="3"/>
        <v>N/A</v>
      </c>
      <c r="I23" s="12">
        <v>10.26</v>
      </c>
      <c r="J23" s="12">
        <v>-36</v>
      </c>
      <c r="K23" s="47" t="s">
        <v>739</v>
      </c>
      <c r="L23" s="9" t="str">
        <f t="shared" si="0"/>
        <v>No</v>
      </c>
    </row>
    <row r="24" spans="1:12" x14ac:dyDescent="0.2">
      <c r="A24" s="3" t="s">
        <v>999</v>
      </c>
      <c r="B24" s="37" t="s">
        <v>213</v>
      </c>
      <c r="C24" s="38">
        <v>51829</v>
      </c>
      <c r="D24" s="46" t="str">
        <f t="shared" si="1"/>
        <v>N/A</v>
      </c>
      <c r="E24" s="38">
        <v>58255</v>
      </c>
      <c r="F24" s="46" t="str">
        <f t="shared" si="2"/>
        <v>N/A</v>
      </c>
      <c r="G24" s="38">
        <v>56690</v>
      </c>
      <c r="H24" s="46" t="str">
        <f t="shared" si="3"/>
        <v>N/A</v>
      </c>
      <c r="I24" s="12">
        <v>12.4</v>
      </c>
      <c r="J24" s="12">
        <v>-2.69</v>
      </c>
      <c r="K24" s="47" t="s">
        <v>739</v>
      </c>
      <c r="L24" s="9" t="str">
        <f t="shared" si="0"/>
        <v>Yes</v>
      </c>
    </row>
    <row r="25" spans="1:12" x14ac:dyDescent="0.2">
      <c r="A25" s="3" t="s">
        <v>1000</v>
      </c>
      <c r="B25" s="37" t="s">
        <v>213</v>
      </c>
      <c r="C25" s="38">
        <v>0</v>
      </c>
      <c r="D25" s="46" t="str">
        <f t="shared" si="1"/>
        <v>N/A</v>
      </c>
      <c r="E25" s="38">
        <v>0</v>
      </c>
      <c r="F25" s="46" t="str">
        <f t="shared" si="2"/>
        <v>N/A</v>
      </c>
      <c r="G25" s="38">
        <v>0</v>
      </c>
      <c r="H25" s="46" t="str">
        <f t="shared" si="3"/>
        <v>N/A</v>
      </c>
      <c r="I25" s="12" t="s">
        <v>1747</v>
      </c>
      <c r="J25" s="12" t="s">
        <v>1747</v>
      </c>
      <c r="K25" s="47" t="s">
        <v>739</v>
      </c>
      <c r="L25" s="9" t="str">
        <f t="shared" si="0"/>
        <v>N/A</v>
      </c>
    </row>
    <row r="26" spans="1:12" x14ac:dyDescent="0.2">
      <c r="A26" s="3" t="s">
        <v>104</v>
      </c>
      <c r="B26" s="37" t="s">
        <v>213</v>
      </c>
      <c r="C26" s="38">
        <v>1175051</v>
      </c>
      <c r="D26" s="46" t="str">
        <f t="shared" si="1"/>
        <v>N/A</v>
      </c>
      <c r="E26" s="38">
        <v>1198647</v>
      </c>
      <c r="F26" s="46" t="str">
        <f t="shared" si="2"/>
        <v>N/A</v>
      </c>
      <c r="G26" s="38">
        <v>1054565</v>
      </c>
      <c r="H26" s="46" t="str">
        <f t="shared" si="3"/>
        <v>N/A</v>
      </c>
      <c r="I26" s="12">
        <v>2.008</v>
      </c>
      <c r="J26" s="12">
        <v>-12</v>
      </c>
      <c r="K26" s="47" t="s">
        <v>739</v>
      </c>
      <c r="L26" s="9" t="str">
        <f t="shared" si="0"/>
        <v>Yes</v>
      </c>
    </row>
    <row r="27" spans="1:12" x14ac:dyDescent="0.2">
      <c r="A27" s="3" t="s">
        <v>1001</v>
      </c>
      <c r="B27" s="37" t="s">
        <v>213</v>
      </c>
      <c r="C27" s="38">
        <v>79732</v>
      </c>
      <c r="D27" s="46" t="str">
        <f t="shared" si="1"/>
        <v>N/A</v>
      </c>
      <c r="E27" s="38">
        <v>94615</v>
      </c>
      <c r="F27" s="46" t="str">
        <f t="shared" si="2"/>
        <v>N/A</v>
      </c>
      <c r="G27" s="38">
        <v>112581</v>
      </c>
      <c r="H27" s="46" t="str">
        <f t="shared" si="3"/>
        <v>N/A</v>
      </c>
      <c r="I27" s="12">
        <v>18.670000000000002</v>
      </c>
      <c r="J27" s="12">
        <v>18.989999999999998</v>
      </c>
      <c r="K27" s="47" t="s">
        <v>739</v>
      </c>
      <c r="L27" s="9" t="str">
        <f t="shared" si="0"/>
        <v>Yes</v>
      </c>
    </row>
    <row r="28" spans="1:12" x14ac:dyDescent="0.2">
      <c r="A28" s="3" t="s">
        <v>1002</v>
      </c>
      <c r="B28" s="37" t="s">
        <v>213</v>
      </c>
      <c r="C28" s="38">
        <v>4033</v>
      </c>
      <c r="D28" s="46" t="str">
        <f t="shared" si="1"/>
        <v>N/A</v>
      </c>
      <c r="E28" s="38">
        <v>5135</v>
      </c>
      <c r="F28" s="46" t="str">
        <f t="shared" si="2"/>
        <v>N/A</v>
      </c>
      <c r="G28" s="38">
        <v>8462</v>
      </c>
      <c r="H28" s="46" t="str">
        <f t="shared" si="3"/>
        <v>N/A</v>
      </c>
      <c r="I28" s="12">
        <v>27.32</v>
      </c>
      <c r="J28" s="12">
        <v>64.790000000000006</v>
      </c>
      <c r="K28" s="47" t="s">
        <v>739</v>
      </c>
      <c r="L28" s="9" t="str">
        <f t="shared" si="0"/>
        <v>No</v>
      </c>
    </row>
    <row r="29" spans="1:12" x14ac:dyDescent="0.2">
      <c r="A29" s="3" t="s">
        <v>1003</v>
      </c>
      <c r="B29" s="37" t="s">
        <v>213</v>
      </c>
      <c r="C29" s="38">
        <v>2090</v>
      </c>
      <c r="D29" s="46" t="str">
        <f t="shared" si="1"/>
        <v>N/A</v>
      </c>
      <c r="E29" s="38">
        <v>1636</v>
      </c>
      <c r="F29" s="46" t="str">
        <f t="shared" si="2"/>
        <v>N/A</v>
      </c>
      <c r="G29" s="121">
        <v>1788</v>
      </c>
      <c r="H29" s="46" t="str">
        <f t="shared" si="3"/>
        <v>N/A</v>
      </c>
      <c r="I29" s="12">
        <v>-21.7</v>
      </c>
      <c r="J29" s="12">
        <v>9.2910000000000004</v>
      </c>
      <c r="K29" s="47" t="s">
        <v>739</v>
      </c>
      <c r="L29" s="9" t="str">
        <f t="shared" si="0"/>
        <v>Yes</v>
      </c>
    </row>
    <row r="30" spans="1:12" x14ac:dyDescent="0.2">
      <c r="A30" s="3" t="s">
        <v>1004</v>
      </c>
      <c r="B30" s="37" t="s">
        <v>213</v>
      </c>
      <c r="C30" s="38">
        <v>954219</v>
      </c>
      <c r="D30" s="46" t="str">
        <f t="shared" si="1"/>
        <v>N/A</v>
      </c>
      <c r="E30" s="38">
        <v>947335</v>
      </c>
      <c r="F30" s="46" t="str">
        <f t="shared" si="2"/>
        <v>N/A</v>
      </c>
      <c r="G30" s="38">
        <v>789893</v>
      </c>
      <c r="H30" s="46" t="str">
        <f t="shared" si="3"/>
        <v>N/A</v>
      </c>
      <c r="I30" s="12">
        <v>-0.72099999999999997</v>
      </c>
      <c r="J30" s="12">
        <v>-16.600000000000001</v>
      </c>
      <c r="K30" s="47" t="s">
        <v>739</v>
      </c>
      <c r="L30" s="9" t="str">
        <f t="shared" si="0"/>
        <v>Yes</v>
      </c>
    </row>
    <row r="31" spans="1:12" x14ac:dyDescent="0.2">
      <c r="A31" s="3" t="s">
        <v>1005</v>
      </c>
      <c r="B31" s="37" t="s">
        <v>213</v>
      </c>
      <c r="C31" s="38">
        <v>103241</v>
      </c>
      <c r="D31" s="46" t="str">
        <f t="shared" si="1"/>
        <v>N/A</v>
      </c>
      <c r="E31" s="38">
        <v>115752</v>
      </c>
      <c r="F31" s="46" t="str">
        <f t="shared" si="2"/>
        <v>N/A</v>
      </c>
      <c r="G31" s="38">
        <v>105237</v>
      </c>
      <c r="H31" s="46" t="str">
        <f t="shared" si="3"/>
        <v>N/A</v>
      </c>
      <c r="I31" s="12">
        <v>12.12</v>
      </c>
      <c r="J31" s="12">
        <v>-9.08</v>
      </c>
      <c r="K31" s="47" t="s">
        <v>739</v>
      </c>
      <c r="L31" s="9" t="str">
        <f t="shared" si="0"/>
        <v>Yes</v>
      </c>
    </row>
    <row r="32" spans="1:12" x14ac:dyDescent="0.2">
      <c r="A32" s="3" t="s">
        <v>1006</v>
      </c>
      <c r="B32" s="37" t="s">
        <v>213</v>
      </c>
      <c r="C32" s="38">
        <v>31731</v>
      </c>
      <c r="D32" s="46" t="str">
        <f t="shared" si="1"/>
        <v>N/A</v>
      </c>
      <c r="E32" s="38">
        <v>34172</v>
      </c>
      <c r="F32" s="46" t="str">
        <f t="shared" si="2"/>
        <v>N/A</v>
      </c>
      <c r="G32" s="38">
        <v>36602</v>
      </c>
      <c r="H32" s="46" t="str">
        <f t="shared" si="3"/>
        <v>N/A</v>
      </c>
      <c r="I32" s="12">
        <v>7.6929999999999996</v>
      </c>
      <c r="J32" s="12">
        <v>7.1109999999999998</v>
      </c>
      <c r="K32" s="47" t="s">
        <v>739</v>
      </c>
      <c r="L32" s="9" t="str">
        <f t="shared" si="0"/>
        <v>Yes</v>
      </c>
    </row>
    <row r="33" spans="1:12" x14ac:dyDescent="0.2">
      <c r="A33" s="3" t="s">
        <v>1007</v>
      </c>
      <c r="B33" s="37" t="s">
        <v>213</v>
      </c>
      <c r="C33" s="38">
        <v>11</v>
      </c>
      <c r="D33" s="46" t="str">
        <f t="shared" si="1"/>
        <v>N/A</v>
      </c>
      <c r="E33" s="38">
        <v>11</v>
      </c>
      <c r="F33" s="46" t="str">
        <f t="shared" si="2"/>
        <v>N/A</v>
      </c>
      <c r="G33" s="38">
        <v>11</v>
      </c>
      <c r="H33" s="46" t="str">
        <f t="shared" si="3"/>
        <v>N/A</v>
      </c>
      <c r="I33" s="12">
        <v>-60</v>
      </c>
      <c r="J33" s="12">
        <v>0</v>
      </c>
      <c r="K33" s="47" t="s">
        <v>739</v>
      </c>
      <c r="L33" s="9" t="str">
        <f t="shared" si="0"/>
        <v>Yes</v>
      </c>
    </row>
    <row r="34" spans="1:12" x14ac:dyDescent="0.2">
      <c r="A34" s="3" t="s">
        <v>105</v>
      </c>
      <c r="B34" s="37" t="s">
        <v>213</v>
      </c>
      <c r="C34" s="38">
        <v>212622</v>
      </c>
      <c r="D34" s="46" t="str">
        <f t="shared" si="1"/>
        <v>N/A</v>
      </c>
      <c r="E34" s="38">
        <v>223714</v>
      </c>
      <c r="F34" s="46" t="str">
        <f t="shared" si="2"/>
        <v>N/A</v>
      </c>
      <c r="G34" s="38">
        <v>205366</v>
      </c>
      <c r="H34" s="46" t="str">
        <f t="shared" si="3"/>
        <v>N/A</v>
      </c>
      <c r="I34" s="12">
        <v>5.2169999999999996</v>
      </c>
      <c r="J34" s="12">
        <v>-8.1999999999999993</v>
      </c>
      <c r="K34" s="47" t="s">
        <v>739</v>
      </c>
      <c r="L34" s="9" t="str">
        <f t="shared" si="0"/>
        <v>Yes</v>
      </c>
    </row>
    <row r="35" spans="1:12" x14ac:dyDescent="0.2">
      <c r="A35" s="3" t="s">
        <v>1008</v>
      </c>
      <c r="B35" s="37" t="s">
        <v>213</v>
      </c>
      <c r="C35" s="38">
        <v>33015</v>
      </c>
      <c r="D35" s="46" t="str">
        <f t="shared" si="1"/>
        <v>N/A</v>
      </c>
      <c r="E35" s="38">
        <v>43268</v>
      </c>
      <c r="F35" s="46" t="str">
        <f t="shared" si="2"/>
        <v>N/A</v>
      </c>
      <c r="G35" s="38">
        <v>62402</v>
      </c>
      <c r="H35" s="46" t="str">
        <f t="shared" si="3"/>
        <v>N/A</v>
      </c>
      <c r="I35" s="12">
        <v>31.06</v>
      </c>
      <c r="J35" s="12">
        <v>44.22</v>
      </c>
      <c r="K35" s="47" t="s">
        <v>739</v>
      </c>
      <c r="L35" s="9" t="str">
        <f t="shared" si="0"/>
        <v>No</v>
      </c>
    </row>
    <row r="36" spans="1:12" x14ac:dyDescent="0.2">
      <c r="A36" s="3" t="s">
        <v>1009</v>
      </c>
      <c r="B36" s="37" t="s">
        <v>213</v>
      </c>
      <c r="C36" s="38">
        <v>7804</v>
      </c>
      <c r="D36" s="46" t="str">
        <f t="shared" si="1"/>
        <v>N/A</v>
      </c>
      <c r="E36" s="38">
        <v>10534</v>
      </c>
      <c r="F36" s="46" t="str">
        <f t="shared" si="2"/>
        <v>N/A</v>
      </c>
      <c r="G36" s="38">
        <v>17323</v>
      </c>
      <c r="H36" s="46" t="str">
        <f t="shared" si="3"/>
        <v>N/A</v>
      </c>
      <c r="I36" s="12">
        <v>34.979999999999997</v>
      </c>
      <c r="J36" s="12">
        <v>64.45</v>
      </c>
      <c r="K36" s="47" t="s">
        <v>739</v>
      </c>
      <c r="L36" s="9" t="str">
        <f t="shared" si="0"/>
        <v>No</v>
      </c>
    </row>
    <row r="37" spans="1:12" x14ac:dyDescent="0.2">
      <c r="A37" s="3" t="s">
        <v>1010</v>
      </c>
      <c r="B37" s="37" t="s">
        <v>213</v>
      </c>
      <c r="C37" s="38">
        <v>51427</v>
      </c>
      <c r="D37" s="46" t="str">
        <f t="shared" si="1"/>
        <v>N/A</v>
      </c>
      <c r="E37" s="38">
        <v>50293</v>
      </c>
      <c r="F37" s="46" t="str">
        <f t="shared" si="2"/>
        <v>N/A</v>
      </c>
      <c r="G37" s="38">
        <v>12494</v>
      </c>
      <c r="H37" s="46" t="str">
        <f t="shared" si="3"/>
        <v>N/A</v>
      </c>
      <c r="I37" s="12">
        <v>-2.21</v>
      </c>
      <c r="J37" s="12">
        <v>-75.2</v>
      </c>
      <c r="K37" s="47" t="s">
        <v>739</v>
      </c>
      <c r="L37" s="9" t="str">
        <f t="shared" si="0"/>
        <v>No</v>
      </c>
    </row>
    <row r="38" spans="1:12" x14ac:dyDescent="0.2">
      <c r="A38" s="3" t="s">
        <v>1011</v>
      </c>
      <c r="B38" s="37" t="s">
        <v>213</v>
      </c>
      <c r="C38" s="38">
        <v>103970</v>
      </c>
      <c r="D38" s="46" t="str">
        <f t="shared" si="1"/>
        <v>N/A</v>
      </c>
      <c r="E38" s="38">
        <v>100494</v>
      </c>
      <c r="F38" s="46" t="str">
        <f t="shared" si="2"/>
        <v>N/A</v>
      </c>
      <c r="G38" s="38">
        <v>91716</v>
      </c>
      <c r="H38" s="46" t="str">
        <f t="shared" si="3"/>
        <v>N/A</v>
      </c>
      <c r="I38" s="12">
        <v>-3.34</v>
      </c>
      <c r="J38" s="12">
        <v>-8.73</v>
      </c>
      <c r="K38" s="47" t="s">
        <v>739</v>
      </c>
      <c r="L38" s="9" t="str">
        <f t="shared" si="0"/>
        <v>Yes</v>
      </c>
    </row>
    <row r="39" spans="1:12" x14ac:dyDescent="0.2">
      <c r="A39" s="3" t="s">
        <v>1012</v>
      </c>
      <c r="B39" s="37" t="s">
        <v>213</v>
      </c>
      <c r="C39" s="38">
        <v>10253</v>
      </c>
      <c r="D39" s="46" t="str">
        <f t="shared" si="1"/>
        <v>N/A</v>
      </c>
      <c r="E39" s="38">
        <v>11968</v>
      </c>
      <c r="F39" s="46" t="str">
        <f t="shared" si="2"/>
        <v>N/A</v>
      </c>
      <c r="G39" s="38">
        <v>14599</v>
      </c>
      <c r="H39" s="46" t="str">
        <f t="shared" si="3"/>
        <v>N/A</v>
      </c>
      <c r="I39" s="12">
        <v>16.73</v>
      </c>
      <c r="J39" s="12">
        <v>21.98</v>
      </c>
      <c r="K39" s="47" t="s">
        <v>739</v>
      </c>
      <c r="L39" s="9" t="str">
        <f t="shared" si="0"/>
        <v>Yes</v>
      </c>
    </row>
    <row r="40" spans="1:12" x14ac:dyDescent="0.2">
      <c r="A40" s="3" t="s">
        <v>1013</v>
      </c>
      <c r="B40" s="37" t="s">
        <v>213</v>
      </c>
      <c r="C40" s="38">
        <v>6153</v>
      </c>
      <c r="D40" s="46" t="str">
        <f t="shared" si="1"/>
        <v>N/A</v>
      </c>
      <c r="E40" s="38">
        <v>7157</v>
      </c>
      <c r="F40" s="46" t="str">
        <f t="shared" si="2"/>
        <v>N/A</v>
      </c>
      <c r="G40" s="38">
        <v>6832</v>
      </c>
      <c r="H40" s="46" t="str">
        <f t="shared" si="3"/>
        <v>N/A</v>
      </c>
      <c r="I40" s="12">
        <v>16.32</v>
      </c>
      <c r="J40" s="12">
        <v>-4.54</v>
      </c>
      <c r="K40" s="47" t="s">
        <v>739</v>
      </c>
      <c r="L40" s="9" t="str">
        <f t="shared" si="0"/>
        <v>Yes</v>
      </c>
    </row>
    <row r="41" spans="1:12" x14ac:dyDescent="0.2">
      <c r="A41" s="48" t="s">
        <v>84</v>
      </c>
      <c r="B41" s="37" t="s">
        <v>213</v>
      </c>
      <c r="C41" s="49">
        <v>11412316945</v>
      </c>
      <c r="D41" s="46" t="str">
        <f t="shared" si="1"/>
        <v>N/A</v>
      </c>
      <c r="E41" s="49">
        <v>12649051139</v>
      </c>
      <c r="F41" s="46" t="str">
        <f t="shared" si="2"/>
        <v>N/A</v>
      </c>
      <c r="G41" s="49">
        <v>12169300558</v>
      </c>
      <c r="H41" s="46" t="str">
        <f t="shared" si="3"/>
        <v>N/A</v>
      </c>
      <c r="I41" s="12">
        <v>10.84</v>
      </c>
      <c r="J41" s="12">
        <v>-3.79</v>
      </c>
      <c r="K41" s="47" t="s">
        <v>739</v>
      </c>
      <c r="L41" s="9" t="str">
        <f t="shared" si="0"/>
        <v>Yes</v>
      </c>
    </row>
    <row r="42" spans="1:12" x14ac:dyDescent="0.2">
      <c r="A42" s="48" t="s">
        <v>1501</v>
      </c>
      <c r="B42" s="37" t="s">
        <v>213</v>
      </c>
      <c r="C42" s="49">
        <v>5785.3219251</v>
      </c>
      <c r="D42" s="46" t="str">
        <f t="shared" si="1"/>
        <v>N/A</v>
      </c>
      <c r="E42" s="49">
        <v>6084.0358022999999</v>
      </c>
      <c r="F42" s="46" t="str">
        <f t="shared" si="2"/>
        <v>N/A</v>
      </c>
      <c r="G42" s="49">
        <v>6580.8496316999999</v>
      </c>
      <c r="H42" s="46" t="str">
        <f t="shared" si="3"/>
        <v>N/A</v>
      </c>
      <c r="I42" s="12">
        <v>5.1630000000000003</v>
      </c>
      <c r="J42" s="12">
        <v>8.1660000000000004</v>
      </c>
      <c r="K42" s="47" t="s">
        <v>739</v>
      </c>
      <c r="L42" s="9" t="str">
        <f t="shared" si="0"/>
        <v>Yes</v>
      </c>
    </row>
    <row r="43" spans="1:12" x14ac:dyDescent="0.2">
      <c r="A43" s="48" t="s">
        <v>1502</v>
      </c>
      <c r="B43" s="37" t="s">
        <v>213</v>
      </c>
      <c r="C43" s="49">
        <v>6813.3276169000001</v>
      </c>
      <c r="D43" s="46" t="str">
        <f t="shared" si="1"/>
        <v>N/A</v>
      </c>
      <c r="E43" s="49">
        <v>7066.2287355999997</v>
      </c>
      <c r="F43" s="46" t="str">
        <f t="shared" si="2"/>
        <v>N/A</v>
      </c>
      <c r="G43" s="49">
        <v>7693.9810630000002</v>
      </c>
      <c r="H43" s="46" t="str">
        <f t="shared" si="3"/>
        <v>N/A</v>
      </c>
      <c r="I43" s="12">
        <v>3.7120000000000002</v>
      </c>
      <c r="J43" s="12">
        <v>8.8840000000000003</v>
      </c>
      <c r="K43" s="47" t="s">
        <v>739</v>
      </c>
      <c r="L43" s="9" t="str">
        <f t="shared" si="0"/>
        <v>Yes</v>
      </c>
    </row>
    <row r="44" spans="1:12" x14ac:dyDescent="0.2">
      <c r="A44" s="4" t="s">
        <v>107</v>
      </c>
      <c r="B44" s="37" t="s">
        <v>213</v>
      </c>
      <c r="C44" s="49">
        <v>59327664</v>
      </c>
      <c r="D44" s="46" t="str">
        <f t="shared" si="1"/>
        <v>N/A</v>
      </c>
      <c r="E44" s="49">
        <v>77736494</v>
      </c>
      <c r="F44" s="46" t="str">
        <f t="shared" si="2"/>
        <v>N/A</v>
      </c>
      <c r="G44" s="49">
        <v>61115778</v>
      </c>
      <c r="H44" s="46" t="str">
        <f t="shared" si="3"/>
        <v>N/A</v>
      </c>
      <c r="I44" s="12">
        <v>31.03</v>
      </c>
      <c r="J44" s="12">
        <v>-21.4</v>
      </c>
      <c r="K44" s="47" t="s">
        <v>739</v>
      </c>
      <c r="L44" s="9" t="str">
        <f t="shared" si="0"/>
        <v>Yes</v>
      </c>
    </row>
    <row r="45" spans="1:12" x14ac:dyDescent="0.2">
      <c r="A45" s="48" t="s">
        <v>158</v>
      </c>
      <c r="B45" s="50" t="s">
        <v>217</v>
      </c>
      <c r="C45" s="1">
        <v>2487</v>
      </c>
      <c r="D45" s="46" t="str">
        <f>IF($B45="N/A","N/A",IF(C45&gt;0,"No",IF(C45&lt;0,"No","Yes")))</f>
        <v>No</v>
      </c>
      <c r="E45" s="1">
        <v>1658</v>
      </c>
      <c r="F45" s="46" t="str">
        <f>IF($B45="N/A","N/A",IF(E45&gt;0,"No",IF(E45&lt;0,"No","Yes")))</f>
        <v>No</v>
      </c>
      <c r="G45" s="1">
        <v>2514</v>
      </c>
      <c r="H45" s="46" t="str">
        <f>IF($B45="N/A","N/A",IF(G45&gt;0,"No",IF(G45&lt;0,"No","Yes")))</f>
        <v>No</v>
      </c>
      <c r="I45" s="12">
        <v>-33.299999999999997</v>
      </c>
      <c r="J45" s="12">
        <v>51.63</v>
      </c>
      <c r="K45" s="47" t="s">
        <v>739</v>
      </c>
      <c r="L45" s="9" t="str">
        <f t="shared" si="0"/>
        <v>No</v>
      </c>
    </row>
    <row r="46" spans="1:12" x14ac:dyDescent="0.2">
      <c r="A46" s="48" t="s">
        <v>156</v>
      </c>
      <c r="B46" s="37" t="s">
        <v>213</v>
      </c>
      <c r="C46" s="49">
        <v>4217574</v>
      </c>
      <c r="D46" s="46" t="str">
        <f t="shared" ref="D46:D47" si="4">IF($B46="N/A","N/A",IF(C46&gt;10,"No",IF(C46&lt;-10,"No","Yes")))</f>
        <v>N/A</v>
      </c>
      <c r="E46" s="49">
        <v>3036025</v>
      </c>
      <c r="F46" s="46" t="str">
        <f t="shared" ref="F46:F47" si="5">IF($B46="N/A","N/A",IF(E46&gt;10,"No",IF(E46&lt;-10,"No","Yes")))</f>
        <v>N/A</v>
      </c>
      <c r="G46" s="49">
        <v>4617554</v>
      </c>
      <c r="H46" s="46" t="str">
        <f t="shared" ref="H46:H47" si="6">IF($B46="N/A","N/A",IF(G46&gt;10,"No",IF(G46&lt;-10,"No","Yes")))</f>
        <v>N/A</v>
      </c>
      <c r="I46" s="12">
        <v>-28</v>
      </c>
      <c r="J46" s="12">
        <v>52.09</v>
      </c>
      <c r="K46" s="47" t="s">
        <v>739</v>
      </c>
      <c r="L46" s="9" t="str">
        <f t="shared" si="0"/>
        <v>No</v>
      </c>
    </row>
    <row r="47" spans="1:12" x14ac:dyDescent="0.2">
      <c r="A47" s="48" t="s">
        <v>1304</v>
      </c>
      <c r="B47" s="37" t="s">
        <v>213</v>
      </c>
      <c r="C47" s="49">
        <v>1695.8480096999999</v>
      </c>
      <c r="D47" s="46" t="str">
        <f t="shared" si="4"/>
        <v>N/A</v>
      </c>
      <c r="E47" s="49">
        <v>1831.1369119000001</v>
      </c>
      <c r="F47" s="46" t="str">
        <f t="shared" si="5"/>
        <v>N/A</v>
      </c>
      <c r="G47" s="49">
        <v>1836.7358790999999</v>
      </c>
      <c r="H47" s="46" t="str">
        <f t="shared" si="6"/>
        <v>N/A</v>
      </c>
      <c r="I47" s="12">
        <v>7.9779999999999998</v>
      </c>
      <c r="J47" s="12">
        <v>0.30580000000000002</v>
      </c>
      <c r="K47" s="47" t="s">
        <v>739</v>
      </c>
      <c r="L47" s="9" t="str">
        <f>IF(J47="Div by 0", "N/A", IF(OR(J47="N/A",K47="N/A"),"N/A", IF(J47&gt;VALUE(MID(K47,1,2)), "No", IF(J47&lt;-1*VALUE(MID(K47,1,2)), "No", "Yes"))))</f>
        <v>Yes</v>
      </c>
    </row>
    <row r="48" spans="1:12" x14ac:dyDescent="0.2">
      <c r="A48" s="48" t="s">
        <v>1503</v>
      </c>
      <c r="B48" s="37" t="s">
        <v>213</v>
      </c>
      <c r="C48" s="49">
        <v>13500.871333999999</v>
      </c>
      <c r="D48" s="46" t="str">
        <f t="shared" ref="D48:D74" si="7">IF($B48="N/A","N/A",IF(C48&gt;10,"No",IF(C48&lt;-10,"No","Yes")))</f>
        <v>N/A</v>
      </c>
      <c r="E48" s="49">
        <v>13209.418189</v>
      </c>
      <c r="F48" s="46" t="str">
        <f t="shared" ref="F48:F74" si="8">IF($B48="N/A","N/A",IF(E48&gt;10,"No",IF(E48&lt;-10,"No","Yes")))</f>
        <v>N/A</v>
      </c>
      <c r="G48" s="49">
        <v>14413.983002000001</v>
      </c>
      <c r="H48" s="46" t="str">
        <f t="shared" ref="H48:H74" si="9">IF($B48="N/A","N/A",IF(G48&gt;10,"No",IF(G48&lt;-10,"No","Yes")))</f>
        <v>N/A</v>
      </c>
      <c r="I48" s="12">
        <v>-2.16</v>
      </c>
      <c r="J48" s="12">
        <v>9.1189999999999998</v>
      </c>
      <c r="K48" s="47" t="s">
        <v>739</v>
      </c>
      <c r="L48" s="9" t="str">
        <f t="shared" ref="L48:L74" si="10">IF(J48="Div by 0", "N/A", IF(K48="N/A","N/A", IF(J48&gt;VALUE(MID(K48,1,2)), "No", IF(J48&lt;-1*VALUE(MID(K48,1,2)), "No", "Yes"))))</f>
        <v>Yes</v>
      </c>
    </row>
    <row r="49" spans="1:12" x14ac:dyDescent="0.2">
      <c r="A49" s="48" t="s">
        <v>1504</v>
      </c>
      <c r="B49" s="37" t="s">
        <v>213</v>
      </c>
      <c r="C49" s="49">
        <v>7560.7528167999999</v>
      </c>
      <c r="D49" s="46" t="str">
        <f t="shared" si="7"/>
        <v>N/A</v>
      </c>
      <c r="E49" s="49">
        <v>7011.7243614999998</v>
      </c>
      <c r="F49" s="46" t="str">
        <f t="shared" si="8"/>
        <v>N/A</v>
      </c>
      <c r="G49" s="49">
        <v>8295.1950314999995</v>
      </c>
      <c r="H49" s="46" t="str">
        <f t="shared" si="9"/>
        <v>N/A</v>
      </c>
      <c r="I49" s="12">
        <v>-7.26</v>
      </c>
      <c r="J49" s="12">
        <v>18.3</v>
      </c>
      <c r="K49" s="47" t="s">
        <v>739</v>
      </c>
      <c r="L49" s="9" t="str">
        <f t="shared" si="10"/>
        <v>Yes</v>
      </c>
    </row>
    <row r="50" spans="1:12" x14ac:dyDescent="0.2">
      <c r="A50" s="48" t="s">
        <v>1505</v>
      </c>
      <c r="B50" s="37" t="s">
        <v>213</v>
      </c>
      <c r="C50" s="49" t="s">
        <v>1747</v>
      </c>
      <c r="D50" s="46" t="str">
        <f t="shared" si="7"/>
        <v>N/A</v>
      </c>
      <c r="E50" s="49">
        <v>10270.333333</v>
      </c>
      <c r="F50" s="46" t="str">
        <f t="shared" si="8"/>
        <v>N/A</v>
      </c>
      <c r="G50" s="49" t="s">
        <v>1747</v>
      </c>
      <c r="H50" s="46" t="str">
        <f t="shared" si="9"/>
        <v>N/A</v>
      </c>
      <c r="I50" s="12" t="s">
        <v>1747</v>
      </c>
      <c r="J50" s="12" t="s">
        <v>1747</v>
      </c>
      <c r="K50" s="47" t="s">
        <v>739</v>
      </c>
      <c r="L50" s="9" t="str">
        <f t="shared" si="10"/>
        <v>N/A</v>
      </c>
    </row>
    <row r="51" spans="1:12" x14ac:dyDescent="0.2">
      <c r="A51" s="48" t="s">
        <v>1506</v>
      </c>
      <c r="B51" s="37" t="s">
        <v>213</v>
      </c>
      <c r="C51" s="49">
        <v>2662.2678814999999</v>
      </c>
      <c r="D51" s="46" t="str">
        <f t="shared" si="7"/>
        <v>N/A</v>
      </c>
      <c r="E51" s="49">
        <v>2840.6988431999998</v>
      </c>
      <c r="F51" s="46" t="str">
        <f t="shared" si="8"/>
        <v>N/A</v>
      </c>
      <c r="G51" s="49">
        <v>3264.6883211999998</v>
      </c>
      <c r="H51" s="46" t="str">
        <f t="shared" si="9"/>
        <v>N/A</v>
      </c>
      <c r="I51" s="12">
        <v>6.702</v>
      </c>
      <c r="J51" s="12">
        <v>14.93</v>
      </c>
      <c r="K51" s="47" t="s">
        <v>739</v>
      </c>
      <c r="L51" s="9" t="str">
        <f t="shared" si="10"/>
        <v>Yes</v>
      </c>
    </row>
    <row r="52" spans="1:12" x14ac:dyDescent="0.2">
      <c r="A52" s="48" t="s">
        <v>1507</v>
      </c>
      <c r="B52" s="37" t="s">
        <v>213</v>
      </c>
      <c r="C52" s="49">
        <v>18247.296484999999</v>
      </c>
      <c r="D52" s="46" t="str">
        <f t="shared" si="7"/>
        <v>N/A</v>
      </c>
      <c r="E52" s="49">
        <v>19165.110981000002</v>
      </c>
      <c r="F52" s="46" t="str">
        <f t="shared" si="8"/>
        <v>N/A</v>
      </c>
      <c r="G52" s="49">
        <v>19128.585311999999</v>
      </c>
      <c r="H52" s="46" t="str">
        <f t="shared" si="9"/>
        <v>N/A</v>
      </c>
      <c r="I52" s="12">
        <v>5.03</v>
      </c>
      <c r="J52" s="12">
        <v>-0.191</v>
      </c>
      <c r="K52" s="47" t="s">
        <v>739</v>
      </c>
      <c r="L52" s="9" t="str">
        <f t="shared" si="10"/>
        <v>Yes</v>
      </c>
    </row>
    <row r="53" spans="1:12" x14ac:dyDescent="0.2">
      <c r="A53" s="48" t="s">
        <v>1508</v>
      </c>
      <c r="B53" s="37" t="s">
        <v>213</v>
      </c>
      <c r="C53" s="49" t="s">
        <v>1747</v>
      </c>
      <c r="D53" s="46" t="str">
        <f t="shared" si="7"/>
        <v>N/A</v>
      </c>
      <c r="E53" s="49" t="s">
        <v>1747</v>
      </c>
      <c r="F53" s="46" t="str">
        <f t="shared" si="8"/>
        <v>N/A</v>
      </c>
      <c r="G53" s="49" t="s">
        <v>1747</v>
      </c>
      <c r="H53" s="46" t="str">
        <f t="shared" si="9"/>
        <v>N/A</v>
      </c>
      <c r="I53" s="12" t="s">
        <v>1747</v>
      </c>
      <c r="J53" s="12" t="s">
        <v>1747</v>
      </c>
      <c r="K53" s="47" t="s">
        <v>739</v>
      </c>
      <c r="L53" s="9" t="str">
        <f t="shared" si="10"/>
        <v>N/A</v>
      </c>
    </row>
    <row r="54" spans="1:12" x14ac:dyDescent="0.2">
      <c r="A54" s="48" t="s">
        <v>1509</v>
      </c>
      <c r="B54" s="37" t="s">
        <v>213</v>
      </c>
      <c r="C54" s="49">
        <v>15427.885399000001</v>
      </c>
      <c r="D54" s="46" t="str">
        <f t="shared" si="7"/>
        <v>N/A</v>
      </c>
      <c r="E54" s="49">
        <v>15447.972995</v>
      </c>
      <c r="F54" s="46" t="str">
        <f t="shared" si="8"/>
        <v>N/A</v>
      </c>
      <c r="G54" s="49">
        <v>16771.381979000002</v>
      </c>
      <c r="H54" s="46" t="str">
        <f t="shared" si="9"/>
        <v>N/A</v>
      </c>
      <c r="I54" s="12">
        <v>0.13020000000000001</v>
      </c>
      <c r="J54" s="12">
        <v>8.5670000000000002</v>
      </c>
      <c r="K54" s="47" t="s">
        <v>739</v>
      </c>
      <c r="L54" s="9" t="str">
        <f t="shared" si="10"/>
        <v>Yes</v>
      </c>
    </row>
    <row r="55" spans="1:12" x14ac:dyDescent="0.2">
      <c r="A55" s="48" t="s">
        <v>1510</v>
      </c>
      <c r="B55" s="37" t="s">
        <v>213</v>
      </c>
      <c r="C55" s="49">
        <v>13041.207254000001</v>
      </c>
      <c r="D55" s="46" t="str">
        <f t="shared" si="7"/>
        <v>N/A</v>
      </c>
      <c r="E55" s="49">
        <v>13019.777717000001</v>
      </c>
      <c r="F55" s="46" t="str">
        <f t="shared" si="8"/>
        <v>N/A</v>
      </c>
      <c r="G55" s="49">
        <v>14190.083693</v>
      </c>
      <c r="H55" s="46" t="str">
        <f t="shared" si="9"/>
        <v>N/A</v>
      </c>
      <c r="I55" s="12">
        <v>-0.16400000000000001</v>
      </c>
      <c r="J55" s="12">
        <v>8.9890000000000008</v>
      </c>
      <c r="K55" s="47" t="s">
        <v>739</v>
      </c>
      <c r="L55" s="9" t="str">
        <f t="shared" si="10"/>
        <v>Yes</v>
      </c>
    </row>
    <row r="56" spans="1:12" ht="25.5" x14ac:dyDescent="0.2">
      <c r="A56" s="48" t="s">
        <v>1511</v>
      </c>
      <c r="B56" s="37" t="s">
        <v>213</v>
      </c>
      <c r="C56" s="49" t="s">
        <v>1747</v>
      </c>
      <c r="D56" s="46" t="str">
        <f t="shared" si="7"/>
        <v>N/A</v>
      </c>
      <c r="E56" s="49" t="s">
        <v>1747</v>
      </c>
      <c r="F56" s="46" t="str">
        <f t="shared" si="8"/>
        <v>N/A</v>
      </c>
      <c r="G56" s="49" t="s">
        <v>1747</v>
      </c>
      <c r="H56" s="46" t="str">
        <f t="shared" si="9"/>
        <v>N/A</v>
      </c>
      <c r="I56" s="12" t="s">
        <v>1747</v>
      </c>
      <c r="J56" s="12" t="s">
        <v>1747</v>
      </c>
      <c r="K56" s="47" t="s">
        <v>739</v>
      </c>
      <c r="L56" s="9" t="str">
        <f t="shared" si="10"/>
        <v>N/A</v>
      </c>
    </row>
    <row r="57" spans="1:12" x14ac:dyDescent="0.2">
      <c r="A57" s="48" t="s">
        <v>1512</v>
      </c>
      <c r="B57" s="37" t="s">
        <v>213</v>
      </c>
      <c r="C57" s="49">
        <v>11973.106709</v>
      </c>
      <c r="D57" s="46" t="str">
        <f t="shared" si="7"/>
        <v>N/A</v>
      </c>
      <c r="E57" s="49">
        <v>11120.447797000001</v>
      </c>
      <c r="F57" s="46" t="str">
        <f t="shared" si="8"/>
        <v>N/A</v>
      </c>
      <c r="G57" s="49">
        <v>3633.1869207999998</v>
      </c>
      <c r="H57" s="46" t="str">
        <f t="shared" si="9"/>
        <v>N/A</v>
      </c>
      <c r="I57" s="12">
        <v>-7.12</v>
      </c>
      <c r="J57" s="12">
        <v>-67.3</v>
      </c>
      <c r="K57" s="47" t="s">
        <v>739</v>
      </c>
      <c r="L57" s="9" t="str">
        <f t="shared" si="10"/>
        <v>No</v>
      </c>
    </row>
    <row r="58" spans="1:12" x14ac:dyDescent="0.2">
      <c r="A58" s="48" t="s">
        <v>1513</v>
      </c>
      <c r="B58" s="37" t="s">
        <v>213</v>
      </c>
      <c r="C58" s="49">
        <v>29781.694978</v>
      </c>
      <c r="D58" s="46" t="str">
        <f t="shared" si="7"/>
        <v>N/A</v>
      </c>
      <c r="E58" s="49">
        <v>30103.883992999999</v>
      </c>
      <c r="F58" s="46" t="str">
        <f t="shared" si="8"/>
        <v>N/A</v>
      </c>
      <c r="G58" s="49">
        <v>31736.083489000001</v>
      </c>
      <c r="H58" s="46" t="str">
        <f t="shared" si="9"/>
        <v>N/A</v>
      </c>
      <c r="I58" s="12">
        <v>1.0820000000000001</v>
      </c>
      <c r="J58" s="12">
        <v>5.4219999999999997</v>
      </c>
      <c r="K58" s="47" t="s">
        <v>739</v>
      </c>
      <c r="L58" s="9" t="str">
        <f t="shared" si="10"/>
        <v>Yes</v>
      </c>
    </row>
    <row r="59" spans="1:12" x14ac:dyDescent="0.2">
      <c r="A59" s="48" t="s">
        <v>1514</v>
      </c>
      <c r="B59" s="37" t="s">
        <v>213</v>
      </c>
      <c r="C59" s="49" t="s">
        <v>1747</v>
      </c>
      <c r="D59" s="46" t="str">
        <f t="shared" si="7"/>
        <v>N/A</v>
      </c>
      <c r="E59" s="49" t="s">
        <v>1747</v>
      </c>
      <c r="F59" s="46" t="str">
        <f t="shared" si="8"/>
        <v>N/A</v>
      </c>
      <c r="G59" s="49" t="s">
        <v>1747</v>
      </c>
      <c r="H59" s="46" t="str">
        <f t="shared" si="9"/>
        <v>N/A</v>
      </c>
      <c r="I59" s="12" t="s">
        <v>1747</v>
      </c>
      <c r="J59" s="12" t="s">
        <v>1747</v>
      </c>
      <c r="K59" s="47" t="s">
        <v>739</v>
      </c>
      <c r="L59" s="9" t="str">
        <f t="shared" si="10"/>
        <v>N/A</v>
      </c>
    </row>
    <row r="60" spans="1:12" x14ac:dyDescent="0.2">
      <c r="A60" s="48" t="s">
        <v>1515</v>
      </c>
      <c r="B60" s="37" t="s">
        <v>213</v>
      </c>
      <c r="C60" s="49">
        <v>1857.890312</v>
      </c>
      <c r="D60" s="46" t="str">
        <f t="shared" si="7"/>
        <v>N/A</v>
      </c>
      <c r="E60" s="49">
        <v>2009.3801261000001</v>
      </c>
      <c r="F60" s="46" t="str">
        <f t="shared" si="8"/>
        <v>N/A</v>
      </c>
      <c r="G60" s="49">
        <v>2112.7949828000001</v>
      </c>
      <c r="H60" s="46" t="str">
        <f t="shared" si="9"/>
        <v>N/A</v>
      </c>
      <c r="I60" s="12">
        <v>8.1539999999999999</v>
      </c>
      <c r="J60" s="12">
        <v>5.1470000000000002</v>
      </c>
      <c r="K60" s="47" t="s">
        <v>739</v>
      </c>
      <c r="L60" s="9" t="str">
        <f t="shared" si="10"/>
        <v>Yes</v>
      </c>
    </row>
    <row r="61" spans="1:12" x14ac:dyDescent="0.2">
      <c r="A61" s="48" t="s">
        <v>1516</v>
      </c>
      <c r="B61" s="37" t="s">
        <v>213</v>
      </c>
      <c r="C61" s="49">
        <v>2406.4100612000002</v>
      </c>
      <c r="D61" s="46" t="str">
        <f t="shared" si="7"/>
        <v>N/A</v>
      </c>
      <c r="E61" s="49">
        <v>2457.9622786999998</v>
      </c>
      <c r="F61" s="46" t="str">
        <f t="shared" si="8"/>
        <v>N/A</v>
      </c>
      <c r="G61" s="49">
        <v>2346.7333386999999</v>
      </c>
      <c r="H61" s="46" t="str">
        <f t="shared" si="9"/>
        <v>N/A</v>
      </c>
      <c r="I61" s="12">
        <v>2.1419999999999999</v>
      </c>
      <c r="J61" s="12">
        <v>-4.53</v>
      </c>
      <c r="K61" s="47" t="s">
        <v>739</v>
      </c>
      <c r="L61" s="9" t="str">
        <f t="shared" si="10"/>
        <v>Yes</v>
      </c>
    </row>
    <row r="62" spans="1:12" x14ac:dyDescent="0.2">
      <c r="A62" s="48" t="s">
        <v>1517</v>
      </c>
      <c r="B62" s="37" t="s">
        <v>213</v>
      </c>
      <c r="C62" s="49">
        <v>1878.6828664</v>
      </c>
      <c r="D62" s="46" t="str">
        <f t="shared" si="7"/>
        <v>N/A</v>
      </c>
      <c r="E62" s="49">
        <v>1883.0091528999999</v>
      </c>
      <c r="F62" s="46" t="str">
        <f t="shared" si="8"/>
        <v>N/A</v>
      </c>
      <c r="G62" s="49">
        <v>2050.6945166999999</v>
      </c>
      <c r="H62" s="46" t="str">
        <f t="shared" si="9"/>
        <v>N/A</v>
      </c>
      <c r="I62" s="12">
        <v>0.2303</v>
      </c>
      <c r="J62" s="12">
        <v>8.9049999999999994</v>
      </c>
      <c r="K62" s="47" t="s">
        <v>739</v>
      </c>
      <c r="L62" s="9" t="str">
        <f t="shared" si="10"/>
        <v>Yes</v>
      </c>
    </row>
    <row r="63" spans="1:12" ht="25.5" x14ac:dyDescent="0.2">
      <c r="A63" s="48" t="s">
        <v>1518</v>
      </c>
      <c r="B63" s="37" t="s">
        <v>213</v>
      </c>
      <c r="C63" s="49">
        <v>8088.8464114999997</v>
      </c>
      <c r="D63" s="46" t="str">
        <f t="shared" si="7"/>
        <v>N/A</v>
      </c>
      <c r="E63" s="49">
        <v>6836.0702934000001</v>
      </c>
      <c r="F63" s="46" t="str">
        <f t="shared" si="8"/>
        <v>N/A</v>
      </c>
      <c r="G63" s="49">
        <v>6309.7309843000003</v>
      </c>
      <c r="H63" s="46" t="str">
        <f t="shared" si="9"/>
        <v>N/A</v>
      </c>
      <c r="I63" s="12">
        <v>-15.5</v>
      </c>
      <c r="J63" s="12">
        <v>-7.7</v>
      </c>
      <c r="K63" s="47" t="s">
        <v>739</v>
      </c>
      <c r="L63" s="9" t="str">
        <f t="shared" si="10"/>
        <v>Yes</v>
      </c>
    </row>
    <row r="64" spans="1:12" x14ac:dyDescent="0.2">
      <c r="A64" s="48" t="s">
        <v>1519</v>
      </c>
      <c r="B64" s="37" t="s">
        <v>213</v>
      </c>
      <c r="C64" s="49">
        <v>1536.0515825</v>
      </c>
      <c r="D64" s="46" t="str">
        <f t="shared" si="7"/>
        <v>N/A</v>
      </c>
      <c r="E64" s="49">
        <v>1677.1828667</v>
      </c>
      <c r="F64" s="46" t="str">
        <f t="shared" si="8"/>
        <v>N/A</v>
      </c>
      <c r="G64" s="49">
        <v>1763.9941169000001</v>
      </c>
      <c r="H64" s="46" t="str">
        <f t="shared" si="9"/>
        <v>N/A</v>
      </c>
      <c r="I64" s="12">
        <v>9.1880000000000006</v>
      </c>
      <c r="J64" s="12">
        <v>5.1760000000000002</v>
      </c>
      <c r="K64" s="47" t="s">
        <v>739</v>
      </c>
      <c r="L64" s="9" t="str">
        <f t="shared" si="10"/>
        <v>Yes</v>
      </c>
    </row>
    <row r="65" spans="1:12" x14ac:dyDescent="0.2">
      <c r="A65" s="48" t="s">
        <v>1520</v>
      </c>
      <c r="B65" s="37" t="s">
        <v>213</v>
      </c>
      <c r="C65" s="49">
        <v>3768.8768997000002</v>
      </c>
      <c r="D65" s="46" t="str">
        <f t="shared" si="7"/>
        <v>N/A</v>
      </c>
      <c r="E65" s="49">
        <v>3759.4412278</v>
      </c>
      <c r="F65" s="46" t="str">
        <f t="shared" si="8"/>
        <v>N/A</v>
      </c>
      <c r="G65" s="49">
        <v>3698.2751124000001</v>
      </c>
      <c r="H65" s="46" t="str">
        <f t="shared" si="9"/>
        <v>N/A</v>
      </c>
      <c r="I65" s="12">
        <v>-0.25</v>
      </c>
      <c r="J65" s="12">
        <v>-1.63</v>
      </c>
      <c r="K65" s="47" t="s">
        <v>739</v>
      </c>
      <c r="L65" s="9" t="str">
        <f t="shared" si="10"/>
        <v>Yes</v>
      </c>
    </row>
    <row r="66" spans="1:12" x14ac:dyDescent="0.2">
      <c r="A66" s="48" t="s">
        <v>1521</v>
      </c>
      <c r="B66" s="37" t="s">
        <v>213</v>
      </c>
      <c r="C66" s="49">
        <v>3527.2110868999998</v>
      </c>
      <c r="D66" s="46" t="str">
        <f t="shared" si="7"/>
        <v>N/A</v>
      </c>
      <c r="E66" s="49">
        <v>3836.6562389999999</v>
      </c>
      <c r="F66" s="46" t="str">
        <f t="shared" si="8"/>
        <v>N/A</v>
      </c>
      <c r="G66" s="49">
        <v>4171.4757663999999</v>
      </c>
      <c r="H66" s="46" t="str">
        <f t="shared" si="9"/>
        <v>N/A</v>
      </c>
      <c r="I66" s="12">
        <v>8.7729999999999997</v>
      </c>
      <c r="J66" s="12">
        <v>8.7270000000000003</v>
      </c>
      <c r="K66" s="47" t="s">
        <v>739</v>
      </c>
      <c r="L66" s="9" t="str">
        <f t="shared" si="10"/>
        <v>Yes</v>
      </c>
    </row>
    <row r="67" spans="1:12" x14ac:dyDescent="0.2">
      <c r="A67" s="48" t="s">
        <v>1522</v>
      </c>
      <c r="B67" s="37" t="s">
        <v>213</v>
      </c>
      <c r="C67" s="49">
        <v>2281</v>
      </c>
      <c r="D67" s="46" t="str">
        <f t="shared" si="7"/>
        <v>N/A</v>
      </c>
      <c r="E67" s="49">
        <v>603.5</v>
      </c>
      <c r="F67" s="46" t="str">
        <f t="shared" si="8"/>
        <v>N/A</v>
      </c>
      <c r="G67" s="49">
        <v>470</v>
      </c>
      <c r="H67" s="46" t="str">
        <f t="shared" si="9"/>
        <v>N/A</v>
      </c>
      <c r="I67" s="12">
        <v>-73.5</v>
      </c>
      <c r="J67" s="12">
        <v>-22.1</v>
      </c>
      <c r="K67" s="47" t="s">
        <v>739</v>
      </c>
      <c r="L67" s="9" t="str">
        <f t="shared" si="10"/>
        <v>Yes</v>
      </c>
    </row>
    <row r="68" spans="1:12" x14ac:dyDescent="0.2">
      <c r="A68" s="48" t="s">
        <v>1523</v>
      </c>
      <c r="B68" s="37" t="s">
        <v>213</v>
      </c>
      <c r="C68" s="49">
        <v>2990.3189416</v>
      </c>
      <c r="D68" s="46" t="str">
        <f t="shared" si="7"/>
        <v>N/A</v>
      </c>
      <c r="E68" s="49">
        <v>2944.7340264999998</v>
      </c>
      <c r="F68" s="46" t="str">
        <f t="shared" si="8"/>
        <v>N/A</v>
      </c>
      <c r="G68" s="49">
        <v>2802.4691867000001</v>
      </c>
      <c r="H68" s="46" t="str">
        <f t="shared" si="9"/>
        <v>N/A</v>
      </c>
      <c r="I68" s="12">
        <v>-1.52</v>
      </c>
      <c r="J68" s="12">
        <v>-4.83</v>
      </c>
      <c r="K68" s="47" t="s">
        <v>739</v>
      </c>
      <c r="L68" s="9" t="str">
        <f t="shared" si="10"/>
        <v>Yes</v>
      </c>
    </row>
    <row r="69" spans="1:12" x14ac:dyDescent="0.2">
      <c r="A69" s="48" t="s">
        <v>1524</v>
      </c>
      <c r="B69" s="37" t="s">
        <v>213</v>
      </c>
      <c r="C69" s="49">
        <v>2060.1442980000002</v>
      </c>
      <c r="D69" s="46" t="str">
        <f t="shared" si="7"/>
        <v>N/A</v>
      </c>
      <c r="E69" s="49">
        <v>2207.8809744</v>
      </c>
      <c r="F69" s="46" t="str">
        <f t="shared" si="8"/>
        <v>N/A</v>
      </c>
      <c r="G69" s="49">
        <v>2323.4786224999998</v>
      </c>
      <c r="H69" s="46" t="str">
        <f t="shared" si="9"/>
        <v>N/A</v>
      </c>
      <c r="I69" s="12">
        <v>7.1710000000000003</v>
      </c>
      <c r="J69" s="12">
        <v>5.2359999999999998</v>
      </c>
      <c r="K69" s="47" t="s">
        <v>739</v>
      </c>
      <c r="L69" s="9" t="str">
        <f t="shared" si="10"/>
        <v>Yes</v>
      </c>
    </row>
    <row r="70" spans="1:12" x14ac:dyDescent="0.2">
      <c r="A70" s="48" t="s">
        <v>1525</v>
      </c>
      <c r="B70" s="37" t="s">
        <v>213</v>
      </c>
      <c r="C70" s="49">
        <v>1672.5401076000001</v>
      </c>
      <c r="D70" s="46" t="str">
        <f t="shared" si="7"/>
        <v>N/A</v>
      </c>
      <c r="E70" s="49">
        <v>1782.2846972</v>
      </c>
      <c r="F70" s="46" t="str">
        <f t="shared" si="8"/>
        <v>N/A</v>
      </c>
      <c r="G70" s="49">
        <v>1840.3891358000001</v>
      </c>
      <c r="H70" s="46" t="str">
        <f t="shared" si="9"/>
        <v>N/A</v>
      </c>
      <c r="I70" s="12">
        <v>6.5620000000000003</v>
      </c>
      <c r="J70" s="12">
        <v>3.26</v>
      </c>
      <c r="K70" s="47" t="s">
        <v>739</v>
      </c>
      <c r="L70" s="9" t="str">
        <f t="shared" si="10"/>
        <v>Yes</v>
      </c>
    </row>
    <row r="71" spans="1:12" ht="25.5" x14ac:dyDescent="0.2">
      <c r="A71" s="48" t="s">
        <v>1526</v>
      </c>
      <c r="B71" s="37" t="s">
        <v>213</v>
      </c>
      <c r="C71" s="49">
        <v>3319.9190309000001</v>
      </c>
      <c r="D71" s="46" t="str">
        <f t="shared" si="7"/>
        <v>N/A</v>
      </c>
      <c r="E71" s="49">
        <v>3501.8785517000001</v>
      </c>
      <c r="F71" s="46" t="str">
        <f t="shared" si="8"/>
        <v>N/A</v>
      </c>
      <c r="G71" s="49">
        <v>7328.4788699000001</v>
      </c>
      <c r="H71" s="46" t="str">
        <f t="shared" si="9"/>
        <v>N/A</v>
      </c>
      <c r="I71" s="12">
        <v>5.4809999999999999</v>
      </c>
      <c r="J71" s="12">
        <v>109.3</v>
      </c>
      <c r="K71" s="47" t="s">
        <v>739</v>
      </c>
      <c r="L71" s="9" t="str">
        <f t="shared" si="10"/>
        <v>No</v>
      </c>
    </row>
    <row r="72" spans="1:12" x14ac:dyDescent="0.2">
      <c r="A72" s="48" t="s">
        <v>1527</v>
      </c>
      <c r="B72" s="37" t="s">
        <v>213</v>
      </c>
      <c r="C72" s="49">
        <v>3307.5035587000002</v>
      </c>
      <c r="D72" s="46" t="str">
        <f t="shared" si="7"/>
        <v>N/A</v>
      </c>
      <c r="E72" s="49">
        <v>3217.023275</v>
      </c>
      <c r="F72" s="46" t="str">
        <f t="shared" si="8"/>
        <v>N/A</v>
      </c>
      <c r="G72" s="49">
        <v>2818.5585612</v>
      </c>
      <c r="H72" s="46" t="str">
        <f t="shared" si="9"/>
        <v>N/A</v>
      </c>
      <c r="I72" s="12">
        <v>-2.74</v>
      </c>
      <c r="J72" s="12">
        <v>-12.4</v>
      </c>
      <c r="K72" s="47" t="s">
        <v>739</v>
      </c>
      <c r="L72" s="9" t="str">
        <f t="shared" si="10"/>
        <v>Yes</v>
      </c>
    </row>
    <row r="73" spans="1:12" x14ac:dyDescent="0.2">
      <c r="A73" s="48" t="s">
        <v>1528</v>
      </c>
      <c r="B73" s="37" t="s">
        <v>213</v>
      </c>
      <c r="C73" s="49">
        <v>2202.3222470999999</v>
      </c>
      <c r="D73" s="46" t="str">
        <f t="shared" si="7"/>
        <v>N/A</v>
      </c>
      <c r="E73" s="49">
        <v>2254.4429310999999</v>
      </c>
      <c r="F73" s="46" t="str">
        <f t="shared" si="8"/>
        <v>N/A</v>
      </c>
      <c r="G73" s="49">
        <v>2161.8722514999999</v>
      </c>
      <c r="H73" s="46" t="str">
        <f t="shared" si="9"/>
        <v>N/A</v>
      </c>
      <c r="I73" s="12">
        <v>2.367</v>
      </c>
      <c r="J73" s="12">
        <v>-4.1100000000000003</v>
      </c>
      <c r="K73" s="47" t="s">
        <v>739</v>
      </c>
      <c r="L73" s="9" t="str">
        <f t="shared" si="10"/>
        <v>Yes</v>
      </c>
    </row>
    <row r="74" spans="1:12" x14ac:dyDescent="0.2">
      <c r="A74" s="48" t="s">
        <v>1529</v>
      </c>
      <c r="B74" s="37" t="s">
        <v>213</v>
      </c>
      <c r="C74" s="49">
        <v>2851.3564114999999</v>
      </c>
      <c r="D74" s="46" t="str">
        <f t="shared" si="7"/>
        <v>N/A</v>
      </c>
      <c r="E74" s="49">
        <v>2526.2482884000001</v>
      </c>
      <c r="F74" s="46" t="str">
        <f t="shared" si="8"/>
        <v>N/A</v>
      </c>
      <c r="G74" s="49">
        <v>2492.8290397999999</v>
      </c>
      <c r="H74" s="46" t="str">
        <f t="shared" si="9"/>
        <v>N/A</v>
      </c>
      <c r="I74" s="12">
        <v>-11.4</v>
      </c>
      <c r="J74" s="12">
        <v>-1.32</v>
      </c>
      <c r="K74" s="47" t="s">
        <v>739</v>
      </c>
      <c r="L74" s="9" t="str">
        <f t="shared" si="10"/>
        <v>Yes</v>
      </c>
    </row>
    <row r="75" spans="1:12" x14ac:dyDescent="0.2">
      <c r="A75" s="48" t="s">
        <v>1611</v>
      </c>
      <c r="B75" s="37" t="s">
        <v>213</v>
      </c>
      <c r="C75" s="49">
        <v>1428121368</v>
      </c>
      <c r="D75" s="46" t="str">
        <f t="shared" ref="D75:D144" si="11">IF($B75="N/A","N/A",IF(C75&gt;10,"No",IF(C75&lt;-10,"No","Yes")))</f>
        <v>N/A</v>
      </c>
      <c r="E75" s="49">
        <v>1429894746</v>
      </c>
      <c r="F75" s="46" t="str">
        <f t="shared" ref="F75:F144" si="12">IF($B75="N/A","N/A",IF(E75&gt;10,"No",IF(E75&lt;-10,"No","Yes")))</f>
        <v>N/A</v>
      </c>
      <c r="G75" s="49">
        <v>1255634099</v>
      </c>
      <c r="H75" s="46" t="str">
        <f t="shared" ref="H75:H144" si="13">IF($B75="N/A","N/A",IF(G75&gt;10,"No",IF(G75&lt;-10,"No","Yes")))</f>
        <v>N/A</v>
      </c>
      <c r="I75" s="12">
        <v>0.1242</v>
      </c>
      <c r="J75" s="12">
        <v>-12.2</v>
      </c>
      <c r="K75" s="47" t="s">
        <v>739</v>
      </c>
      <c r="L75" s="9" t="str">
        <f t="shared" ref="L75:L135" si="14">IF(J75="Div by 0", "N/A", IF(K75="N/A","N/A", IF(J75&gt;VALUE(MID(K75,1,2)), "No", IF(J75&lt;-1*VALUE(MID(K75,1,2)), "No", "Yes"))))</f>
        <v>Yes</v>
      </c>
    </row>
    <row r="76" spans="1:12" x14ac:dyDescent="0.2">
      <c r="A76" s="48" t="s">
        <v>598</v>
      </c>
      <c r="B76" s="37" t="s">
        <v>213</v>
      </c>
      <c r="C76" s="38">
        <v>264808</v>
      </c>
      <c r="D76" s="46" t="str">
        <f t="shared" si="11"/>
        <v>N/A</v>
      </c>
      <c r="E76" s="38">
        <v>261040</v>
      </c>
      <c r="F76" s="46" t="str">
        <f t="shared" si="12"/>
        <v>N/A</v>
      </c>
      <c r="G76" s="38">
        <v>205806</v>
      </c>
      <c r="H76" s="46" t="str">
        <f t="shared" si="13"/>
        <v>N/A</v>
      </c>
      <c r="I76" s="12">
        <v>-1.42</v>
      </c>
      <c r="J76" s="12">
        <v>-21.2</v>
      </c>
      <c r="K76" s="47" t="s">
        <v>739</v>
      </c>
      <c r="L76" s="9" t="str">
        <f t="shared" si="14"/>
        <v>Yes</v>
      </c>
    </row>
    <row r="77" spans="1:12" x14ac:dyDescent="0.2">
      <c r="A77" s="48" t="s">
        <v>1438</v>
      </c>
      <c r="B77" s="37" t="s">
        <v>213</v>
      </c>
      <c r="C77" s="49">
        <v>5393.0446511999999</v>
      </c>
      <c r="D77" s="46" t="str">
        <f t="shared" si="11"/>
        <v>N/A</v>
      </c>
      <c r="E77" s="49">
        <v>5477.6844392000003</v>
      </c>
      <c r="F77" s="46" t="str">
        <f t="shared" si="12"/>
        <v>N/A</v>
      </c>
      <c r="G77" s="49">
        <v>6101.0568155999999</v>
      </c>
      <c r="H77" s="46" t="str">
        <f t="shared" si="13"/>
        <v>N/A</v>
      </c>
      <c r="I77" s="12">
        <v>1.569</v>
      </c>
      <c r="J77" s="12">
        <v>11.38</v>
      </c>
      <c r="K77" s="47" t="s">
        <v>739</v>
      </c>
      <c r="L77" s="9" t="str">
        <f t="shared" si="14"/>
        <v>Yes</v>
      </c>
    </row>
    <row r="78" spans="1:12" x14ac:dyDescent="0.2">
      <c r="A78" s="48" t="s">
        <v>1439</v>
      </c>
      <c r="B78" s="37" t="s">
        <v>213</v>
      </c>
      <c r="C78" s="38">
        <v>4.4805783813</v>
      </c>
      <c r="D78" s="46" t="str">
        <f t="shared" si="11"/>
        <v>N/A</v>
      </c>
      <c r="E78" s="38">
        <v>4.5199892737000003</v>
      </c>
      <c r="F78" s="46" t="str">
        <f t="shared" si="12"/>
        <v>N/A</v>
      </c>
      <c r="G78" s="38">
        <v>4.5887243326</v>
      </c>
      <c r="H78" s="46" t="str">
        <f t="shared" si="13"/>
        <v>N/A</v>
      </c>
      <c r="I78" s="12">
        <v>0.87960000000000005</v>
      </c>
      <c r="J78" s="12">
        <v>1.5209999999999999</v>
      </c>
      <c r="K78" s="47" t="s">
        <v>739</v>
      </c>
      <c r="L78" s="9" t="str">
        <f t="shared" si="14"/>
        <v>Yes</v>
      </c>
    </row>
    <row r="79" spans="1:12" ht="25.5" x14ac:dyDescent="0.2">
      <c r="A79" s="48" t="s">
        <v>599</v>
      </c>
      <c r="B79" s="37" t="s">
        <v>213</v>
      </c>
      <c r="C79" s="49">
        <v>4195469</v>
      </c>
      <c r="D79" s="46" t="str">
        <f t="shared" si="11"/>
        <v>N/A</v>
      </c>
      <c r="E79" s="49">
        <v>4200399</v>
      </c>
      <c r="F79" s="46" t="str">
        <f t="shared" si="12"/>
        <v>N/A</v>
      </c>
      <c r="G79" s="49">
        <v>3516477</v>
      </c>
      <c r="H79" s="46" t="str">
        <f t="shared" si="13"/>
        <v>N/A</v>
      </c>
      <c r="I79" s="12">
        <v>0.11749999999999999</v>
      </c>
      <c r="J79" s="12">
        <v>-16.3</v>
      </c>
      <c r="K79" s="47" t="s">
        <v>739</v>
      </c>
      <c r="L79" s="9" t="str">
        <f t="shared" si="14"/>
        <v>Yes</v>
      </c>
    </row>
    <row r="80" spans="1:12" x14ac:dyDescent="0.2">
      <c r="A80" s="48" t="s">
        <v>600</v>
      </c>
      <c r="B80" s="37" t="s">
        <v>213</v>
      </c>
      <c r="C80" s="38">
        <v>131</v>
      </c>
      <c r="D80" s="46" t="str">
        <f t="shared" si="11"/>
        <v>N/A</v>
      </c>
      <c r="E80" s="38">
        <v>99</v>
      </c>
      <c r="F80" s="46" t="str">
        <f t="shared" si="12"/>
        <v>N/A</v>
      </c>
      <c r="G80" s="38">
        <v>105</v>
      </c>
      <c r="H80" s="46" t="str">
        <f t="shared" si="13"/>
        <v>N/A</v>
      </c>
      <c r="I80" s="12">
        <v>-24.4</v>
      </c>
      <c r="J80" s="12">
        <v>6.0609999999999999</v>
      </c>
      <c r="K80" s="47" t="s">
        <v>739</v>
      </c>
      <c r="L80" s="9" t="str">
        <f t="shared" si="14"/>
        <v>Yes</v>
      </c>
    </row>
    <row r="81" spans="1:12" x14ac:dyDescent="0.2">
      <c r="A81" s="48" t="s">
        <v>1440</v>
      </c>
      <c r="B81" s="37" t="s">
        <v>213</v>
      </c>
      <c r="C81" s="49">
        <v>32026.480916</v>
      </c>
      <c r="D81" s="46" t="str">
        <f t="shared" si="11"/>
        <v>N/A</v>
      </c>
      <c r="E81" s="49">
        <v>42428.272727000003</v>
      </c>
      <c r="F81" s="46" t="str">
        <f t="shared" si="12"/>
        <v>N/A</v>
      </c>
      <c r="G81" s="49">
        <v>33490.257143000003</v>
      </c>
      <c r="H81" s="46" t="str">
        <f t="shared" si="13"/>
        <v>N/A</v>
      </c>
      <c r="I81" s="12">
        <v>32.479999999999997</v>
      </c>
      <c r="J81" s="12">
        <v>-21.1</v>
      </c>
      <c r="K81" s="47" t="s">
        <v>739</v>
      </c>
      <c r="L81" s="9" t="str">
        <f t="shared" si="14"/>
        <v>Yes</v>
      </c>
    </row>
    <row r="82" spans="1:12" ht="25.5" x14ac:dyDescent="0.2">
      <c r="A82" s="48" t="s">
        <v>601</v>
      </c>
      <c r="B82" s="37" t="s">
        <v>213</v>
      </c>
      <c r="C82" s="49">
        <v>39921560</v>
      </c>
      <c r="D82" s="46" t="str">
        <f t="shared" si="11"/>
        <v>N/A</v>
      </c>
      <c r="E82" s="49">
        <v>45284502</v>
      </c>
      <c r="F82" s="46" t="str">
        <f t="shared" si="12"/>
        <v>N/A</v>
      </c>
      <c r="G82" s="49">
        <v>40721004</v>
      </c>
      <c r="H82" s="46" t="str">
        <f t="shared" si="13"/>
        <v>N/A</v>
      </c>
      <c r="I82" s="12">
        <v>13.43</v>
      </c>
      <c r="J82" s="12">
        <v>-10.1</v>
      </c>
      <c r="K82" s="47" t="s">
        <v>739</v>
      </c>
      <c r="L82" s="9" t="str">
        <f t="shared" si="14"/>
        <v>Yes</v>
      </c>
    </row>
    <row r="83" spans="1:12" x14ac:dyDescent="0.2">
      <c r="A83" s="48" t="s">
        <v>602</v>
      </c>
      <c r="B83" s="37" t="s">
        <v>213</v>
      </c>
      <c r="C83" s="38">
        <v>3815</v>
      </c>
      <c r="D83" s="46" t="str">
        <f t="shared" si="11"/>
        <v>N/A</v>
      </c>
      <c r="E83" s="38">
        <v>4286</v>
      </c>
      <c r="F83" s="46" t="str">
        <f t="shared" si="12"/>
        <v>N/A</v>
      </c>
      <c r="G83" s="38">
        <v>4067</v>
      </c>
      <c r="H83" s="46" t="str">
        <f t="shared" si="13"/>
        <v>N/A</v>
      </c>
      <c r="I83" s="12">
        <v>12.35</v>
      </c>
      <c r="J83" s="12">
        <v>-5.1100000000000003</v>
      </c>
      <c r="K83" s="47" t="s">
        <v>739</v>
      </c>
      <c r="L83" s="9" t="str">
        <f t="shared" si="14"/>
        <v>Yes</v>
      </c>
    </row>
    <row r="84" spans="1:12" ht="25.5" x14ac:dyDescent="0.2">
      <c r="A84" s="4" t="s">
        <v>1441</v>
      </c>
      <c r="B84" s="37" t="s">
        <v>213</v>
      </c>
      <c r="C84" s="49">
        <v>10464.366972</v>
      </c>
      <c r="D84" s="46" t="str">
        <f t="shared" si="11"/>
        <v>N/A</v>
      </c>
      <c r="E84" s="49">
        <v>10565.679421000001</v>
      </c>
      <c r="F84" s="46" t="str">
        <f t="shared" si="12"/>
        <v>N/A</v>
      </c>
      <c r="G84" s="49">
        <v>10012.540939</v>
      </c>
      <c r="H84" s="46" t="str">
        <f t="shared" si="13"/>
        <v>N/A</v>
      </c>
      <c r="I84" s="12">
        <v>0.96819999999999995</v>
      </c>
      <c r="J84" s="12">
        <v>-5.24</v>
      </c>
      <c r="K84" s="47" t="s">
        <v>739</v>
      </c>
      <c r="L84" s="9" t="str">
        <f t="shared" si="14"/>
        <v>Yes</v>
      </c>
    </row>
    <row r="85" spans="1:12" x14ac:dyDescent="0.2">
      <c r="A85" s="4" t="s">
        <v>603</v>
      </c>
      <c r="B85" s="37" t="s">
        <v>213</v>
      </c>
      <c r="C85" s="49">
        <v>963636645</v>
      </c>
      <c r="D85" s="46" t="str">
        <f t="shared" si="11"/>
        <v>N/A</v>
      </c>
      <c r="E85" s="49">
        <v>999143075</v>
      </c>
      <c r="F85" s="46" t="str">
        <f t="shared" si="12"/>
        <v>N/A</v>
      </c>
      <c r="G85" s="49">
        <v>1023540050</v>
      </c>
      <c r="H85" s="46" t="str">
        <f t="shared" si="13"/>
        <v>N/A</v>
      </c>
      <c r="I85" s="12">
        <v>3.6850000000000001</v>
      </c>
      <c r="J85" s="12">
        <v>2.4420000000000002</v>
      </c>
      <c r="K85" s="47" t="s">
        <v>739</v>
      </c>
      <c r="L85" s="9" t="str">
        <f t="shared" si="14"/>
        <v>Yes</v>
      </c>
    </row>
    <row r="86" spans="1:12" x14ac:dyDescent="0.2">
      <c r="A86" s="4" t="s">
        <v>604</v>
      </c>
      <c r="B86" s="37" t="s">
        <v>213</v>
      </c>
      <c r="C86" s="38">
        <v>11383</v>
      </c>
      <c r="D86" s="46" t="str">
        <f t="shared" si="11"/>
        <v>N/A</v>
      </c>
      <c r="E86" s="38">
        <v>10976</v>
      </c>
      <c r="F86" s="46" t="str">
        <f t="shared" si="12"/>
        <v>N/A</v>
      </c>
      <c r="G86" s="38">
        <v>10096</v>
      </c>
      <c r="H86" s="46" t="str">
        <f t="shared" si="13"/>
        <v>N/A</v>
      </c>
      <c r="I86" s="12">
        <v>-3.58</v>
      </c>
      <c r="J86" s="12">
        <v>-8.02</v>
      </c>
      <c r="K86" s="47" t="s">
        <v>739</v>
      </c>
      <c r="L86" s="9" t="str">
        <f t="shared" si="14"/>
        <v>Yes</v>
      </c>
    </row>
    <row r="87" spans="1:12" x14ac:dyDescent="0.2">
      <c r="A87" s="4" t="s">
        <v>1442</v>
      </c>
      <c r="B87" s="37" t="s">
        <v>213</v>
      </c>
      <c r="C87" s="49">
        <v>84655.771326000002</v>
      </c>
      <c r="D87" s="46" t="str">
        <f t="shared" si="11"/>
        <v>N/A</v>
      </c>
      <c r="E87" s="49">
        <v>91029.799106999999</v>
      </c>
      <c r="F87" s="46" t="str">
        <f t="shared" si="12"/>
        <v>N/A</v>
      </c>
      <c r="G87" s="49">
        <v>101380.74980000001</v>
      </c>
      <c r="H87" s="46" t="str">
        <f t="shared" si="13"/>
        <v>N/A</v>
      </c>
      <c r="I87" s="12">
        <v>7.5289999999999999</v>
      </c>
      <c r="J87" s="12">
        <v>11.37</v>
      </c>
      <c r="K87" s="47" t="s">
        <v>739</v>
      </c>
      <c r="L87" s="9" t="str">
        <f t="shared" si="14"/>
        <v>Yes</v>
      </c>
    </row>
    <row r="88" spans="1:12" x14ac:dyDescent="0.2">
      <c r="A88" s="48" t="s">
        <v>605</v>
      </c>
      <c r="B88" s="37" t="s">
        <v>213</v>
      </c>
      <c r="C88" s="49">
        <v>2098543528</v>
      </c>
      <c r="D88" s="46" t="str">
        <f t="shared" si="11"/>
        <v>N/A</v>
      </c>
      <c r="E88" s="49">
        <v>2268197318</v>
      </c>
      <c r="F88" s="46" t="str">
        <f t="shared" si="12"/>
        <v>N/A</v>
      </c>
      <c r="G88" s="49">
        <v>2215221722</v>
      </c>
      <c r="H88" s="46" t="str">
        <f t="shared" si="13"/>
        <v>N/A</v>
      </c>
      <c r="I88" s="12">
        <v>8.0839999999999996</v>
      </c>
      <c r="J88" s="12">
        <v>-2.34</v>
      </c>
      <c r="K88" s="47" t="s">
        <v>739</v>
      </c>
      <c r="L88" s="9" t="str">
        <f t="shared" si="14"/>
        <v>Yes</v>
      </c>
    </row>
    <row r="89" spans="1:12" x14ac:dyDescent="0.2">
      <c r="A89" s="51" t="s">
        <v>606</v>
      </c>
      <c r="B89" s="38" t="s">
        <v>213</v>
      </c>
      <c r="C89" s="38">
        <v>84297</v>
      </c>
      <c r="D89" s="46" t="str">
        <f t="shared" si="11"/>
        <v>N/A</v>
      </c>
      <c r="E89" s="38">
        <v>88015</v>
      </c>
      <c r="F89" s="46" t="str">
        <f t="shared" si="12"/>
        <v>N/A</v>
      </c>
      <c r="G89" s="38">
        <v>85814</v>
      </c>
      <c r="H89" s="46" t="str">
        <f t="shared" si="13"/>
        <v>N/A</v>
      </c>
      <c r="I89" s="12">
        <v>4.4109999999999996</v>
      </c>
      <c r="J89" s="12">
        <v>-2.5</v>
      </c>
      <c r="K89" s="52" t="s">
        <v>739</v>
      </c>
      <c r="L89" s="9" t="str">
        <f t="shared" si="14"/>
        <v>Yes</v>
      </c>
    </row>
    <row r="90" spans="1:12" x14ac:dyDescent="0.2">
      <c r="A90" s="48" t="s">
        <v>1443</v>
      </c>
      <c r="B90" s="37" t="s">
        <v>213</v>
      </c>
      <c r="C90" s="49">
        <v>24894.640711</v>
      </c>
      <c r="D90" s="46" t="str">
        <f t="shared" si="11"/>
        <v>N/A</v>
      </c>
      <c r="E90" s="49">
        <v>25770.576810999999</v>
      </c>
      <c r="F90" s="46" t="str">
        <f t="shared" si="12"/>
        <v>N/A</v>
      </c>
      <c r="G90" s="49">
        <v>25814.222877</v>
      </c>
      <c r="H90" s="46" t="str">
        <f t="shared" si="13"/>
        <v>N/A</v>
      </c>
      <c r="I90" s="12">
        <v>3.5190000000000001</v>
      </c>
      <c r="J90" s="12">
        <v>0.1694</v>
      </c>
      <c r="K90" s="47" t="s">
        <v>739</v>
      </c>
      <c r="L90" s="9" t="str">
        <f t="shared" si="14"/>
        <v>Yes</v>
      </c>
    </row>
    <row r="91" spans="1:12" ht="25.5" x14ac:dyDescent="0.2">
      <c r="A91" s="48" t="s">
        <v>607</v>
      </c>
      <c r="B91" s="37" t="s">
        <v>213</v>
      </c>
      <c r="C91" s="49">
        <v>670754626</v>
      </c>
      <c r="D91" s="46" t="str">
        <f t="shared" si="11"/>
        <v>N/A</v>
      </c>
      <c r="E91" s="49">
        <v>739671640</v>
      </c>
      <c r="F91" s="46" t="str">
        <f t="shared" si="12"/>
        <v>N/A</v>
      </c>
      <c r="G91" s="49">
        <v>679382583</v>
      </c>
      <c r="H91" s="46" t="str">
        <f t="shared" si="13"/>
        <v>N/A</v>
      </c>
      <c r="I91" s="12">
        <v>10.27</v>
      </c>
      <c r="J91" s="12">
        <v>-8.15</v>
      </c>
      <c r="K91" s="47" t="s">
        <v>739</v>
      </c>
      <c r="L91" s="9" t="str">
        <f t="shared" si="14"/>
        <v>Yes</v>
      </c>
    </row>
    <row r="92" spans="1:12" x14ac:dyDescent="0.2">
      <c r="A92" s="48" t="s">
        <v>608</v>
      </c>
      <c r="B92" s="37" t="s">
        <v>213</v>
      </c>
      <c r="C92" s="38">
        <v>1128245</v>
      </c>
      <c r="D92" s="46" t="str">
        <f t="shared" si="11"/>
        <v>N/A</v>
      </c>
      <c r="E92" s="38">
        <v>1205840</v>
      </c>
      <c r="F92" s="46" t="str">
        <f t="shared" si="12"/>
        <v>N/A</v>
      </c>
      <c r="G92" s="38">
        <v>1054295</v>
      </c>
      <c r="H92" s="46" t="str">
        <f t="shared" si="13"/>
        <v>N/A</v>
      </c>
      <c r="I92" s="12">
        <v>6.8769999999999998</v>
      </c>
      <c r="J92" s="12">
        <v>-12.6</v>
      </c>
      <c r="K92" s="47" t="s">
        <v>739</v>
      </c>
      <c r="L92" s="9" t="str">
        <f t="shared" si="14"/>
        <v>Yes</v>
      </c>
    </row>
    <row r="93" spans="1:12" x14ac:dyDescent="0.2">
      <c r="A93" s="48" t="s">
        <v>1444</v>
      </c>
      <c r="B93" s="37" t="s">
        <v>213</v>
      </c>
      <c r="C93" s="49">
        <v>594.51149883000005</v>
      </c>
      <c r="D93" s="46" t="str">
        <f t="shared" si="11"/>
        <v>N/A</v>
      </c>
      <c r="E93" s="49">
        <v>613.40778212999999</v>
      </c>
      <c r="F93" s="46" t="str">
        <f t="shared" si="12"/>
        <v>N/A</v>
      </c>
      <c r="G93" s="49">
        <v>644.39514842000006</v>
      </c>
      <c r="H93" s="46" t="str">
        <f t="shared" si="13"/>
        <v>N/A</v>
      </c>
      <c r="I93" s="12">
        <v>3.1779999999999999</v>
      </c>
      <c r="J93" s="12">
        <v>5.0519999999999996</v>
      </c>
      <c r="K93" s="47" t="s">
        <v>739</v>
      </c>
      <c r="L93" s="9" t="str">
        <f t="shared" si="14"/>
        <v>Yes</v>
      </c>
    </row>
    <row r="94" spans="1:12" x14ac:dyDescent="0.2">
      <c r="A94" s="48" t="s">
        <v>609</v>
      </c>
      <c r="B94" s="37" t="s">
        <v>213</v>
      </c>
      <c r="C94" s="49">
        <v>395799641</v>
      </c>
      <c r="D94" s="46" t="str">
        <f t="shared" si="11"/>
        <v>N/A</v>
      </c>
      <c r="E94" s="49">
        <v>466279395</v>
      </c>
      <c r="F94" s="46" t="str">
        <f t="shared" si="12"/>
        <v>N/A</v>
      </c>
      <c r="G94" s="49">
        <v>458383044</v>
      </c>
      <c r="H94" s="46" t="str">
        <f t="shared" si="13"/>
        <v>N/A</v>
      </c>
      <c r="I94" s="12">
        <v>17.809999999999999</v>
      </c>
      <c r="J94" s="12">
        <v>-1.69</v>
      </c>
      <c r="K94" s="47" t="s">
        <v>739</v>
      </c>
      <c r="L94" s="9" t="str">
        <f t="shared" si="14"/>
        <v>Yes</v>
      </c>
    </row>
    <row r="95" spans="1:12" x14ac:dyDescent="0.2">
      <c r="A95" s="48" t="s">
        <v>610</v>
      </c>
      <c r="B95" s="37" t="s">
        <v>213</v>
      </c>
      <c r="C95" s="38">
        <v>667077</v>
      </c>
      <c r="D95" s="46" t="str">
        <f t="shared" si="11"/>
        <v>N/A</v>
      </c>
      <c r="E95" s="38">
        <v>767268</v>
      </c>
      <c r="F95" s="46" t="str">
        <f t="shared" si="12"/>
        <v>N/A</v>
      </c>
      <c r="G95" s="38">
        <v>728363</v>
      </c>
      <c r="H95" s="46" t="str">
        <f t="shared" si="13"/>
        <v>N/A</v>
      </c>
      <c r="I95" s="12">
        <v>15.02</v>
      </c>
      <c r="J95" s="12">
        <v>-5.07</v>
      </c>
      <c r="K95" s="47" t="s">
        <v>739</v>
      </c>
      <c r="L95" s="9" t="str">
        <f t="shared" si="14"/>
        <v>Yes</v>
      </c>
    </row>
    <row r="96" spans="1:12" x14ac:dyDescent="0.2">
      <c r="A96" s="48" t="s">
        <v>1445</v>
      </c>
      <c r="B96" s="37" t="s">
        <v>213</v>
      </c>
      <c r="C96" s="49">
        <v>593.33426426000005</v>
      </c>
      <c r="D96" s="46" t="str">
        <f t="shared" si="11"/>
        <v>N/A</v>
      </c>
      <c r="E96" s="49">
        <v>607.71385617999999</v>
      </c>
      <c r="F96" s="46" t="str">
        <f t="shared" si="12"/>
        <v>N/A</v>
      </c>
      <c r="G96" s="49">
        <v>629.33323630999996</v>
      </c>
      <c r="H96" s="46" t="str">
        <f t="shared" si="13"/>
        <v>N/A</v>
      </c>
      <c r="I96" s="12">
        <v>2.4239999999999999</v>
      </c>
      <c r="J96" s="12">
        <v>3.5569999999999999</v>
      </c>
      <c r="K96" s="47" t="s">
        <v>739</v>
      </c>
      <c r="L96" s="9" t="str">
        <f t="shared" si="14"/>
        <v>Yes</v>
      </c>
    </row>
    <row r="97" spans="1:12" ht="25.5" x14ac:dyDescent="0.2">
      <c r="A97" s="48" t="s">
        <v>611</v>
      </c>
      <c r="B97" s="37" t="s">
        <v>213</v>
      </c>
      <c r="C97" s="49">
        <v>44132620</v>
      </c>
      <c r="D97" s="46" t="str">
        <f t="shared" si="11"/>
        <v>N/A</v>
      </c>
      <c r="E97" s="49">
        <v>52014196</v>
      </c>
      <c r="F97" s="46" t="str">
        <f t="shared" si="12"/>
        <v>N/A</v>
      </c>
      <c r="G97" s="49">
        <v>47290115</v>
      </c>
      <c r="H97" s="46" t="str">
        <f t="shared" si="13"/>
        <v>N/A</v>
      </c>
      <c r="I97" s="12">
        <v>17.86</v>
      </c>
      <c r="J97" s="12">
        <v>-9.08</v>
      </c>
      <c r="K97" s="47" t="s">
        <v>739</v>
      </c>
      <c r="L97" s="9" t="str">
        <f t="shared" si="14"/>
        <v>Yes</v>
      </c>
    </row>
    <row r="98" spans="1:12" x14ac:dyDescent="0.2">
      <c r="A98" s="48" t="s">
        <v>612</v>
      </c>
      <c r="B98" s="37" t="s">
        <v>213</v>
      </c>
      <c r="C98" s="38">
        <v>320067</v>
      </c>
      <c r="D98" s="46" t="str">
        <f t="shared" si="11"/>
        <v>N/A</v>
      </c>
      <c r="E98" s="38">
        <v>360671</v>
      </c>
      <c r="F98" s="46" t="str">
        <f t="shared" si="12"/>
        <v>N/A</v>
      </c>
      <c r="G98" s="38">
        <v>315218</v>
      </c>
      <c r="H98" s="46" t="str">
        <f t="shared" si="13"/>
        <v>N/A</v>
      </c>
      <c r="I98" s="12">
        <v>12.69</v>
      </c>
      <c r="J98" s="12">
        <v>-12.6</v>
      </c>
      <c r="K98" s="47" t="s">
        <v>739</v>
      </c>
      <c r="L98" s="9" t="str">
        <f t="shared" si="14"/>
        <v>Yes</v>
      </c>
    </row>
    <row r="99" spans="1:12" ht="25.5" x14ac:dyDescent="0.2">
      <c r="A99" s="48" t="s">
        <v>1446</v>
      </c>
      <c r="B99" s="37" t="s">
        <v>213</v>
      </c>
      <c r="C99" s="49">
        <v>137.88556771</v>
      </c>
      <c r="D99" s="46" t="str">
        <f t="shared" si="11"/>
        <v>N/A</v>
      </c>
      <c r="E99" s="49">
        <v>144.21507690000001</v>
      </c>
      <c r="F99" s="46" t="str">
        <f t="shared" si="12"/>
        <v>N/A</v>
      </c>
      <c r="G99" s="49">
        <v>150.02352339999999</v>
      </c>
      <c r="H99" s="46" t="str">
        <f t="shared" si="13"/>
        <v>N/A</v>
      </c>
      <c r="I99" s="12">
        <v>4.59</v>
      </c>
      <c r="J99" s="12">
        <v>4.0279999999999996</v>
      </c>
      <c r="K99" s="47" t="s">
        <v>739</v>
      </c>
      <c r="L99" s="9" t="str">
        <f t="shared" si="14"/>
        <v>Yes</v>
      </c>
    </row>
    <row r="100" spans="1:12" ht="25.5" x14ac:dyDescent="0.2">
      <c r="A100" s="48" t="s">
        <v>613</v>
      </c>
      <c r="B100" s="37" t="s">
        <v>213</v>
      </c>
      <c r="C100" s="49">
        <v>232752661</v>
      </c>
      <c r="D100" s="46" t="str">
        <f t="shared" si="11"/>
        <v>N/A</v>
      </c>
      <c r="E100" s="49">
        <v>270548944</v>
      </c>
      <c r="F100" s="46" t="str">
        <f t="shared" si="12"/>
        <v>N/A</v>
      </c>
      <c r="G100" s="49">
        <v>229760612</v>
      </c>
      <c r="H100" s="46" t="str">
        <f t="shared" si="13"/>
        <v>N/A</v>
      </c>
      <c r="I100" s="12">
        <v>16.239999999999998</v>
      </c>
      <c r="J100" s="12">
        <v>-15.1</v>
      </c>
      <c r="K100" s="47" t="s">
        <v>739</v>
      </c>
      <c r="L100" s="9" t="str">
        <f t="shared" si="14"/>
        <v>Yes</v>
      </c>
    </row>
    <row r="101" spans="1:12" x14ac:dyDescent="0.2">
      <c r="A101" s="48" t="s">
        <v>614</v>
      </c>
      <c r="B101" s="37" t="s">
        <v>213</v>
      </c>
      <c r="C101" s="38">
        <v>535811</v>
      </c>
      <c r="D101" s="46" t="str">
        <f t="shared" si="11"/>
        <v>N/A</v>
      </c>
      <c r="E101" s="38">
        <v>570466</v>
      </c>
      <c r="F101" s="46" t="str">
        <f t="shared" si="12"/>
        <v>N/A</v>
      </c>
      <c r="G101" s="38">
        <v>502164</v>
      </c>
      <c r="H101" s="46" t="str">
        <f t="shared" si="13"/>
        <v>N/A</v>
      </c>
      <c r="I101" s="12">
        <v>6.468</v>
      </c>
      <c r="J101" s="12">
        <v>-12</v>
      </c>
      <c r="K101" s="47" t="s">
        <v>739</v>
      </c>
      <c r="L101" s="9" t="str">
        <f t="shared" si="14"/>
        <v>Yes</v>
      </c>
    </row>
    <row r="102" spans="1:12" x14ac:dyDescent="0.2">
      <c r="A102" s="48" t="s">
        <v>1447</v>
      </c>
      <c r="B102" s="37" t="s">
        <v>213</v>
      </c>
      <c r="C102" s="49">
        <v>434.39321140999999</v>
      </c>
      <c r="D102" s="46" t="str">
        <f t="shared" si="11"/>
        <v>N/A</v>
      </c>
      <c r="E102" s="49">
        <v>474.2595422</v>
      </c>
      <c r="F102" s="46" t="str">
        <f t="shared" si="12"/>
        <v>N/A</v>
      </c>
      <c r="G102" s="49">
        <v>457.54098661</v>
      </c>
      <c r="H102" s="46" t="str">
        <f t="shared" si="13"/>
        <v>N/A</v>
      </c>
      <c r="I102" s="12">
        <v>9.1769999999999996</v>
      </c>
      <c r="J102" s="12">
        <v>-3.53</v>
      </c>
      <c r="K102" s="47" t="s">
        <v>739</v>
      </c>
      <c r="L102" s="9" t="str">
        <f t="shared" si="14"/>
        <v>Yes</v>
      </c>
    </row>
    <row r="103" spans="1:12" x14ac:dyDescent="0.2">
      <c r="A103" s="48" t="s">
        <v>615</v>
      </c>
      <c r="B103" s="37" t="s">
        <v>213</v>
      </c>
      <c r="C103" s="49">
        <v>103572950</v>
      </c>
      <c r="D103" s="46" t="str">
        <f t="shared" si="11"/>
        <v>N/A</v>
      </c>
      <c r="E103" s="49">
        <v>108350431</v>
      </c>
      <c r="F103" s="46" t="str">
        <f t="shared" si="12"/>
        <v>N/A</v>
      </c>
      <c r="G103" s="49">
        <v>97672356</v>
      </c>
      <c r="H103" s="46" t="str">
        <f t="shared" si="13"/>
        <v>N/A</v>
      </c>
      <c r="I103" s="12">
        <v>4.6130000000000004</v>
      </c>
      <c r="J103" s="12">
        <v>-9.86</v>
      </c>
      <c r="K103" s="47" t="s">
        <v>739</v>
      </c>
      <c r="L103" s="9" t="str">
        <f t="shared" si="14"/>
        <v>Yes</v>
      </c>
    </row>
    <row r="104" spans="1:12" x14ac:dyDescent="0.2">
      <c r="A104" s="48" t="s">
        <v>616</v>
      </c>
      <c r="B104" s="37" t="s">
        <v>213</v>
      </c>
      <c r="C104" s="38">
        <v>251206</v>
      </c>
      <c r="D104" s="46" t="str">
        <f t="shared" si="11"/>
        <v>N/A</v>
      </c>
      <c r="E104" s="38">
        <v>267703</v>
      </c>
      <c r="F104" s="46" t="str">
        <f t="shared" si="12"/>
        <v>N/A</v>
      </c>
      <c r="G104" s="38">
        <v>238228</v>
      </c>
      <c r="H104" s="46" t="str">
        <f t="shared" si="13"/>
        <v>N/A</v>
      </c>
      <c r="I104" s="12">
        <v>6.5670000000000002</v>
      </c>
      <c r="J104" s="12">
        <v>-11</v>
      </c>
      <c r="K104" s="47" t="s">
        <v>739</v>
      </c>
      <c r="L104" s="9" t="str">
        <f t="shared" si="14"/>
        <v>Yes</v>
      </c>
    </row>
    <row r="105" spans="1:12" x14ac:dyDescent="0.2">
      <c r="A105" s="48" t="s">
        <v>1448</v>
      </c>
      <c r="B105" s="37" t="s">
        <v>213</v>
      </c>
      <c r="C105" s="49">
        <v>412.30285105000002</v>
      </c>
      <c r="D105" s="46" t="str">
        <f t="shared" si="11"/>
        <v>N/A</v>
      </c>
      <c r="E105" s="49">
        <v>404.74119080000003</v>
      </c>
      <c r="F105" s="46" t="str">
        <f t="shared" si="12"/>
        <v>N/A</v>
      </c>
      <c r="G105" s="49">
        <v>409.99528183000001</v>
      </c>
      <c r="H105" s="46" t="str">
        <f t="shared" si="13"/>
        <v>N/A</v>
      </c>
      <c r="I105" s="12">
        <v>-1.83</v>
      </c>
      <c r="J105" s="12">
        <v>1.298</v>
      </c>
      <c r="K105" s="47" t="s">
        <v>739</v>
      </c>
      <c r="L105" s="9" t="str">
        <f t="shared" si="14"/>
        <v>Yes</v>
      </c>
    </row>
    <row r="106" spans="1:12" ht="25.5" x14ac:dyDescent="0.2">
      <c r="A106" s="48" t="s">
        <v>617</v>
      </c>
      <c r="B106" s="37" t="s">
        <v>213</v>
      </c>
      <c r="C106" s="49">
        <v>358624638</v>
      </c>
      <c r="D106" s="46" t="str">
        <f t="shared" si="11"/>
        <v>N/A</v>
      </c>
      <c r="E106" s="49">
        <v>430393784</v>
      </c>
      <c r="F106" s="46" t="str">
        <f t="shared" si="12"/>
        <v>N/A</v>
      </c>
      <c r="G106" s="49">
        <v>491504672</v>
      </c>
      <c r="H106" s="46" t="str">
        <f t="shared" si="13"/>
        <v>N/A</v>
      </c>
      <c r="I106" s="12">
        <v>20.010000000000002</v>
      </c>
      <c r="J106" s="12">
        <v>14.2</v>
      </c>
      <c r="K106" s="47" t="s">
        <v>739</v>
      </c>
      <c r="L106" s="9" t="str">
        <f t="shared" si="14"/>
        <v>Yes</v>
      </c>
    </row>
    <row r="107" spans="1:12" x14ac:dyDescent="0.2">
      <c r="A107" s="48" t="s">
        <v>618</v>
      </c>
      <c r="B107" s="37" t="s">
        <v>213</v>
      </c>
      <c r="C107" s="38">
        <v>19751</v>
      </c>
      <c r="D107" s="46" t="str">
        <f t="shared" si="11"/>
        <v>N/A</v>
      </c>
      <c r="E107" s="38">
        <v>25206</v>
      </c>
      <c r="F107" s="46" t="str">
        <f t="shared" si="12"/>
        <v>N/A</v>
      </c>
      <c r="G107" s="38">
        <v>23944</v>
      </c>
      <c r="H107" s="46" t="str">
        <f t="shared" si="13"/>
        <v>N/A</v>
      </c>
      <c r="I107" s="12">
        <v>27.62</v>
      </c>
      <c r="J107" s="12">
        <v>-5.01</v>
      </c>
      <c r="K107" s="47" t="s">
        <v>739</v>
      </c>
      <c r="L107" s="9" t="str">
        <f t="shared" si="14"/>
        <v>Yes</v>
      </c>
    </row>
    <row r="108" spans="1:12" ht="25.5" x14ac:dyDescent="0.2">
      <c r="A108" s="48" t="s">
        <v>1449</v>
      </c>
      <c r="B108" s="37" t="s">
        <v>213</v>
      </c>
      <c r="C108" s="49">
        <v>18157.290163000001</v>
      </c>
      <c r="D108" s="46" t="str">
        <f t="shared" si="11"/>
        <v>N/A</v>
      </c>
      <c r="E108" s="49">
        <v>17075.052924</v>
      </c>
      <c r="F108" s="46" t="str">
        <f t="shared" si="12"/>
        <v>N/A</v>
      </c>
      <c r="G108" s="49">
        <v>20527.258269000002</v>
      </c>
      <c r="H108" s="46" t="str">
        <f t="shared" si="13"/>
        <v>N/A</v>
      </c>
      <c r="I108" s="12">
        <v>-5.96</v>
      </c>
      <c r="J108" s="12">
        <v>20.22</v>
      </c>
      <c r="K108" s="47" t="s">
        <v>739</v>
      </c>
      <c r="L108" s="9" t="str">
        <f t="shared" si="14"/>
        <v>Yes</v>
      </c>
    </row>
    <row r="109" spans="1:12" ht="25.5" x14ac:dyDescent="0.2">
      <c r="A109" s="48" t="s">
        <v>619</v>
      </c>
      <c r="B109" s="37" t="s">
        <v>213</v>
      </c>
      <c r="C109" s="49">
        <v>564731059</v>
      </c>
      <c r="D109" s="46" t="str">
        <f t="shared" si="11"/>
        <v>N/A</v>
      </c>
      <c r="E109" s="49">
        <v>643253615</v>
      </c>
      <c r="F109" s="46" t="str">
        <f t="shared" si="12"/>
        <v>N/A</v>
      </c>
      <c r="G109" s="49">
        <v>558338066</v>
      </c>
      <c r="H109" s="46" t="str">
        <f t="shared" si="13"/>
        <v>N/A</v>
      </c>
      <c r="I109" s="12">
        <v>13.9</v>
      </c>
      <c r="J109" s="12">
        <v>-13.2</v>
      </c>
      <c r="K109" s="47" t="s">
        <v>739</v>
      </c>
      <c r="L109" s="9" t="str">
        <f t="shared" si="14"/>
        <v>Yes</v>
      </c>
    </row>
    <row r="110" spans="1:12" x14ac:dyDescent="0.2">
      <c r="A110" s="48" t="s">
        <v>620</v>
      </c>
      <c r="B110" s="37" t="s">
        <v>213</v>
      </c>
      <c r="C110" s="38">
        <v>1117972</v>
      </c>
      <c r="D110" s="46" t="str">
        <f t="shared" si="11"/>
        <v>N/A</v>
      </c>
      <c r="E110" s="38">
        <v>1215044</v>
      </c>
      <c r="F110" s="46" t="str">
        <f t="shared" si="12"/>
        <v>N/A</v>
      </c>
      <c r="G110" s="38">
        <v>1072544</v>
      </c>
      <c r="H110" s="46" t="str">
        <f t="shared" si="13"/>
        <v>N/A</v>
      </c>
      <c r="I110" s="12">
        <v>8.6829999999999998</v>
      </c>
      <c r="J110" s="12">
        <v>-11.7</v>
      </c>
      <c r="K110" s="47" t="s">
        <v>739</v>
      </c>
      <c r="L110" s="9" t="str">
        <f t="shared" si="14"/>
        <v>Yes</v>
      </c>
    </row>
    <row r="111" spans="1:12" x14ac:dyDescent="0.2">
      <c r="A111" s="48" t="s">
        <v>1450</v>
      </c>
      <c r="B111" s="37" t="s">
        <v>213</v>
      </c>
      <c r="C111" s="49">
        <v>505.13882189999998</v>
      </c>
      <c r="D111" s="46" t="str">
        <f t="shared" si="11"/>
        <v>N/A</v>
      </c>
      <c r="E111" s="49">
        <v>529.40767166000001</v>
      </c>
      <c r="F111" s="46" t="str">
        <f t="shared" si="12"/>
        <v>N/A</v>
      </c>
      <c r="G111" s="49">
        <v>520.57357647000003</v>
      </c>
      <c r="H111" s="46" t="str">
        <f t="shared" si="13"/>
        <v>N/A</v>
      </c>
      <c r="I111" s="12">
        <v>4.8040000000000003</v>
      </c>
      <c r="J111" s="12">
        <v>-1.67</v>
      </c>
      <c r="K111" s="47" t="s">
        <v>739</v>
      </c>
      <c r="L111" s="9" t="str">
        <f t="shared" si="14"/>
        <v>Yes</v>
      </c>
    </row>
    <row r="112" spans="1:12" x14ac:dyDescent="0.2">
      <c r="A112" s="48" t="s">
        <v>621</v>
      </c>
      <c r="B112" s="37" t="s">
        <v>213</v>
      </c>
      <c r="C112" s="49">
        <v>1082978121</v>
      </c>
      <c r="D112" s="46" t="str">
        <f t="shared" si="11"/>
        <v>N/A</v>
      </c>
      <c r="E112" s="49">
        <v>1180354158</v>
      </c>
      <c r="F112" s="46" t="str">
        <f t="shared" si="12"/>
        <v>N/A</v>
      </c>
      <c r="G112" s="49">
        <v>1151994912</v>
      </c>
      <c r="H112" s="46" t="str">
        <f t="shared" si="13"/>
        <v>N/A</v>
      </c>
      <c r="I112" s="12">
        <v>8.9920000000000009</v>
      </c>
      <c r="J112" s="12">
        <v>-2.4</v>
      </c>
      <c r="K112" s="47" t="s">
        <v>739</v>
      </c>
      <c r="L112" s="9" t="str">
        <f t="shared" si="14"/>
        <v>Yes</v>
      </c>
    </row>
    <row r="113" spans="1:12" x14ac:dyDescent="0.2">
      <c r="A113" s="48" t="s">
        <v>622</v>
      </c>
      <c r="B113" s="37" t="s">
        <v>213</v>
      </c>
      <c r="C113" s="38">
        <v>1221752</v>
      </c>
      <c r="D113" s="46" t="str">
        <f t="shared" si="11"/>
        <v>N/A</v>
      </c>
      <c r="E113" s="38">
        <v>1307894</v>
      </c>
      <c r="F113" s="46" t="str">
        <f t="shared" si="12"/>
        <v>N/A</v>
      </c>
      <c r="G113" s="38">
        <v>1152708</v>
      </c>
      <c r="H113" s="46" t="str">
        <f t="shared" si="13"/>
        <v>N/A</v>
      </c>
      <c r="I113" s="12">
        <v>7.0510000000000002</v>
      </c>
      <c r="J113" s="12">
        <v>-11.9</v>
      </c>
      <c r="K113" s="47" t="s">
        <v>739</v>
      </c>
      <c r="L113" s="9" t="str">
        <f t="shared" si="14"/>
        <v>Yes</v>
      </c>
    </row>
    <row r="114" spans="1:12" x14ac:dyDescent="0.2">
      <c r="A114" s="48" t="s">
        <v>1451</v>
      </c>
      <c r="B114" s="37" t="s">
        <v>213</v>
      </c>
      <c r="C114" s="49">
        <v>886.41403575000004</v>
      </c>
      <c r="D114" s="46" t="str">
        <f t="shared" si="11"/>
        <v>N/A</v>
      </c>
      <c r="E114" s="49">
        <v>902.48457291</v>
      </c>
      <c r="F114" s="46" t="str">
        <f t="shared" si="12"/>
        <v>N/A</v>
      </c>
      <c r="G114" s="49">
        <v>999.38138018999996</v>
      </c>
      <c r="H114" s="46" t="str">
        <f t="shared" si="13"/>
        <v>N/A</v>
      </c>
      <c r="I114" s="12">
        <v>1.8129999999999999</v>
      </c>
      <c r="J114" s="12">
        <v>10.74</v>
      </c>
      <c r="K114" s="47" t="s">
        <v>739</v>
      </c>
      <c r="L114" s="9" t="str">
        <f t="shared" si="14"/>
        <v>Yes</v>
      </c>
    </row>
    <row r="115" spans="1:12" ht="25.5" x14ac:dyDescent="0.2">
      <c r="A115" s="48" t="s">
        <v>623</v>
      </c>
      <c r="B115" s="37" t="s">
        <v>213</v>
      </c>
      <c r="C115" s="49">
        <v>2113263367</v>
      </c>
      <c r="D115" s="46" t="str">
        <f t="shared" si="11"/>
        <v>N/A</v>
      </c>
      <c r="E115" s="49">
        <v>2458978163</v>
      </c>
      <c r="F115" s="46" t="str">
        <f t="shared" si="12"/>
        <v>N/A</v>
      </c>
      <c r="G115" s="49">
        <v>2415580138</v>
      </c>
      <c r="H115" s="46" t="str">
        <f t="shared" si="13"/>
        <v>N/A</v>
      </c>
      <c r="I115" s="12">
        <v>16.36</v>
      </c>
      <c r="J115" s="12">
        <v>-1.76</v>
      </c>
      <c r="K115" s="47" t="s">
        <v>739</v>
      </c>
      <c r="L115" s="9" t="str">
        <f t="shared" si="14"/>
        <v>Yes</v>
      </c>
    </row>
    <row r="116" spans="1:12" x14ac:dyDescent="0.2">
      <c r="A116" s="51" t="s">
        <v>624</v>
      </c>
      <c r="B116" s="38" t="s">
        <v>213</v>
      </c>
      <c r="C116" s="38">
        <v>423872</v>
      </c>
      <c r="D116" s="46" t="str">
        <f t="shared" si="11"/>
        <v>N/A</v>
      </c>
      <c r="E116" s="38">
        <v>463460</v>
      </c>
      <c r="F116" s="46" t="str">
        <f t="shared" si="12"/>
        <v>N/A</v>
      </c>
      <c r="G116" s="38">
        <v>426589</v>
      </c>
      <c r="H116" s="46" t="str">
        <f t="shared" si="13"/>
        <v>N/A</v>
      </c>
      <c r="I116" s="12">
        <v>9.34</v>
      </c>
      <c r="J116" s="12">
        <v>-7.96</v>
      </c>
      <c r="K116" s="52" t="s">
        <v>739</v>
      </c>
      <c r="L116" s="9" t="str">
        <f t="shared" si="14"/>
        <v>Yes</v>
      </c>
    </row>
    <row r="117" spans="1:12" ht="25.5" x14ac:dyDescent="0.2">
      <c r="A117" s="48" t="s">
        <v>1452</v>
      </c>
      <c r="B117" s="37" t="s">
        <v>213</v>
      </c>
      <c r="C117" s="49">
        <v>4985.6168065000002</v>
      </c>
      <c r="D117" s="46" t="str">
        <f t="shared" si="11"/>
        <v>N/A</v>
      </c>
      <c r="E117" s="49">
        <v>5305.6966362000003</v>
      </c>
      <c r="F117" s="46" t="str">
        <f t="shared" si="12"/>
        <v>N/A</v>
      </c>
      <c r="G117" s="49">
        <v>5662.5467089000003</v>
      </c>
      <c r="H117" s="46" t="str">
        <f t="shared" si="13"/>
        <v>N/A</v>
      </c>
      <c r="I117" s="12">
        <v>6.42</v>
      </c>
      <c r="J117" s="12">
        <v>6.726</v>
      </c>
      <c r="K117" s="47" t="s">
        <v>739</v>
      </c>
      <c r="L117" s="9" t="str">
        <f t="shared" si="14"/>
        <v>Yes</v>
      </c>
    </row>
    <row r="118" spans="1:12" ht="25.5" x14ac:dyDescent="0.2">
      <c r="A118" s="48" t="s">
        <v>625</v>
      </c>
      <c r="B118" s="37" t="s">
        <v>213</v>
      </c>
      <c r="C118" s="49">
        <v>140406736</v>
      </c>
      <c r="D118" s="46" t="str">
        <f t="shared" si="11"/>
        <v>N/A</v>
      </c>
      <c r="E118" s="49">
        <v>167726705</v>
      </c>
      <c r="F118" s="46" t="str">
        <f t="shared" si="12"/>
        <v>N/A</v>
      </c>
      <c r="G118" s="49">
        <v>153055835</v>
      </c>
      <c r="H118" s="46" t="str">
        <f t="shared" si="13"/>
        <v>N/A</v>
      </c>
      <c r="I118" s="12">
        <v>19.46</v>
      </c>
      <c r="J118" s="12">
        <v>-8.75</v>
      </c>
      <c r="K118" s="47" t="s">
        <v>739</v>
      </c>
      <c r="L118" s="9" t="str">
        <f t="shared" si="14"/>
        <v>Yes</v>
      </c>
    </row>
    <row r="119" spans="1:12" x14ac:dyDescent="0.2">
      <c r="A119" s="48" t="s">
        <v>626</v>
      </c>
      <c r="B119" s="37" t="s">
        <v>213</v>
      </c>
      <c r="C119" s="38">
        <v>175802</v>
      </c>
      <c r="D119" s="46" t="str">
        <f t="shared" si="11"/>
        <v>N/A</v>
      </c>
      <c r="E119" s="38">
        <v>221176</v>
      </c>
      <c r="F119" s="46" t="str">
        <f t="shared" si="12"/>
        <v>N/A</v>
      </c>
      <c r="G119" s="38">
        <v>204762</v>
      </c>
      <c r="H119" s="46" t="str">
        <f t="shared" si="13"/>
        <v>N/A</v>
      </c>
      <c r="I119" s="12">
        <v>25.81</v>
      </c>
      <c r="J119" s="12">
        <v>-7.42</v>
      </c>
      <c r="K119" s="47" t="s">
        <v>739</v>
      </c>
      <c r="L119" s="9" t="str">
        <f t="shared" si="14"/>
        <v>Yes</v>
      </c>
    </row>
    <row r="120" spans="1:12" ht="25.5" x14ac:dyDescent="0.2">
      <c r="A120" s="48" t="s">
        <v>1453</v>
      </c>
      <c r="B120" s="37" t="s">
        <v>213</v>
      </c>
      <c r="C120" s="49">
        <v>798.66404250000005</v>
      </c>
      <c r="D120" s="46" t="str">
        <f t="shared" si="11"/>
        <v>N/A</v>
      </c>
      <c r="E120" s="49">
        <v>758.34043928999995</v>
      </c>
      <c r="F120" s="46" t="str">
        <f t="shared" si="12"/>
        <v>N/A</v>
      </c>
      <c r="G120" s="49">
        <v>747.48163722000004</v>
      </c>
      <c r="H120" s="46" t="str">
        <f t="shared" si="13"/>
        <v>N/A</v>
      </c>
      <c r="I120" s="12">
        <v>-5.05</v>
      </c>
      <c r="J120" s="12">
        <v>-1.43</v>
      </c>
      <c r="K120" s="47" t="s">
        <v>739</v>
      </c>
      <c r="L120" s="9" t="str">
        <f t="shared" si="14"/>
        <v>Yes</v>
      </c>
    </row>
    <row r="121" spans="1:12" ht="25.5" x14ac:dyDescent="0.2">
      <c r="A121" s="48" t="s">
        <v>627</v>
      </c>
      <c r="B121" s="37" t="s">
        <v>213</v>
      </c>
      <c r="C121" s="49">
        <v>50036218</v>
      </c>
      <c r="D121" s="46" t="str">
        <f t="shared" si="11"/>
        <v>N/A</v>
      </c>
      <c r="E121" s="49">
        <v>89540407</v>
      </c>
      <c r="F121" s="46" t="str">
        <f t="shared" si="12"/>
        <v>N/A</v>
      </c>
      <c r="G121" s="49">
        <v>110925377</v>
      </c>
      <c r="H121" s="46" t="str">
        <f t="shared" si="13"/>
        <v>N/A</v>
      </c>
      <c r="I121" s="12">
        <v>78.95</v>
      </c>
      <c r="J121" s="12">
        <v>23.88</v>
      </c>
      <c r="K121" s="47" t="s">
        <v>739</v>
      </c>
      <c r="L121" s="9" t="str">
        <f t="shared" si="14"/>
        <v>Yes</v>
      </c>
    </row>
    <row r="122" spans="1:12" x14ac:dyDescent="0.2">
      <c r="A122" s="48" t="s">
        <v>628</v>
      </c>
      <c r="B122" s="37" t="s">
        <v>213</v>
      </c>
      <c r="C122" s="38">
        <v>17866</v>
      </c>
      <c r="D122" s="46" t="str">
        <f t="shared" si="11"/>
        <v>N/A</v>
      </c>
      <c r="E122" s="38">
        <v>25391</v>
      </c>
      <c r="F122" s="46" t="str">
        <f t="shared" si="12"/>
        <v>N/A</v>
      </c>
      <c r="G122" s="38">
        <v>28767</v>
      </c>
      <c r="H122" s="46" t="str">
        <f t="shared" si="13"/>
        <v>N/A</v>
      </c>
      <c r="I122" s="12">
        <v>42.12</v>
      </c>
      <c r="J122" s="12">
        <v>13.3</v>
      </c>
      <c r="K122" s="47" t="s">
        <v>739</v>
      </c>
      <c r="L122" s="9" t="str">
        <f t="shared" si="14"/>
        <v>Yes</v>
      </c>
    </row>
    <row r="123" spans="1:12" ht="25.5" x14ac:dyDescent="0.2">
      <c r="A123" s="48" t="s">
        <v>1454</v>
      </c>
      <c r="B123" s="37" t="s">
        <v>213</v>
      </c>
      <c r="C123" s="49">
        <v>2800.639091</v>
      </c>
      <c r="D123" s="46" t="str">
        <f t="shared" si="11"/>
        <v>N/A</v>
      </c>
      <c r="E123" s="49">
        <v>3526.4624079</v>
      </c>
      <c r="F123" s="46" t="str">
        <f t="shared" si="12"/>
        <v>N/A</v>
      </c>
      <c r="G123" s="49">
        <v>3855.9939165999999</v>
      </c>
      <c r="H123" s="46" t="str">
        <f t="shared" si="13"/>
        <v>N/A</v>
      </c>
      <c r="I123" s="12">
        <v>25.92</v>
      </c>
      <c r="J123" s="12">
        <v>9.3450000000000006</v>
      </c>
      <c r="K123" s="47" t="s">
        <v>739</v>
      </c>
      <c r="L123" s="9" t="str">
        <f t="shared" si="14"/>
        <v>Yes</v>
      </c>
    </row>
    <row r="124" spans="1:12" ht="25.5" x14ac:dyDescent="0.2">
      <c r="A124" s="48" t="s">
        <v>629</v>
      </c>
      <c r="B124" s="37" t="s">
        <v>213</v>
      </c>
      <c r="C124" s="49">
        <v>36156070</v>
      </c>
      <c r="D124" s="46" t="str">
        <f t="shared" si="11"/>
        <v>N/A</v>
      </c>
      <c r="E124" s="49">
        <v>77392299</v>
      </c>
      <c r="F124" s="46" t="str">
        <f t="shared" si="12"/>
        <v>N/A</v>
      </c>
      <c r="G124" s="49">
        <v>75539700</v>
      </c>
      <c r="H124" s="46" t="str">
        <f t="shared" si="13"/>
        <v>N/A</v>
      </c>
      <c r="I124" s="12">
        <v>114.1</v>
      </c>
      <c r="J124" s="12">
        <v>-2.39</v>
      </c>
      <c r="K124" s="47" t="s">
        <v>739</v>
      </c>
      <c r="L124" s="9" t="str">
        <f t="shared" si="14"/>
        <v>Yes</v>
      </c>
    </row>
    <row r="125" spans="1:12" ht="25.5" x14ac:dyDescent="0.2">
      <c r="A125" s="48" t="s">
        <v>630</v>
      </c>
      <c r="B125" s="37" t="s">
        <v>213</v>
      </c>
      <c r="C125" s="38">
        <v>65456</v>
      </c>
      <c r="D125" s="46" t="str">
        <f t="shared" si="11"/>
        <v>N/A</v>
      </c>
      <c r="E125" s="38">
        <v>87976</v>
      </c>
      <c r="F125" s="46" t="str">
        <f t="shared" si="12"/>
        <v>N/A</v>
      </c>
      <c r="G125" s="38">
        <v>83504</v>
      </c>
      <c r="H125" s="46" t="str">
        <f t="shared" si="13"/>
        <v>N/A</v>
      </c>
      <c r="I125" s="12">
        <v>34.4</v>
      </c>
      <c r="J125" s="12">
        <v>-5.08</v>
      </c>
      <c r="K125" s="47" t="s">
        <v>739</v>
      </c>
      <c r="L125" s="9" t="str">
        <f t="shared" si="14"/>
        <v>Yes</v>
      </c>
    </row>
    <row r="126" spans="1:12" ht="25.5" x14ac:dyDescent="0.2">
      <c r="A126" s="48" t="s">
        <v>1455</v>
      </c>
      <c r="B126" s="37" t="s">
        <v>213</v>
      </c>
      <c r="C126" s="49">
        <v>552.37212783999996</v>
      </c>
      <c r="D126" s="46" t="str">
        <f t="shared" si="11"/>
        <v>N/A</v>
      </c>
      <c r="E126" s="49">
        <v>879.69786078000004</v>
      </c>
      <c r="F126" s="46" t="str">
        <f t="shared" si="12"/>
        <v>N/A</v>
      </c>
      <c r="G126" s="49">
        <v>904.62373060000004</v>
      </c>
      <c r="H126" s="46" t="str">
        <f t="shared" si="13"/>
        <v>N/A</v>
      </c>
      <c r="I126" s="12">
        <v>59.26</v>
      </c>
      <c r="J126" s="12">
        <v>2.8330000000000002</v>
      </c>
      <c r="K126" s="47" t="s">
        <v>739</v>
      </c>
      <c r="L126" s="9" t="str">
        <f t="shared" si="14"/>
        <v>Yes</v>
      </c>
    </row>
    <row r="127" spans="1:12" ht="25.5" x14ac:dyDescent="0.2">
      <c r="A127" s="48" t="s">
        <v>631</v>
      </c>
      <c r="B127" s="37" t="s">
        <v>213</v>
      </c>
      <c r="C127" s="49">
        <v>218826489</v>
      </c>
      <c r="D127" s="46" t="str">
        <f t="shared" si="11"/>
        <v>N/A</v>
      </c>
      <c r="E127" s="49">
        <v>259624191</v>
      </c>
      <c r="F127" s="46" t="str">
        <f t="shared" si="12"/>
        <v>N/A</v>
      </c>
      <c r="G127" s="49">
        <v>270157752</v>
      </c>
      <c r="H127" s="46" t="str">
        <f t="shared" si="13"/>
        <v>N/A</v>
      </c>
      <c r="I127" s="12">
        <v>18.64</v>
      </c>
      <c r="J127" s="12">
        <v>4.0570000000000004</v>
      </c>
      <c r="K127" s="47" t="s">
        <v>739</v>
      </c>
      <c r="L127" s="9" t="str">
        <f t="shared" si="14"/>
        <v>Yes</v>
      </c>
    </row>
    <row r="128" spans="1:12" x14ac:dyDescent="0.2">
      <c r="A128" s="48" t="s">
        <v>632</v>
      </c>
      <c r="B128" s="37" t="s">
        <v>213</v>
      </c>
      <c r="C128" s="38">
        <v>38086</v>
      </c>
      <c r="D128" s="46" t="str">
        <f t="shared" si="11"/>
        <v>N/A</v>
      </c>
      <c r="E128" s="38">
        <v>42528</v>
      </c>
      <c r="F128" s="46" t="str">
        <f t="shared" si="12"/>
        <v>N/A</v>
      </c>
      <c r="G128" s="38">
        <v>40358</v>
      </c>
      <c r="H128" s="46" t="str">
        <f t="shared" si="13"/>
        <v>N/A</v>
      </c>
      <c r="I128" s="12">
        <v>11.66</v>
      </c>
      <c r="J128" s="12">
        <v>-5.0999999999999996</v>
      </c>
      <c r="K128" s="47" t="s">
        <v>739</v>
      </c>
      <c r="L128" s="9" t="str">
        <f t="shared" si="14"/>
        <v>Yes</v>
      </c>
    </row>
    <row r="129" spans="1:12" ht="25.5" x14ac:dyDescent="0.2">
      <c r="A129" s="48" t="s">
        <v>1456</v>
      </c>
      <c r="B129" s="37" t="s">
        <v>213</v>
      </c>
      <c r="C129" s="49">
        <v>5745.5886415000004</v>
      </c>
      <c r="D129" s="46" t="str">
        <f t="shared" si="11"/>
        <v>N/A</v>
      </c>
      <c r="E129" s="49">
        <v>6104.7825198</v>
      </c>
      <c r="F129" s="46" t="str">
        <f t="shared" si="12"/>
        <v>N/A</v>
      </c>
      <c r="G129" s="49">
        <v>6694.0322116999996</v>
      </c>
      <c r="H129" s="46" t="str">
        <f t="shared" si="13"/>
        <v>N/A</v>
      </c>
      <c r="I129" s="12">
        <v>6.2519999999999998</v>
      </c>
      <c r="J129" s="12">
        <v>9.6519999999999992</v>
      </c>
      <c r="K129" s="47" t="s">
        <v>739</v>
      </c>
      <c r="L129" s="9" t="str">
        <f t="shared" si="14"/>
        <v>Yes</v>
      </c>
    </row>
    <row r="130" spans="1:12" ht="25.5" x14ac:dyDescent="0.2">
      <c r="A130" s="48" t="s">
        <v>633</v>
      </c>
      <c r="B130" s="37" t="s">
        <v>213</v>
      </c>
      <c r="C130" s="49">
        <v>22164950</v>
      </c>
      <c r="D130" s="46" t="str">
        <f t="shared" si="11"/>
        <v>N/A</v>
      </c>
      <c r="E130" s="49">
        <v>32731586</v>
      </c>
      <c r="F130" s="46" t="str">
        <f t="shared" si="12"/>
        <v>N/A</v>
      </c>
      <c r="G130" s="49">
        <v>34738193</v>
      </c>
      <c r="H130" s="46" t="str">
        <f t="shared" si="13"/>
        <v>N/A</v>
      </c>
      <c r="I130" s="12">
        <v>47.67</v>
      </c>
      <c r="J130" s="12">
        <v>6.13</v>
      </c>
      <c r="K130" s="47" t="s">
        <v>739</v>
      </c>
      <c r="L130" s="9" t="str">
        <f t="shared" si="14"/>
        <v>Yes</v>
      </c>
    </row>
    <row r="131" spans="1:12" x14ac:dyDescent="0.2">
      <c r="A131" s="48" t="s">
        <v>634</v>
      </c>
      <c r="B131" s="37" t="s">
        <v>213</v>
      </c>
      <c r="C131" s="38">
        <v>15089</v>
      </c>
      <c r="D131" s="46" t="str">
        <f t="shared" si="11"/>
        <v>N/A</v>
      </c>
      <c r="E131" s="38">
        <v>24480</v>
      </c>
      <c r="F131" s="46" t="str">
        <f t="shared" si="12"/>
        <v>N/A</v>
      </c>
      <c r="G131" s="38">
        <v>25362</v>
      </c>
      <c r="H131" s="46" t="str">
        <f t="shared" si="13"/>
        <v>N/A</v>
      </c>
      <c r="I131" s="12">
        <v>62.24</v>
      </c>
      <c r="J131" s="12">
        <v>3.6030000000000002</v>
      </c>
      <c r="K131" s="47" t="s">
        <v>739</v>
      </c>
      <c r="L131" s="9" t="str">
        <f t="shared" si="14"/>
        <v>Yes</v>
      </c>
    </row>
    <row r="132" spans="1:12" ht="25.5" x14ac:dyDescent="0.2">
      <c r="A132" s="48" t="s">
        <v>1457</v>
      </c>
      <c r="B132" s="37" t="s">
        <v>213</v>
      </c>
      <c r="C132" s="49">
        <v>1468.9475777</v>
      </c>
      <c r="D132" s="46" t="str">
        <f t="shared" si="11"/>
        <v>N/A</v>
      </c>
      <c r="E132" s="49">
        <v>1337.0745915</v>
      </c>
      <c r="F132" s="46" t="str">
        <f t="shared" si="12"/>
        <v>N/A</v>
      </c>
      <c r="G132" s="49">
        <v>1369.6945430000001</v>
      </c>
      <c r="H132" s="46" t="str">
        <f t="shared" si="13"/>
        <v>N/A</v>
      </c>
      <c r="I132" s="12">
        <v>-8.98</v>
      </c>
      <c r="J132" s="12">
        <v>2.44</v>
      </c>
      <c r="K132" s="47" t="s">
        <v>739</v>
      </c>
      <c r="L132" s="9" t="str">
        <f t="shared" si="14"/>
        <v>Yes</v>
      </c>
    </row>
    <row r="133" spans="1:12" ht="25.5" x14ac:dyDescent="0.2">
      <c r="A133" s="48" t="s">
        <v>635</v>
      </c>
      <c r="B133" s="37" t="s">
        <v>213</v>
      </c>
      <c r="C133" s="49">
        <v>195268792</v>
      </c>
      <c r="D133" s="46" t="str">
        <f t="shared" si="11"/>
        <v>N/A</v>
      </c>
      <c r="E133" s="49">
        <v>207317176</v>
      </c>
      <c r="F133" s="46" t="str">
        <f t="shared" si="12"/>
        <v>N/A</v>
      </c>
      <c r="G133" s="49">
        <v>198395525</v>
      </c>
      <c r="H133" s="46" t="str">
        <f t="shared" si="13"/>
        <v>N/A</v>
      </c>
      <c r="I133" s="12">
        <v>6.17</v>
      </c>
      <c r="J133" s="12">
        <v>-4.3</v>
      </c>
      <c r="K133" s="47" t="s">
        <v>739</v>
      </c>
      <c r="L133" s="9" t="str">
        <f t="shared" si="14"/>
        <v>Yes</v>
      </c>
    </row>
    <row r="134" spans="1:12" x14ac:dyDescent="0.2">
      <c r="A134" s="48" t="s">
        <v>636</v>
      </c>
      <c r="B134" s="37" t="s">
        <v>213</v>
      </c>
      <c r="C134" s="38">
        <v>16705</v>
      </c>
      <c r="D134" s="46" t="str">
        <f t="shared" si="11"/>
        <v>N/A</v>
      </c>
      <c r="E134" s="38">
        <v>17950</v>
      </c>
      <c r="F134" s="46" t="str">
        <f t="shared" si="12"/>
        <v>N/A</v>
      </c>
      <c r="G134" s="38">
        <v>17602</v>
      </c>
      <c r="H134" s="46" t="str">
        <f t="shared" si="13"/>
        <v>N/A</v>
      </c>
      <c r="I134" s="12">
        <v>7.4530000000000003</v>
      </c>
      <c r="J134" s="12">
        <v>-1.94</v>
      </c>
      <c r="K134" s="47" t="s">
        <v>739</v>
      </c>
      <c r="L134" s="9" t="str">
        <f t="shared" si="14"/>
        <v>Yes</v>
      </c>
    </row>
    <row r="135" spans="1:12" x14ac:dyDescent="0.2">
      <c r="A135" s="48" t="s">
        <v>1458</v>
      </c>
      <c r="B135" s="37" t="s">
        <v>213</v>
      </c>
      <c r="C135" s="49">
        <v>11689.242263</v>
      </c>
      <c r="D135" s="46" t="str">
        <f t="shared" si="11"/>
        <v>N/A</v>
      </c>
      <c r="E135" s="49">
        <v>11549.703398</v>
      </c>
      <c r="F135" s="46" t="str">
        <f t="shared" si="12"/>
        <v>N/A</v>
      </c>
      <c r="G135" s="49">
        <v>11271.192193999999</v>
      </c>
      <c r="H135" s="46" t="str">
        <f t="shared" si="13"/>
        <v>N/A</v>
      </c>
      <c r="I135" s="12">
        <v>-1.19</v>
      </c>
      <c r="J135" s="12">
        <v>-2.41</v>
      </c>
      <c r="K135" s="47" t="s">
        <v>739</v>
      </c>
      <c r="L135" s="9" t="str">
        <f t="shared" si="14"/>
        <v>Yes</v>
      </c>
    </row>
    <row r="136" spans="1:12" ht="25.5" x14ac:dyDescent="0.2">
      <c r="A136" s="48" t="s">
        <v>637</v>
      </c>
      <c r="B136" s="37" t="s">
        <v>213</v>
      </c>
      <c r="C136" s="49">
        <v>13711943</v>
      </c>
      <c r="D136" s="46" t="str">
        <f t="shared" si="11"/>
        <v>N/A</v>
      </c>
      <c r="E136" s="49">
        <v>16310969</v>
      </c>
      <c r="F136" s="46" t="str">
        <f t="shared" si="12"/>
        <v>N/A</v>
      </c>
      <c r="G136" s="49">
        <v>15835400</v>
      </c>
      <c r="H136" s="46" t="str">
        <f t="shared" si="13"/>
        <v>N/A</v>
      </c>
      <c r="I136" s="12">
        <v>18.95</v>
      </c>
      <c r="J136" s="12">
        <v>-2.92</v>
      </c>
      <c r="K136" s="47" t="s">
        <v>739</v>
      </c>
      <c r="L136" s="9" t="str">
        <f>IF(J136="Div by 0", "N/A", IF(OR(J136="N/A",K136="N/A"),"N/A", IF(J136&gt;VALUE(MID(K136,1,2)), "No", IF(J136&lt;-1*VALUE(MID(K136,1,2)), "No", "Yes"))))</f>
        <v>Yes</v>
      </c>
    </row>
    <row r="137" spans="1:12" x14ac:dyDescent="0.2">
      <c r="A137" s="48" t="s">
        <v>638</v>
      </c>
      <c r="B137" s="37" t="s">
        <v>213</v>
      </c>
      <c r="C137" s="38">
        <v>127515</v>
      </c>
      <c r="D137" s="46" t="str">
        <f t="shared" si="11"/>
        <v>N/A</v>
      </c>
      <c r="E137" s="38">
        <v>150277</v>
      </c>
      <c r="F137" s="46" t="str">
        <f t="shared" si="12"/>
        <v>N/A</v>
      </c>
      <c r="G137" s="38">
        <v>141440</v>
      </c>
      <c r="H137" s="46" t="str">
        <f t="shared" si="13"/>
        <v>N/A</v>
      </c>
      <c r="I137" s="12">
        <v>17.850000000000001</v>
      </c>
      <c r="J137" s="12">
        <v>-5.88</v>
      </c>
      <c r="K137" s="47" t="s">
        <v>739</v>
      </c>
      <c r="L137" s="9" t="str">
        <f t="shared" ref="L137:L141" si="15">IF(J137="Div by 0", "N/A", IF(OR(J137="N/A",K137="N/A"),"N/A", IF(J137&gt;VALUE(MID(K137,1,2)), "No", IF(J137&lt;-1*VALUE(MID(K137,1,2)), "No", "Yes"))))</f>
        <v>Yes</v>
      </c>
    </row>
    <row r="138" spans="1:12" ht="25.5" x14ac:dyDescent="0.2">
      <c r="A138" s="48" t="s">
        <v>1459</v>
      </c>
      <c r="B138" s="37" t="s">
        <v>213</v>
      </c>
      <c r="C138" s="49">
        <v>107.53200016</v>
      </c>
      <c r="D138" s="46" t="str">
        <f t="shared" si="11"/>
        <v>N/A</v>
      </c>
      <c r="E138" s="49">
        <v>108.53935731999999</v>
      </c>
      <c r="F138" s="46" t="str">
        <f t="shared" si="12"/>
        <v>N/A</v>
      </c>
      <c r="G138" s="49">
        <v>111.95842759999999</v>
      </c>
      <c r="H138" s="46" t="str">
        <f t="shared" si="13"/>
        <v>N/A</v>
      </c>
      <c r="I138" s="12">
        <v>0.93679999999999997</v>
      </c>
      <c r="J138" s="12">
        <v>3.15</v>
      </c>
      <c r="K138" s="47" t="s">
        <v>739</v>
      </c>
      <c r="L138" s="9" t="str">
        <f t="shared" si="15"/>
        <v>Yes</v>
      </c>
    </row>
    <row r="139" spans="1:12" ht="25.5" x14ac:dyDescent="0.2">
      <c r="A139" s="48" t="s">
        <v>639</v>
      </c>
      <c r="B139" s="37" t="s">
        <v>213</v>
      </c>
      <c r="C139" s="49">
        <v>2177349</v>
      </c>
      <c r="D139" s="46" t="str">
        <f t="shared" si="11"/>
        <v>N/A</v>
      </c>
      <c r="E139" s="49">
        <v>2994677</v>
      </c>
      <c r="F139" s="46" t="str">
        <f t="shared" si="12"/>
        <v>N/A</v>
      </c>
      <c r="G139" s="49">
        <v>2717110</v>
      </c>
      <c r="H139" s="46" t="str">
        <f t="shared" si="13"/>
        <v>N/A</v>
      </c>
      <c r="I139" s="12">
        <v>37.54</v>
      </c>
      <c r="J139" s="12">
        <v>-9.27</v>
      </c>
      <c r="K139" s="47" t="s">
        <v>739</v>
      </c>
      <c r="L139" s="9" t="str">
        <f t="shared" si="15"/>
        <v>Yes</v>
      </c>
    </row>
    <row r="140" spans="1:12" x14ac:dyDescent="0.2">
      <c r="A140" s="48" t="s">
        <v>640</v>
      </c>
      <c r="B140" s="37" t="s">
        <v>213</v>
      </c>
      <c r="C140" s="38">
        <v>145</v>
      </c>
      <c r="D140" s="46" t="str">
        <f t="shared" si="11"/>
        <v>N/A</v>
      </c>
      <c r="E140" s="38">
        <v>160</v>
      </c>
      <c r="F140" s="46" t="str">
        <f t="shared" si="12"/>
        <v>N/A</v>
      </c>
      <c r="G140" s="38">
        <v>156</v>
      </c>
      <c r="H140" s="46" t="str">
        <f t="shared" si="13"/>
        <v>N/A</v>
      </c>
      <c r="I140" s="12">
        <v>10.34</v>
      </c>
      <c r="J140" s="12">
        <v>-2.5</v>
      </c>
      <c r="K140" s="47" t="s">
        <v>739</v>
      </c>
      <c r="L140" s="9" t="str">
        <f t="shared" si="15"/>
        <v>Yes</v>
      </c>
    </row>
    <row r="141" spans="1:12" ht="25.5" x14ac:dyDescent="0.2">
      <c r="A141" s="48" t="s">
        <v>1460</v>
      </c>
      <c r="B141" s="37" t="s">
        <v>213</v>
      </c>
      <c r="C141" s="49">
        <v>15016.2</v>
      </c>
      <c r="D141" s="46" t="str">
        <f t="shared" si="11"/>
        <v>N/A</v>
      </c>
      <c r="E141" s="49">
        <v>18716.731250000001</v>
      </c>
      <c r="F141" s="46" t="str">
        <f t="shared" si="12"/>
        <v>N/A</v>
      </c>
      <c r="G141" s="49">
        <v>17417.371794999999</v>
      </c>
      <c r="H141" s="46" t="str">
        <f t="shared" si="13"/>
        <v>N/A</v>
      </c>
      <c r="I141" s="12">
        <v>24.64</v>
      </c>
      <c r="J141" s="12">
        <v>-6.94</v>
      </c>
      <c r="K141" s="47" t="s">
        <v>739</v>
      </c>
      <c r="L141" s="9" t="str">
        <f t="shared" si="15"/>
        <v>Yes</v>
      </c>
    </row>
    <row r="142" spans="1:12" ht="25.5" x14ac:dyDescent="0.2">
      <c r="A142" s="48" t="s">
        <v>641</v>
      </c>
      <c r="B142" s="37" t="s">
        <v>213</v>
      </c>
      <c r="C142" s="49">
        <v>416016175</v>
      </c>
      <c r="D142" s="46" t="str">
        <f t="shared" si="11"/>
        <v>N/A</v>
      </c>
      <c r="E142" s="49">
        <v>472910865</v>
      </c>
      <c r="F142" s="46" t="str">
        <f t="shared" si="12"/>
        <v>N/A</v>
      </c>
      <c r="G142" s="49">
        <v>425846937</v>
      </c>
      <c r="H142" s="46" t="str">
        <f t="shared" si="13"/>
        <v>N/A</v>
      </c>
      <c r="I142" s="12">
        <v>13.68</v>
      </c>
      <c r="J142" s="12">
        <v>-9.9499999999999993</v>
      </c>
      <c r="K142" s="47" t="s">
        <v>739</v>
      </c>
      <c r="L142" s="9" t="str">
        <f t="shared" ref="L142:L153" si="16">IF(J142="Div by 0", "N/A", IF(K142="N/A","N/A", IF(J142&gt;VALUE(MID(K142,1,2)), "No", IF(J142&lt;-1*VALUE(MID(K142,1,2)), "No", "Yes"))))</f>
        <v>Yes</v>
      </c>
    </row>
    <row r="143" spans="1:12" ht="25.5" x14ac:dyDescent="0.2">
      <c r="A143" s="48" t="s">
        <v>642</v>
      </c>
      <c r="B143" s="37" t="s">
        <v>213</v>
      </c>
      <c r="C143" s="38">
        <v>512993</v>
      </c>
      <c r="D143" s="46" t="str">
        <f t="shared" si="11"/>
        <v>N/A</v>
      </c>
      <c r="E143" s="38">
        <v>663656</v>
      </c>
      <c r="F143" s="46" t="str">
        <f t="shared" si="12"/>
        <v>N/A</v>
      </c>
      <c r="G143" s="38">
        <v>586026</v>
      </c>
      <c r="H143" s="46" t="str">
        <f t="shared" si="13"/>
        <v>N/A</v>
      </c>
      <c r="I143" s="12">
        <v>29.37</v>
      </c>
      <c r="J143" s="12">
        <v>-11.7</v>
      </c>
      <c r="K143" s="47" t="s">
        <v>739</v>
      </c>
      <c r="L143" s="9" t="str">
        <f t="shared" si="16"/>
        <v>Yes</v>
      </c>
    </row>
    <row r="144" spans="1:12" ht="25.5" x14ac:dyDescent="0.2">
      <c r="A144" s="48" t="s">
        <v>1461</v>
      </c>
      <c r="B144" s="37" t="s">
        <v>213</v>
      </c>
      <c r="C144" s="49">
        <v>810.95877527000005</v>
      </c>
      <c r="D144" s="46" t="str">
        <f t="shared" si="11"/>
        <v>N/A</v>
      </c>
      <c r="E144" s="49">
        <v>712.58432832999995</v>
      </c>
      <c r="F144" s="46" t="str">
        <f t="shared" si="12"/>
        <v>N/A</v>
      </c>
      <c r="G144" s="49">
        <v>726.66901639000002</v>
      </c>
      <c r="H144" s="46" t="str">
        <f t="shared" si="13"/>
        <v>N/A</v>
      </c>
      <c r="I144" s="12">
        <v>-12.1</v>
      </c>
      <c r="J144" s="12">
        <v>1.9770000000000001</v>
      </c>
      <c r="K144" s="47" t="s">
        <v>739</v>
      </c>
      <c r="L144" s="9" t="str">
        <f t="shared" si="16"/>
        <v>Yes</v>
      </c>
    </row>
    <row r="145" spans="1:12" ht="25.5" x14ac:dyDescent="0.2">
      <c r="A145" s="48" t="s">
        <v>643</v>
      </c>
      <c r="B145" s="37" t="s">
        <v>213</v>
      </c>
      <c r="C145" s="49">
        <v>10910403</v>
      </c>
      <c r="D145" s="46" t="str">
        <f t="shared" ref="D145:D153" si="17">IF($B145="N/A","N/A",IF(C145&gt;10,"No",IF(C145&lt;-10,"No","Yes")))</f>
        <v>N/A</v>
      </c>
      <c r="E145" s="49">
        <v>10721496</v>
      </c>
      <c r="F145" s="46" t="str">
        <f t="shared" ref="F145:F153" si="18">IF($B145="N/A","N/A",IF(E145&gt;10,"No",IF(E145&lt;-10,"No","Yes")))</f>
        <v>N/A</v>
      </c>
      <c r="G145" s="49">
        <v>10652729</v>
      </c>
      <c r="H145" s="46" t="str">
        <f t="shared" ref="H145:H153" si="19">IF($B145="N/A","N/A",IF(G145&gt;10,"No",IF(G145&lt;-10,"No","Yes")))</f>
        <v>N/A</v>
      </c>
      <c r="I145" s="12">
        <v>-1.73</v>
      </c>
      <c r="J145" s="12">
        <v>-0.64100000000000001</v>
      </c>
      <c r="K145" s="47" t="s">
        <v>739</v>
      </c>
      <c r="L145" s="9" t="str">
        <f t="shared" si="16"/>
        <v>Yes</v>
      </c>
    </row>
    <row r="146" spans="1:12" x14ac:dyDescent="0.2">
      <c r="A146" s="48" t="s">
        <v>644</v>
      </c>
      <c r="B146" s="37" t="s">
        <v>213</v>
      </c>
      <c r="C146" s="38">
        <v>660</v>
      </c>
      <c r="D146" s="46" t="str">
        <f t="shared" si="17"/>
        <v>N/A</v>
      </c>
      <c r="E146" s="38">
        <v>713</v>
      </c>
      <c r="F146" s="46" t="str">
        <f t="shared" si="18"/>
        <v>N/A</v>
      </c>
      <c r="G146" s="38">
        <v>758</v>
      </c>
      <c r="H146" s="46" t="str">
        <f t="shared" si="19"/>
        <v>N/A</v>
      </c>
      <c r="I146" s="12">
        <v>8.0299999999999994</v>
      </c>
      <c r="J146" s="12">
        <v>6.3109999999999999</v>
      </c>
      <c r="K146" s="47" t="s">
        <v>739</v>
      </c>
      <c r="L146" s="9" t="str">
        <f t="shared" si="16"/>
        <v>Yes</v>
      </c>
    </row>
    <row r="147" spans="1:12" ht="25.5" x14ac:dyDescent="0.2">
      <c r="A147" s="48" t="s">
        <v>1462</v>
      </c>
      <c r="B147" s="37" t="s">
        <v>213</v>
      </c>
      <c r="C147" s="49">
        <v>16530.913636000001</v>
      </c>
      <c r="D147" s="46" t="str">
        <f t="shared" si="17"/>
        <v>N/A</v>
      </c>
      <c r="E147" s="49">
        <v>15037.16129</v>
      </c>
      <c r="F147" s="46" t="str">
        <f t="shared" si="18"/>
        <v>N/A</v>
      </c>
      <c r="G147" s="49">
        <v>14053.732190000001</v>
      </c>
      <c r="H147" s="46" t="str">
        <f t="shared" si="19"/>
        <v>N/A</v>
      </c>
      <c r="I147" s="12">
        <v>-9.0399999999999991</v>
      </c>
      <c r="J147" s="12">
        <v>-6.54</v>
      </c>
      <c r="K147" s="47" t="s">
        <v>739</v>
      </c>
      <c r="L147" s="9" t="str">
        <f t="shared" si="16"/>
        <v>Yes</v>
      </c>
    </row>
    <row r="148" spans="1:12" ht="25.5" x14ac:dyDescent="0.2">
      <c r="A148" s="48" t="s">
        <v>645</v>
      </c>
      <c r="B148" s="37" t="s">
        <v>213</v>
      </c>
      <c r="C148" s="49">
        <v>89005770</v>
      </c>
      <c r="D148" s="46" t="str">
        <f t="shared" si="17"/>
        <v>N/A</v>
      </c>
      <c r="E148" s="49">
        <v>89654963</v>
      </c>
      <c r="F148" s="46" t="str">
        <f t="shared" si="18"/>
        <v>N/A</v>
      </c>
      <c r="G148" s="49">
        <v>81875898</v>
      </c>
      <c r="H148" s="46" t="str">
        <f t="shared" si="19"/>
        <v>N/A</v>
      </c>
      <c r="I148" s="12">
        <v>0.72940000000000005</v>
      </c>
      <c r="J148" s="12">
        <v>-8.68</v>
      </c>
      <c r="K148" s="47" t="s">
        <v>739</v>
      </c>
      <c r="L148" s="9" t="str">
        <f t="shared" si="16"/>
        <v>Yes</v>
      </c>
    </row>
    <row r="149" spans="1:12" x14ac:dyDescent="0.2">
      <c r="A149" s="48" t="s">
        <v>646</v>
      </c>
      <c r="B149" s="37" t="s">
        <v>213</v>
      </c>
      <c r="C149" s="38">
        <v>182531</v>
      </c>
      <c r="D149" s="46" t="str">
        <f t="shared" si="17"/>
        <v>N/A</v>
      </c>
      <c r="E149" s="38">
        <v>180645</v>
      </c>
      <c r="F149" s="46" t="str">
        <f t="shared" si="18"/>
        <v>N/A</v>
      </c>
      <c r="G149" s="38">
        <v>206168</v>
      </c>
      <c r="H149" s="46" t="str">
        <f t="shared" si="19"/>
        <v>N/A</v>
      </c>
      <c r="I149" s="12">
        <v>-1.03</v>
      </c>
      <c r="J149" s="12">
        <v>14.13</v>
      </c>
      <c r="K149" s="47" t="s">
        <v>739</v>
      </c>
      <c r="L149" s="9" t="str">
        <f t="shared" si="16"/>
        <v>Yes</v>
      </c>
    </row>
    <row r="150" spans="1:12" ht="25.5" x14ac:dyDescent="0.2">
      <c r="A150" s="48" t="s">
        <v>1463</v>
      </c>
      <c r="B150" s="37" t="s">
        <v>213</v>
      </c>
      <c r="C150" s="49">
        <v>487.62002071000001</v>
      </c>
      <c r="D150" s="46" t="str">
        <f t="shared" si="17"/>
        <v>N/A</v>
      </c>
      <c r="E150" s="49">
        <v>496.30470258999998</v>
      </c>
      <c r="F150" s="46" t="str">
        <f t="shared" si="18"/>
        <v>N/A</v>
      </c>
      <c r="G150" s="49">
        <v>397.13194093999999</v>
      </c>
      <c r="H150" s="46" t="str">
        <f t="shared" si="19"/>
        <v>N/A</v>
      </c>
      <c r="I150" s="12">
        <v>1.7809999999999999</v>
      </c>
      <c r="J150" s="12">
        <v>-20</v>
      </c>
      <c r="K150" s="47" t="s">
        <v>739</v>
      </c>
      <c r="L150" s="9" t="str">
        <f t="shared" si="16"/>
        <v>Yes</v>
      </c>
    </row>
    <row r="151" spans="1:12" ht="25.5" x14ac:dyDescent="0.2">
      <c r="A151" s="48" t="s">
        <v>647</v>
      </c>
      <c r="B151" s="37" t="s">
        <v>213</v>
      </c>
      <c r="C151" s="49">
        <v>101061314</v>
      </c>
      <c r="D151" s="46" t="str">
        <f t="shared" si="17"/>
        <v>N/A</v>
      </c>
      <c r="E151" s="49">
        <v>111456400</v>
      </c>
      <c r="F151" s="46" t="str">
        <f t="shared" si="18"/>
        <v>N/A</v>
      </c>
      <c r="G151" s="49">
        <v>111721610</v>
      </c>
      <c r="H151" s="46" t="str">
        <f t="shared" si="19"/>
        <v>N/A</v>
      </c>
      <c r="I151" s="12">
        <v>10.29</v>
      </c>
      <c r="J151" s="12">
        <v>0.2379</v>
      </c>
      <c r="K151" s="47" t="s">
        <v>739</v>
      </c>
      <c r="L151" s="9" t="str">
        <f t="shared" si="16"/>
        <v>Yes</v>
      </c>
    </row>
    <row r="152" spans="1:12" x14ac:dyDescent="0.2">
      <c r="A152" s="48" t="s">
        <v>648</v>
      </c>
      <c r="B152" s="37" t="s">
        <v>213</v>
      </c>
      <c r="C152" s="38">
        <v>19714</v>
      </c>
      <c r="D152" s="46" t="str">
        <f t="shared" si="17"/>
        <v>N/A</v>
      </c>
      <c r="E152" s="38">
        <v>21236</v>
      </c>
      <c r="F152" s="46" t="str">
        <f t="shared" si="18"/>
        <v>N/A</v>
      </c>
      <c r="G152" s="38">
        <v>20444</v>
      </c>
      <c r="H152" s="46" t="str">
        <f t="shared" si="19"/>
        <v>N/A</v>
      </c>
      <c r="I152" s="12">
        <v>7.72</v>
      </c>
      <c r="J152" s="12">
        <v>-3.73</v>
      </c>
      <c r="K152" s="47" t="s">
        <v>739</v>
      </c>
      <c r="L152" s="9" t="str">
        <f t="shared" si="16"/>
        <v>Yes</v>
      </c>
    </row>
    <row r="153" spans="1:12" ht="25.5" x14ac:dyDescent="0.2">
      <c r="A153" s="48" t="s">
        <v>1464</v>
      </c>
      <c r="B153" s="37" t="s">
        <v>213</v>
      </c>
      <c r="C153" s="49">
        <v>5126.3728314999998</v>
      </c>
      <c r="D153" s="46" t="str">
        <f t="shared" si="17"/>
        <v>N/A</v>
      </c>
      <c r="E153" s="49">
        <v>5248.4648710000001</v>
      </c>
      <c r="F153" s="46" t="str">
        <f t="shared" si="18"/>
        <v>N/A</v>
      </c>
      <c r="G153" s="49">
        <v>5464.7627665999998</v>
      </c>
      <c r="H153" s="46" t="str">
        <f t="shared" si="19"/>
        <v>N/A</v>
      </c>
      <c r="I153" s="12">
        <v>2.3820000000000001</v>
      </c>
      <c r="J153" s="12">
        <v>4.1210000000000004</v>
      </c>
      <c r="K153" s="47" t="s">
        <v>739</v>
      </c>
      <c r="L153" s="9" t="str">
        <f t="shared" si="16"/>
        <v>Yes</v>
      </c>
    </row>
    <row r="154" spans="1:12" x14ac:dyDescent="0.2">
      <c r="A154" s="48" t="s">
        <v>1530</v>
      </c>
      <c r="B154" s="37" t="s">
        <v>213</v>
      </c>
      <c r="C154" s="49">
        <v>723.96708764000005</v>
      </c>
      <c r="D154" s="46" t="str">
        <f t="shared" ref="D154:D173" si="20">IF($B154="N/A","N/A",IF(C154&gt;10,"No",IF(C154&lt;-10,"No","Yes")))</f>
        <v>N/A</v>
      </c>
      <c r="E154" s="49">
        <v>687.76153504000001</v>
      </c>
      <c r="F154" s="46" t="str">
        <f t="shared" ref="F154:F173" si="21">IF($B154="N/A","N/A",IF(E154&gt;10,"No",IF(E154&lt;-10,"No","Yes")))</f>
        <v>N/A</v>
      </c>
      <c r="G154" s="49">
        <v>679.01512978999995</v>
      </c>
      <c r="H154" s="46" t="str">
        <f t="shared" ref="H154:H173" si="22">IF($B154="N/A","N/A",IF(G154&gt;10,"No",IF(G154&lt;-10,"No","Yes")))</f>
        <v>N/A</v>
      </c>
      <c r="I154" s="12">
        <v>-5</v>
      </c>
      <c r="J154" s="12">
        <v>-1.27</v>
      </c>
      <c r="K154" s="47" t="s">
        <v>739</v>
      </c>
      <c r="L154" s="9" t="str">
        <f t="shared" ref="L154:L173" si="23">IF(J154="Div by 0", "N/A", IF(K154="N/A","N/A", IF(J154&gt;VALUE(MID(K154,1,2)), "No", IF(J154&lt;-1*VALUE(MID(K154,1,2)), "No", "Yes"))))</f>
        <v>Yes</v>
      </c>
    </row>
    <row r="155" spans="1:12" x14ac:dyDescent="0.2">
      <c r="A155" s="53" t="s">
        <v>1531</v>
      </c>
      <c r="B155" s="37" t="s">
        <v>213</v>
      </c>
      <c r="C155" s="49">
        <v>103.57903038000001</v>
      </c>
      <c r="D155" s="46" t="str">
        <f t="shared" si="20"/>
        <v>N/A</v>
      </c>
      <c r="E155" s="49">
        <v>103.15669095</v>
      </c>
      <c r="F155" s="46" t="str">
        <f t="shared" si="21"/>
        <v>N/A</v>
      </c>
      <c r="G155" s="49">
        <v>89.917081865</v>
      </c>
      <c r="H155" s="46" t="str">
        <f t="shared" si="22"/>
        <v>N/A</v>
      </c>
      <c r="I155" s="12">
        <v>-0.40799999999999997</v>
      </c>
      <c r="J155" s="12">
        <v>-12.8</v>
      </c>
      <c r="K155" s="47" t="s">
        <v>739</v>
      </c>
      <c r="L155" s="9" t="str">
        <f t="shared" si="23"/>
        <v>Yes</v>
      </c>
    </row>
    <row r="156" spans="1:12" ht="25.5" x14ac:dyDescent="0.2">
      <c r="A156" s="53" t="s">
        <v>1532</v>
      </c>
      <c r="B156" s="37" t="s">
        <v>213</v>
      </c>
      <c r="C156" s="49">
        <v>1870.5969192</v>
      </c>
      <c r="D156" s="46" t="str">
        <f t="shared" si="20"/>
        <v>N/A</v>
      </c>
      <c r="E156" s="49">
        <v>1759.1422106</v>
      </c>
      <c r="F156" s="46" t="str">
        <f t="shared" si="21"/>
        <v>N/A</v>
      </c>
      <c r="G156" s="49">
        <v>1820.2143473000001</v>
      </c>
      <c r="H156" s="46" t="str">
        <f t="shared" si="22"/>
        <v>N/A</v>
      </c>
      <c r="I156" s="12">
        <v>-5.96</v>
      </c>
      <c r="J156" s="12">
        <v>3.472</v>
      </c>
      <c r="K156" s="47" t="s">
        <v>739</v>
      </c>
      <c r="L156" s="9" t="str">
        <f t="shared" si="23"/>
        <v>Yes</v>
      </c>
    </row>
    <row r="157" spans="1:12" x14ac:dyDescent="0.2">
      <c r="A157" s="53" t="s">
        <v>1533</v>
      </c>
      <c r="B157" s="37" t="s">
        <v>213</v>
      </c>
      <c r="C157" s="49">
        <v>448.05703837999999</v>
      </c>
      <c r="D157" s="46" t="str">
        <f t="shared" si="20"/>
        <v>N/A</v>
      </c>
      <c r="E157" s="49">
        <v>411.60734310999999</v>
      </c>
      <c r="F157" s="46" t="str">
        <f t="shared" si="21"/>
        <v>N/A</v>
      </c>
      <c r="G157" s="49">
        <v>373.01521006000002</v>
      </c>
      <c r="H157" s="46" t="str">
        <f t="shared" si="22"/>
        <v>N/A</v>
      </c>
      <c r="I157" s="12">
        <v>-8.14</v>
      </c>
      <c r="J157" s="12">
        <v>-9.3800000000000008</v>
      </c>
      <c r="K157" s="47" t="s">
        <v>739</v>
      </c>
      <c r="L157" s="9" t="str">
        <f t="shared" si="23"/>
        <v>Yes</v>
      </c>
    </row>
    <row r="158" spans="1:12" x14ac:dyDescent="0.2">
      <c r="A158" s="53" t="s">
        <v>1534</v>
      </c>
      <c r="B158" s="37" t="s">
        <v>213</v>
      </c>
      <c r="C158" s="49">
        <v>954.27237069</v>
      </c>
      <c r="D158" s="46" t="str">
        <f t="shared" si="20"/>
        <v>N/A</v>
      </c>
      <c r="E158" s="49">
        <v>883.67544275</v>
      </c>
      <c r="F158" s="46" t="str">
        <f t="shared" si="21"/>
        <v>N/A</v>
      </c>
      <c r="G158" s="49">
        <v>824.14687922999997</v>
      </c>
      <c r="H158" s="46" t="str">
        <f t="shared" si="22"/>
        <v>N/A</v>
      </c>
      <c r="I158" s="12">
        <v>-7.4</v>
      </c>
      <c r="J158" s="12">
        <v>-6.74</v>
      </c>
      <c r="K158" s="47" t="s">
        <v>739</v>
      </c>
      <c r="L158" s="9" t="str">
        <f t="shared" si="23"/>
        <v>Yes</v>
      </c>
    </row>
    <row r="159" spans="1:12" x14ac:dyDescent="0.2">
      <c r="A159" s="48" t="s">
        <v>1535</v>
      </c>
      <c r="B159" s="37" t="s">
        <v>213</v>
      </c>
      <c r="C159" s="49">
        <v>1574.6959531</v>
      </c>
      <c r="D159" s="46" t="str">
        <f t="shared" si="20"/>
        <v>N/A</v>
      </c>
      <c r="E159" s="49">
        <v>1595.3515894</v>
      </c>
      <c r="F159" s="46" t="str">
        <f t="shared" si="21"/>
        <v>N/A</v>
      </c>
      <c r="G159" s="49">
        <v>1775.362875</v>
      </c>
      <c r="H159" s="46" t="str">
        <f t="shared" si="22"/>
        <v>N/A</v>
      </c>
      <c r="I159" s="12">
        <v>1.3120000000000001</v>
      </c>
      <c r="J159" s="12">
        <v>11.28</v>
      </c>
      <c r="K159" s="47" t="s">
        <v>739</v>
      </c>
      <c r="L159" s="9" t="str">
        <f t="shared" si="23"/>
        <v>Yes</v>
      </c>
    </row>
    <row r="160" spans="1:12" x14ac:dyDescent="0.2">
      <c r="A160" s="53" t="s">
        <v>1536</v>
      </c>
      <c r="B160" s="37" t="s">
        <v>213</v>
      </c>
      <c r="C160" s="49">
        <v>7798.0485436999998</v>
      </c>
      <c r="D160" s="46" t="str">
        <f t="shared" si="20"/>
        <v>N/A</v>
      </c>
      <c r="E160" s="49">
        <v>7437.7414852000002</v>
      </c>
      <c r="F160" s="46" t="str">
        <f t="shared" si="21"/>
        <v>N/A</v>
      </c>
      <c r="G160" s="49">
        <v>8372.9010863000003</v>
      </c>
      <c r="H160" s="46" t="str">
        <f t="shared" si="22"/>
        <v>N/A</v>
      </c>
      <c r="I160" s="12">
        <v>-4.62</v>
      </c>
      <c r="J160" s="12">
        <v>12.57</v>
      </c>
      <c r="K160" s="47" t="s">
        <v>739</v>
      </c>
      <c r="L160" s="9" t="str">
        <f t="shared" si="23"/>
        <v>Yes</v>
      </c>
    </row>
    <row r="161" spans="1:12" ht="25.5" x14ac:dyDescent="0.2">
      <c r="A161" s="53" t="s">
        <v>1537</v>
      </c>
      <c r="B161" s="37" t="s">
        <v>213</v>
      </c>
      <c r="C161" s="49">
        <v>3713.5368650999999</v>
      </c>
      <c r="D161" s="46" t="str">
        <f t="shared" si="20"/>
        <v>N/A</v>
      </c>
      <c r="E161" s="49">
        <v>3511.4107700999998</v>
      </c>
      <c r="F161" s="46" t="str">
        <f t="shared" si="21"/>
        <v>N/A</v>
      </c>
      <c r="G161" s="49">
        <v>3855.5837115999998</v>
      </c>
      <c r="H161" s="46" t="str">
        <f t="shared" si="22"/>
        <v>N/A</v>
      </c>
      <c r="I161" s="12">
        <v>-5.44</v>
      </c>
      <c r="J161" s="12">
        <v>9.8019999999999996</v>
      </c>
      <c r="K161" s="47" t="s">
        <v>739</v>
      </c>
      <c r="L161" s="9" t="str">
        <f t="shared" si="23"/>
        <v>Yes</v>
      </c>
    </row>
    <row r="162" spans="1:12" x14ac:dyDescent="0.2">
      <c r="A162" s="53" t="s">
        <v>1538</v>
      </c>
      <c r="B162" s="37" t="s">
        <v>213</v>
      </c>
      <c r="C162" s="49">
        <v>16.492747974</v>
      </c>
      <c r="D162" s="46" t="str">
        <f t="shared" si="20"/>
        <v>N/A</v>
      </c>
      <c r="E162" s="49">
        <v>19.347485122999998</v>
      </c>
      <c r="F162" s="46" t="str">
        <f t="shared" si="21"/>
        <v>N/A</v>
      </c>
      <c r="G162" s="49">
        <v>18.710182872000001</v>
      </c>
      <c r="H162" s="46" t="str">
        <f t="shared" si="22"/>
        <v>N/A</v>
      </c>
      <c r="I162" s="12">
        <v>17.309999999999999</v>
      </c>
      <c r="J162" s="12">
        <v>-3.29</v>
      </c>
      <c r="K162" s="47" t="s">
        <v>739</v>
      </c>
      <c r="L162" s="9" t="str">
        <f t="shared" si="23"/>
        <v>Yes</v>
      </c>
    </row>
    <row r="163" spans="1:12" x14ac:dyDescent="0.2">
      <c r="A163" s="53" t="s">
        <v>1539</v>
      </c>
      <c r="B163" s="37" t="s">
        <v>213</v>
      </c>
      <c r="C163" s="49">
        <v>2.1424782007999998</v>
      </c>
      <c r="D163" s="46" t="str">
        <f t="shared" si="20"/>
        <v>N/A</v>
      </c>
      <c r="E163" s="49">
        <v>2.0396264874000001</v>
      </c>
      <c r="F163" s="46" t="str">
        <f t="shared" si="21"/>
        <v>N/A</v>
      </c>
      <c r="G163" s="49">
        <v>1.5512889183</v>
      </c>
      <c r="H163" s="46" t="str">
        <f t="shared" si="22"/>
        <v>N/A</v>
      </c>
      <c r="I163" s="12">
        <v>-4.8</v>
      </c>
      <c r="J163" s="12">
        <v>-23.9</v>
      </c>
      <c r="K163" s="47" t="s">
        <v>739</v>
      </c>
      <c r="L163" s="9" t="str">
        <f t="shared" si="23"/>
        <v>Yes</v>
      </c>
    </row>
    <row r="164" spans="1:12" x14ac:dyDescent="0.2">
      <c r="A164" s="48" t="s">
        <v>1540</v>
      </c>
      <c r="B164" s="37" t="s">
        <v>213</v>
      </c>
      <c r="C164" s="49">
        <v>549.00132006000001</v>
      </c>
      <c r="D164" s="46" t="str">
        <f t="shared" si="20"/>
        <v>N/A</v>
      </c>
      <c r="E164" s="49">
        <v>567.73562520999997</v>
      </c>
      <c r="F164" s="46" t="str">
        <f t="shared" si="21"/>
        <v>N/A</v>
      </c>
      <c r="G164" s="49">
        <v>622.96968146999995</v>
      </c>
      <c r="H164" s="46" t="str">
        <f t="shared" si="22"/>
        <v>N/A</v>
      </c>
      <c r="I164" s="12">
        <v>3.4119999999999999</v>
      </c>
      <c r="J164" s="12">
        <v>9.7289999999999992</v>
      </c>
      <c r="K164" s="47" t="s">
        <v>739</v>
      </c>
      <c r="L164" s="9" t="str">
        <f t="shared" si="23"/>
        <v>Yes</v>
      </c>
    </row>
    <row r="165" spans="1:12" x14ac:dyDescent="0.2">
      <c r="A165" s="53" t="s">
        <v>1541</v>
      </c>
      <c r="B165" s="37" t="s">
        <v>213</v>
      </c>
      <c r="C165" s="49">
        <v>116.63247982</v>
      </c>
      <c r="D165" s="46" t="str">
        <f t="shared" si="20"/>
        <v>N/A</v>
      </c>
      <c r="E165" s="49">
        <v>120.19130303</v>
      </c>
      <c r="F165" s="46" t="str">
        <f t="shared" si="21"/>
        <v>N/A</v>
      </c>
      <c r="G165" s="49">
        <v>87.845851585999995</v>
      </c>
      <c r="H165" s="46" t="str">
        <f t="shared" si="22"/>
        <v>N/A</v>
      </c>
      <c r="I165" s="12">
        <v>3.0510000000000002</v>
      </c>
      <c r="J165" s="12">
        <v>-26.9</v>
      </c>
      <c r="K165" s="47" t="s">
        <v>739</v>
      </c>
      <c r="L165" s="9" t="str">
        <f t="shared" si="23"/>
        <v>Yes</v>
      </c>
    </row>
    <row r="166" spans="1:12" x14ac:dyDescent="0.2">
      <c r="A166" s="53" t="s">
        <v>1542</v>
      </c>
      <c r="B166" s="37" t="s">
        <v>213</v>
      </c>
      <c r="C166" s="49">
        <v>1763.736128</v>
      </c>
      <c r="D166" s="46" t="str">
        <f t="shared" si="20"/>
        <v>N/A</v>
      </c>
      <c r="E166" s="49">
        <v>1702.8284100000001</v>
      </c>
      <c r="F166" s="46" t="str">
        <f t="shared" si="21"/>
        <v>N/A</v>
      </c>
      <c r="G166" s="49">
        <v>1874.2679247000001</v>
      </c>
      <c r="H166" s="46" t="str">
        <f t="shared" si="22"/>
        <v>N/A</v>
      </c>
      <c r="I166" s="12">
        <v>-3.45</v>
      </c>
      <c r="J166" s="12">
        <v>10.07</v>
      </c>
      <c r="K166" s="47" t="s">
        <v>739</v>
      </c>
      <c r="L166" s="9" t="str">
        <f t="shared" si="23"/>
        <v>Yes</v>
      </c>
    </row>
    <row r="167" spans="1:12" x14ac:dyDescent="0.2">
      <c r="A167" s="53" t="s">
        <v>1543</v>
      </c>
      <c r="B167" s="37" t="s">
        <v>213</v>
      </c>
      <c r="C167" s="49">
        <v>305.55146116999998</v>
      </c>
      <c r="D167" s="46" t="str">
        <f t="shared" si="20"/>
        <v>N/A</v>
      </c>
      <c r="E167" s="49">
        <v>327.14856667999999</v>
      </c>
      <c r="F167" s="46" t="str">
        <f t="shared" si="21"/>
        <v>N/A</v>
      </c>
      <c r="G167" s="49">
        <v>362.99470113000001</v>
      </c>
      <c r="H167" s="46" t="str">
        <f t="shared" si="22"/>
        <v>N/A</v>
      </c>
      <c r="I167" s="12">
        <v>7.0679999999999996</v>
      </c>
      <c r="J167" s="12">
        <v>10.96</v>
      </c>
      <c r="K167" s="47" t="s">
        <v>739</v>
      </c>
      <c r="L167" s="9" t="str">
        <f t="shared" si="23"/>
        <v>Yes</v>
      </c>
    </row>
    <row r="168" spans="1:12" x14ac:dyDescent="0.2">
      <c r="A168" s="53" t="s">
        <v>1544</v>
      </c>
      <c r="B168" s="37" t="s">
        <v>213</v>
      </c>
      <c r="C168" s="49">
        <v>286.31833489000002</v>
      </c>
      <c r="D168" s="46" t="str">
        <f t="shared" si="20"/>
        <v>N/A</v>
      </c>
      <c r="E168" s="49">
        <v>303.62074791999999</v>
      </c>
      <c r="F168" s="46" t="str">
        <f t="shared" si="21"/>
        <v>N/A</v>
      </c>
      <c r="G168" s="49">
        <v>275.80058530000002</v>
      </c>
      <c r="H168" s="46" t="str">
        <f t="shared" si="22"/>
        <v>N/A</v>
      </c>
      <c r="I168" s="12">
        <v>6.0430000000000001</v>
      </c>
      <c r="J168" s="12">
        <v>-9.16</v>
      </c>
      <c r="K168" s="47" t="s">
        <v>739</v>
      </c>
      <c r="L168" s="9" t="str">
        <f t="shared" si="23"/>
        <v>Yes</v>
      </c>
    </row>
    <row r="169" spans="1:12" x14ac:dyDescent="0.2">
      <c r="A169" s="48" t="s">
        <v>1545</v>
      </c>
      <c r="B169" s="37" t="s">
        <v>213</v>
      </c>
      <c r="C169" s="49">
        <v>2937.6575643000001</v>
      </c>
      <c r="D169" s="46" t="str">
        <f t="shared" si="20"/>
        <v>N/A</v>
      </c>
      <c r="E169" s="49">
        <v>3233.1870527000001</v>
      </c>
      <c r="F169" s="46" t="str">
        <f t="shared" si="21"/>
        <v>N/A</v>
      </c>
      <c r="G169" s="49">
        <v>3503.5019453999998</v>
      </c>
      <c r="H169" s="46" t="str">
        <f t="shared" si="22"/>
        <v>N/A</v>
      </c>
      <c r="I169" s="12">
        <v>10.06</v>
      </c>
      <c r="J169" s="12">
        <v>8.3610000000000007</v>
      </c>
      <c r="K169" s="47" t="s">
        <v>739</v>
      </c>
      <c r="L169" s="9" t="str">
        <f t="shared" si="23"/>
        <v>Yes</v>
      </c>
    </row>
    <row r="170" spans="1:12" x14ac:dyDescent="0.2">
      <c r="A170" s="53" t="s">
        <v>1546</v>
      </c>
      <c r="B170" s="37" t="s">
        <v>213</v>
      </c>
      <c r="C170" s="49">
        <v>5482.6112796999996</v>
      </c>
      <c r="D170" s="46" t="str">
        <f t="shared" si="20"/>
        <v>N/A</v>
      </c>
      <c r="E170" s="49">
        <v>5548.3287093999998</v>
      </c>
      <c r="F170" s="46" t="str">
        <f t="shared" si="21"/>
        <v>N/A</v>
      </c>
      <c r="G170" s="49">
        <v>5863.3189818000001</v>
      </c>
      <c r="H170" s="46" t="str">
        <f t="shared" si="22"/>
        <v>N/A</v>
      </c>
      <c r="I170" s="12">
        <v>1.1990000000000001</v>
      </c>
      <c r="J170" s="12">
        <v>5.6769999999999996</v>
      </c>
      <c r="K170" s="47" t="s">
        <v>739</v>
      </c>
      <c r="L170" s="9" t="str">
        <f t="shared" si="23"/>
        <v>Yes</v>
      </c>
    </row>
    <row r="171" spans="1:12" x14ac:dyDescent="0.2">
      <c r="A171" s="53" t="s">
        <v>1547</v>
      </c>
      <c r="B171" s="37" t="s">
        <v>213</v>
      </c>
      <c r="C171" s="49">
        <v>8080.0154869999997</v>
      </c>
      <c r="D171" s="46" t="str">
        <f t="shared" si="20"/>
        <v>N/A</v>
      </c>
      <c r="E171" s="49">
        <v>8474.5916037000006</v>
      </c>
      <c r="F171" s="46" t="str">
        <f t="shared" si="21"/>
        <v>N/A</v>
      </c>
      <c r="G171" s="49">
        <v>9221.3159950999998</v>
      </c>
      <c r="H171" s="46" t="str">
        <f t="shared" si="22"/>
        <v>N/A</v>
      </c>
      <c r="I171" s="12">
        <v>4.883</v>
      </c>
      <c r="J171" s="12">
        <v>8.8109999999999999</v>
      </c>
      <c r="K171" s="47" t="s">
        <v>739</v>
      </c>
      <c r="L171" s="9" t="str">
        <f t="shared" si="23"/>
        <v>Yes</v>
      </c>
    </row>
    <row r="172" spans="1:12" x14ac:dyDescent="0.2">
      <c r="A172" s="53" t="s">
        <v>1548</v>
      </c>
      <c r="B172" s="37" t="s">
        <v>213</v>
      </c>
      <c r="C172" s="49">
        <v>1087.7890645</v>
      </c>
      <c r="D172" s="46" t="str">
        <f t="shared" si="20"/>
        <v>N/A</v>
      </c>
      <c r="E172" s="49">
        <v>1251.2767312000001</v>
      </c>
      <c r="F172" s="46" t="str">
        <f t="shared" si="21"/>
        <v>N/A</v>
      </c>
      <c r="G172" s="49">
        <v>1358.0748887</v>
      </c>
      <c r="H172" s="46" t="str">
        <f t="shared" si="22"/>
        <v>N/A</v>
      </c>
      <c r="I172" s="12">
        <v>15.03</v>
      </c>
      <c r="J172" s="12">
        <v>8.5350000000000001</v>
      </c>
      <c r="K172" s="47" t="s">
        <v>739</v>
      </c>
      <c r="L172" s="9" t="str">
        <f t="shared" si="23"/>
        <v>Yes</v>
      </c>
    </row>
    <row r="173" spans="1:12" x14ac:dyDescent="0.2">
      <c r="A173" s="53" t="s">
        <v>1549</v>
      </c>
      <c r="B173" s="37" t="s">
        <v>213</v>
      </c>
      <c r="C173" s="49">
        <v>1747.5857578</v>
      </c>
      <c r="D173" s="46" t="str">
        <f t="shared" si="20"/>
        <v>N/A</v>
      </c>
      <c r="E173" s="49">
        <v>1755.3982093</v>
      </c>
      <c r="F173" s="46" t="str">
        <f t="shared" si="21"/>
        <v>N/A</v>
      </c>
      <c r="G173" s="49">
        <v>1700.9704333</v>
      </c>
      <c r="H173" s="46" t="str">
        <f t="shared" si="22"/>
        <v>N/A</v>
      </c>
      <c r="I173" s="12">
        <v>0.44700000000000001</v>
      </c>
      <c r="J173" s="12">
        <v>-3.1</v>
      </c>
      <c r="K173" s="47" t="s">
        <v>739</v>
      </c>
      <c r="L173" s="9" t="str">
        <f t="shared" si="23"/>
        <v>Yes</v>
      </c>
    </row>
    <row r="174" spans="1:12" x14ac:dyDescent="0.2">
      <c r="A174" s="48" t="s">
        <v>373</v>
      </c>
      <c r="B174" s="37" t="s">
        <v>213</v>
      </c>
      <c r="C174" s="8">
        <v>13.424088514999999</v>
      </c>
      <c r="D174" s="46" t="str">
        <f t="shared" ref="D174:D203" si="24">IF($B174="N/A","N/A",IF(C174&gt;10,"No",IF(C174&lt;-10,"No","Yes")))</f>
        <v>N/A</v>
      </c>
      <c r="E174" s="8">
        <v>12.555698355000001</v>
      </c>
      <c r="F174" s="46" t="str">
        <f t="shared" ref="F174:F203" si="25">IF($B174="N/A","N/A",IF(E174&gt;10,"No",IF(E174&lt;-10,"No","Yes")))</f>
        <v>N/A</v>
      </c>
      <c r="G174" s="8">
        <v>11.129467407</v>
      </c>
      <c r="H174" s="46" t="str">
        <f t="shared" ref="H174:H203" si="26">IF($B174="N/A","N/A",IF(G174&gt;10,"No",IF(G174&lt;-10,"No","Yes")))</f>
        <v>N/A</v>
      </c>
      <c r="I174" s="12">
        <v>-6.47</v>
      </c>
      <c r="J174" s="12">
        <v>-11.4</v>
      </c>
      <c r="K174" s="47" t="s">
        <v>739</v>
      </c>
      <c r="L174" s="9" t="str">
        <f t="shared" ref="L174:L203" si="27">IF(J174="Div by 0", "N/A", IF(K174="N/A","N/A", IF(J174&gt;VALUE(MID(K174,1,2)), "No", IF(J174&lt;-1*VALUE(MID(K174,1,2)), "No", "Yes"))))</f>
        <v>Yes</v>
      </c>
    </row>
    <row r="175" spans="1:12" x14ac:dyDescent="0.2">
      <c r="A175" s="53" t="s">
        <v>483</v>
      </c>
      <c r="B175" s="37" t="s">
        <v>213</v>
      </c>
      <c r="C175" s="8">
        <v>6.6419740951000001</v>
      </c>
      <c r="D175" s="46" t="str">
        <f t="shared" si="24"/>
        <v>N/A</v>
      </c>
      <c r="E175" s="8">
        <v>6.3413722339999996</v>
      </c>
      <c r="F175" s="46" t="str">
        <f t="shared" si="25"/>
        <v>N/A</v>
      </c>
      <c r="G175" s="8">
        <v>5.5818172701000002</v>
      </c>
      <c r="H175" s="46" t="str">
        <f t="shared" si="26"/>
        <v>N/A</v>
      </c>
      <c r="I175" s="12">
        <v>-4.53</v>
      </c>
      <c r="J175" s="12">
        <v>-12</v>
      </c>
      <c r="K175" s="47" t="s">
        <v>739</v>
      </c>
      <c r="L175" s="9" t="str">
        <f t="shared" si="27"/>
        <v>Yes</v>
      </c>
    </row>
    <row r="176" spans="1:12" x14ac:dyDescent="0.2">
      <c r="A176" s="53" t="s">
        <v>484</v>
      </c>
      <c r="B176" s="37" t="s">
        <v>213</v>
      </c>
      <c r="C176" s="8">
        <v>12.700856452</v>
      </c>
      <c r="D176" s="46" t="str">
        <f t="shared" si="24"/>
        <v>N/A</v>
      </c>
      <c r="E176" s="8">
        <v>12.251913011999999</v>
      </c>
      <c r="F176" s="46" t="str">
        <f t="shared" si="25"/>
        <v>N/A</v>
      </c>
      <c r="G176" s="8">
        <v>11.272117763000001</v>
      </c>
      <c r="H176" s="46" t="str">
        <f t="shared" si="26"/>
        <v>N/A</v>
      </c>
      <c r="I176" s="12">
        <v>-3.53</v>
      </c>
      <c r="J176" s="12">
        <v>-8</v>
      </c>
      <c r="K176" s="47" t="s">
        <v>739</v>
      </c>
      <c r="L176" s="9" t="str">
        <f t="shared" si="27"/>
        <v>Yes</v>
      </c>
    </row>
    <row r="177" spans="1:12" x14ac:dyDescent="0.2">
      <c r="A177" s="53" t="s">
        <v>485</v>
      </c>
      <c r="B177" s="37" t="s">
        <v>213</v>
      </c>
      <c r="C177" s="8">
        <v>12.203215008999999</v>
      </c>
      <c r="D177" s="46" t="str">
        <f t="shared" si="24"/>
        <v>N/A</v>
      </c>
      <c r="E177" s="8">
        <v>11.327188071</v>
      </c>
      <c r="F177" s="46" t="str">
        <f t="shared" si="25"/>
        <v>N/A</v>
      </c>
      <c r="G177" s="8">
        <v>9.5512367659000006</v>
      </c>
      <c r="H177" s="46" t="str">
        <f t="shared" si="26"/>
        <v>N/A</v>
      </c>
      <c r="I177" s="12">
        <v>-7.18</v>
      </c>
      <c r="J177" s="12">
        <v>-15.7</v>
      </c>
      <c r="K177" s="47" t="s">
        <v>739</v>
      </c>
      <c r="L177" s="9" t="str">
        <f t="shared" si="27"/>
        <v>Yes</v>
      </c>
    </row>
    <row r="178" spans="1:12" x14ac:dyDescent="0.2">
      <c r="A178" s="53" t="s">
        <v>486</v>
      </c>
      <c r="B178" s="37" t="s">
        <v>213</v>
      </c>
      <c r="C178" s="8">
        <v>28.538909426</v>
      </c>
      <c r="D178" s="46" t="str">
        <f t="shared" si="24"/>
        <v>N/A</v>
      </c>
      <c r="E178" s="8">
        <v>26.672894856999999</v>
      </c>
      <c r="F178" s="46" t="str">
        <f t="shared" si="25"/>
        <v>N/A</v>
      </c>
      <c r="G178" s="8">
        <v>24.902856364000002</v>
      </c>
      <c r="H178" s="46" t="str">
        <f t="shared" si="26"/>
        <v>N/A</v>
      </c>
      <c r="I178" s="12">
        <v>-6.54</v>
      </c>
      <c r="J178" s="12">
        <v>-6.64</v>
      </c>
      <c r="K178" s="47" t="s">
        <v>739</v>
      </c>
      <c r="L178" s="9" t="str">
        <f t="shared" si="27"/>
        <v>Yes</v>
      </c>
    </row>
    <row r="179" spans="1:12" x14ac:dyDescent="0.2">
      <c r="A179" s="48" t="s">
        <v>1550</v>
      </c>
      <c r="B179" s="37" t="s">
        <v>213</v>
      </c>
      <c r="C179" s="8">
        <v>5.0384942359</v>
      </c>
      <c r="D179" s="46" t="str">
        <f t="shared" si="24"/>
        <v>N/A</v>
      </c>
      <c r="E179" s="8">
        <v>4.9589813839000003</v>
      </c>
      <c r="F179" s="46" t="str">
        <f t="shared" si="25"/>
        <v>N/A</v>
      </c>
      <c r="G179" s="8">
        <v>5.4003382005000002</v>
      </c>
      <c r="H179" s="46" t="str">
        <f t="shared" si="26"/>
        <v>N/A</v>
      </c>
      <c r="I179" s="12">
        <v>-1.58</v>
      </c>
      <c r="J179" s="12">
        <v>8.9</v>
      </c>
      <c r="K179" s="47" t="s">
        <v>739</v>
      </c>
      <c r="L179" s="9" t="str">
        <f t="shared" si="27"/>
        <v>Yes</v>
      </c>
    </row>
    <row r="180" spans="1:12" x14ac:dyDescent="0.2">
      <c r="A180" s="53" t="s">
        <v>1551</v>
      </c>
      <c r="B180" s="37" t="s">
        <v>213</v>
      </c>
      <c r="C180" s="8">
        <v>31.042940947999998</v>
      </c>
      <c r="D180" s="46" t="str">
        <f t="shared" si="24"/>
        <v>N/A</v>
      </c>
      <c r="E180" s="8">
        <v>28.492228885999999</v>
      </c>
      <c r="F180" s="46" t="str">
        <f t="shared" si="25"/>
        <v>N/A</v>
      </c>
      <c r="G180" s="8">
        <v>31.890889034000001</v>
      </c>
      <c r="H180" s="46" t="str">
        <f t="shared" si="26"/>
        <v>N/A</v>
      </c>
      <c r="I180" s="12">
        <v>-8.2200000000000006</v>
      </c>
      <c r="J180" s="12">
        <v>11.93</v>
      </c>
      <c r="K180" s="47" t="s">
        <v>739</v>
      </c>
      <c r="L180" s="9" t="str">
        <f t="shared" si="27"/>
        <v>Yes</v>
      </c>
    </row>
    <row r="181" spans="1:12" x14ac:dyDescent="0.2">
      <c r="A181" s="53" t="s">
        <v>1552</v>
      </c>
      <c r="B181" s="37" t="s">
        <v>213</v>
      </c>
      <c r="C181" s="8">
        <v>7.7905859484000004</v>
      </c>
      <c r="D181" s="46" t="str">
        <f t="shared" si="24"/>
        <v>N/A</v>
      </c>
      <c r="E181" s="8">
        <v>7.2596983104000001</v>
      </c>
      <c r="F181" s="46" t="str">
        <f t="shared" si="25"/>
        <v>N/A</v>
      </c>
      <c r="G181" s="8">
        <v>7.5908027954000001</v>
      </c>
      <c r="H181" s="46" t="str">
        <f t="shared" si="26"/>
        <v>N/A</v>
      </c>
      <c r="I181" s="12">
        <v>-6.81</v>
      </c>
      <c r="J181" s="12">
        <v>4.5609999999999999</v>
      </c>
      <c r="K181" s="47" t="s">
        <v>739</v>
      </c>
      <c r="L181" s="9" t="str">
        <f t="shared" si="27"/>
        <v>Yes</v>
      </c>
    </row>
    <row r="182" spans="1:12" x14ac:dyDescent="0.2">
      <c r="A182" s="53" t="s">
        <v>1553</v>
      </c>
      <c r="B182" s="37" t="s">
        <v>213</v>
      </c>
      <c r="C182" s="8">
        <v>0.1452702904</v>
      </c>
      <c r="D182" s="46" t="str">
        <f t="shared" si="24"/>
        <v>N/A</v>
      </c>
      <c r="E182" s="8">
        <v>0.1644354009</v>
      </c>
      <c r="F182" s="46" t="str">
        <f t="shared" si="25"/>
        <v>N/A</v>
      </c>
      <c r="G182" s="8">
        <v>0.16822102</v>
      </c>
      <c r="H182" s="46" t="str">
        <f t="shared" si="26"/>
        <v>N/A</v>
      </c>
      <c r="I182" s="12">
        <v>13.19</v>
      </c>
      <c r="J182" s="12">
        <v>2.302</v>
      </c>
      <c r="K182" s="47" t="s">
        <v>739</v>
      </c>
      <c r="L182" s="9" t="str">
        <f t="shared" si="27"/>
        <v>Yes</v>
      </c>
    </row>
    <row r="183" spans="1:12" x14ac:dyDescent="0.2">
      <c r="A183" s="53" t="s">
        <v>1554</v>
      </c>
      <c r="B183" s="37" t="s">
        <v>213</v>
      </c>
      <c r="C183" s="8">
        <v>3.2451956999999997E-2</v>
      </c>
      <c r="D183" s="46" t="str">
        <f t="shared" si="24"/>
        <v>N/A</v>
      </c>
      <c r="E183" s="8">
        <v>2.99489527E-2</v>
      </c>
      <c r="F183" s="46" t="str">
        <f t="shared" si="25"/>
        <v>N/A</v>
      </c>
      <c r="G183" s="8">
        <v>2.4833711500000001E-2</v>
      </c>
      <c r="H183" s="46" t="str">
        <f t="shared" si="26"/>
        <v>N/A</v>
      </c>
      <c r="I183" s="12">
        <v>-7.71</v>
      </c>
      <c r="J183" s="12">
        <v>-17.100000000000001</v>
      </c>
      <c r="K183" s="47" t="s">
        <v>739</v>
      </c>
      <c r="L183" s="9" t="str">
        <f t="shared" si="27"/>
        <v>Yes</v>
      </c>
    </row>
    <row r="184" spans="1:12" x14ac:dyDescent="0.2">
      <c r="A184" s="48" t="s">
        <v>97</v>
      </c>
      <c r="B184" s="37" t="s">
        <v>213</v>
      </c>
      <c r="C184" s="8">
        <v>61.935088786999998</v>
      </c>
      <c r="D184" s="46" t="str">
        <f t="shared" si="24"/>
        <v>N/A</v>
      </c>
      <c r="E184" s="8">
        <v>62.908069816000001</v>
      </c>
      <c r="F184" s="46" t="str">
        <f t="shared" si="25"/>
        <v>N/A</v>
      </c>
      <c r="G184" s="8">
        <v>62.335530140000003</v>
      </c>
      <c r="H184" s="46" t="str">
        <f t="shared" si="26"/>
        <v>N/A</v>
      </c>
      <c r="I184" s="12">
        <v>1.571</v>
      </c>
      <c r="J184" s="12">
        <v>-0.91</v>
      </c>
      <c r="K184" s="47" t="s">
        <v>739</v>
      </c>
      <c r="L184" s="9" t="str">
        <f t="shared" si="27"/>
        <v>Yes</v>
      </c>
    </row>
    <row r="185" spans="1:12" x14ac:dyDescent="0.2">
      <c r="A185" s="53" t="s">
        <v>487</v>
      </c>
      <c r="B185" s="37" t="s">
        <v>213</v>
      </c>
      <c r="C185" s="8">
        <v>37.595110335000001</v>
      </c>
      <c r="D185" s="46" t="str">
        <f t="shared" si="24"/>
        <v>N/A</v>
      </c>
      <c r="E185" s="8">
        <v>37.540764543999998</v>
      </c>
      <c r="F185" s="46" t="str">
        <f t="shared" si="25"/>
        <v>N/A</v>
      </c>
      <c r="G185" s="8">
        <v>36.706887356000003</v>
      </c>
      <c r="H185" s="46" t="str">
        <f t="shared" si="26"/>
        <v>N/A</v>
      </c>
      <c r="I185" s="12">
        <v>-0.14499999999999999</v>
      </c>
      <c r="J185" s="12">
        <v>-2.2200000000000002</v>
      </c>
      <c r="K185" s="47" t="s">
        <v>739</v>
      </c>
      <c r="L185" s="9" t="str">
        <f t="shared" si="27"/>
        <v>Yes</v>
      </c>
    </row>
    <row r="186" spans="1:12" x14ac:dyDescent="0.2">
      <c r="A186" s="53" t="s">
        <v>488</v>
      </c>
      <c r="B186" s="37" t="s">
        <v>213</v>
      </c>
      <c r="C186" s="8">
        <v>66.768104425000004</v>
      </c>
      <c r="D186" s="46" t="str">
        <f t="shared" si="24"/>
        <v>N/A</v>
      </c>
      <c r="E186" s="8">
        <v>65.881392026</v>
      </c>
      <c r="F186" s="46" t="str">
        <f t="shared" si="25"/>
        <v>N/A</v>
      </c>
      <c r="G186" s="8">
        <v>64.744860028000005</v>
      </c>
      <c r="H186" s="46" t="str">
        <f t="shared" si="26"/>
        <v>N/A</v>
      </c>
      <c r="I186" s="12">
        <v>-1.33</v>
      </c>
      <c r="J186" s="12">
        <v>-1.73</v>
      </c>
      <c r="K186" s="47" t="s">
        <v>739</v>
      </c>
      <c r="L186" s="9" t="str">
        <f t="shared" si="27"/>
        <v>Yes</v>
      </c>
    </row>
    <row r="187" spans="1:12" x14ac:dyDescent="0.2">
      <c r="A187" s="53" t="s">
        <v>489</v>
      </c>
      <c r="B187" s="37" t="s">
        <v>213</v>
      </c>
      <c r="C187" s="8">
        <v>63.958926038000001</v>
      </c>
      <c r="D187" s="46" t="str">
        <f t="shared" si="24"/>
        <v>N/A</v>
      </c>
      <c r="E187" s="8">
        <v>66.170523931999995</v>
      </c>
      <c r="F187" s="46" t="str">
        <f t="shared" si="25"/>
        <v>N/A</v>
      </c>
      <c r="G187" s="8">
        <v>66.728840801999993</v>
      </c>
      <c r="H187" s="46" t="str">
        <f t="shared" si="26"/>
        <v>N/A</v>
      </c>
      <c r="I187" s="12">
        <v>3.4580000000000002</v>
      </c>
      <c r="J187" s="12">
        <v>0.84379999999999999</v>
      </c>
      <c r="K187" s="47" t="s">
        <v>739</v>
      </c>
      <c r="L187" s="9" t="str">
        <f t="shared" si="27"/>
        <v>Yes</v>
      </c>
    </row>
    <row r="188" spans="1:12" x14ac:dyDescent="0.2">
      <c r="A188" s="53" t="s">
        <v>490</v>
      </c>
      <c r="B188" s="37" t="s">
        <v>213</v>
      </c>
      <c r="C188" s="8">
        <v>68.163219233999996</v>
      </c>
      <c r="D188" s="46" t="str">
        <f t="shared" si="24"/>
        <v>N/A</v>
      </c>
      <c r="E188" s="8">
        <v>68.553599684999995</v>
      </c>
      <c r="F188" s="46" t="str">
        <f t="shared" si="25"/>
        <v>N/A</v>
      </c>
      <c r="G188" s="8">
        <v>62.812734337999999</v>
      </c>
      <c r="H188" s="46" t="str">
        <f t="shared" si="26"/>
        <v>N/A</v>
      </c>
      <c r="I188" s="12">
        <v>0.57269999999999999</v>
      </c>
      <c r="J188" s="12">
        <v>-8.3699999999999992</v>
      </c>
      <c r="K188" s="47" t="s">
        <v>739</v>
      </c>
      <c r="L188" s="9" t="str">
        <f t="shared" si="27"/>
        <v>Yes</v>
      </c>
    </row>
    <row r="189" spans="1:12" x14ac:dyDescent="0.2">
      <c r="A189" s="48" t="s">
        <v>118</v>
      </c>
      <c r="B189" s="37" t="s">
        <v>213</v>
      </c>
      <c r="C189" s="8">
        <v>78.849639035999999</v>
      </c>
      <c r="D189" s="46" t="str">
        <f t="shared" si="24"/>
        <v>N/A</v>
      </c>
      <c r="E189" s="8">
        <v>81.068138617000002</v>
      </c>
      <c r="F189" s="46" t="str">
        <f t="shared" si="25"/>
        <v>N/A</v>
      </c>
      <c r="G189" s="8">
        <v>81.432988012999999</v>
      </c>
      <c r="H189" s="46" t="str">
        <f t="shared" si="26"/>
        <v>N/A</v>
      </c>
      <c r="I189" s="12">
        <v>2.8140000000000001</v>
      </c>
      <c r="J189" s="12">
        <v>0.4501</v>
      </c>
      <c r="K189" s="47" t="s">
        <v>739</v>
      </c>
      <c r="L189" s="9" t="str">
        <f t="shared" si="27"/>
        <v>Yes</v>
      </c>
    </row>
    <row r="190" spans="1:12" x14ac:dyDescent="0.2">
      <c r="A190" s="53" t="s">
        <v>491</v>
      </c>
      <c r="B190" s="37" t="s">
        <v>213</v>
      </c>
      <c r="C190" s="8">
        <v>64.940867397000005</v>
      </c>
      <c r="D190" s="46" t="str">
        <f t="shared" si="24"/>
        <v>N/A</v>
      </c>
      <c r="E190" s="8">
        <v>64.297020410000002</v>
      </c>
      <c r="F190" s="46" t="str">
        <f t="shared" si="25"/>
        <v>N/A</v>
      </c>
      <c r="G190" s="8">
        <v>65.224526263000001</v>
      </c>
      <c r="H190" s="46" t="str">
        <f t="shared" si="26"/>
        <v>N/A</v>
      </c>
      <c r="I190" s="12">
        <v>-0.99099999999999999</v>
      </c>
      <c r="J190" s="12">
        <v>1.4430000000000001</v>
      </c>
      <c r="K190" s="47" t="s">
        <v>739</v>
      </c>
      <c r="L190" s="9" t="str">
        <f t="shared" si="27"/>
        <v>Yes</v>
      </c>
    </row>
    <row r="191" spans="1:12" x14ac:dyDescent="0.2">
      <c r="A191" s="53" t="s">
        <v>492</v>
      </c>
      <c r="B191" s="37" t="s">
        <v>213</v>
      </c>
      <c r="C191" s="8">
        <v>82.135232498999997</v>
      </c>
      <c r="D191" s="46" t="str">
        <f t="shared" si="24"/>
        <v>N/A</v>
      </c>
      <c r="E191" s="8">
        <v>81.845572250000004</v>
      </c>
      <c r="F191" s="46" t="str">
        <f t="shared" si="25"/>
        <v>N/A</v>
      </c>
      <c r="G191" s="8">
        <v>82.735911541999997</v>
      </c>
      <c r="H191" s="46" t="str">
        <f t="shared" si="26"/>
        <v>N/A</v>
      </c>
      <c r="I191" s="12">
        <v>-0.35299999999999998</v>
      </c>
      <c r="J191" s="12">
        <v>1.0880000000000001</v>
      </c>
      <c r="K191" s="47" t="s">
        <v>739</v>
      </c>
      <c r="L191" s="9" t="str">
        <f t="shared" si="27"/>
        <v>Yes</v>
      </c>
    </row>
    <row r="192" spans="1:12" x14ac:dyDescent="0.2">
      <c r="A192" s="53" t="s">
        <v>493</v>
      </c>
      <c r="B192" s="37" t="s">
        <v>213</v>
      </c>
      <c r="C192" s="8">
        <v>80.094736314000002</v>
      </c>
      <c r="D192" s="46" t="str">
        <f t="shared" si="24"/>
        <v>N/A</v>
      </c>
      <c r="E192" s="8">
        <v>84.300715724</v>
      </c>
      <c r="F192" s="46" t="str">
        <f t="shared" si="25"/>
        <v>N/A</v>
      </c>
      <c r="G192" s="8">
        <v>85.427640780999994</v>
      </c>
      <c r="H192" s="46" t="str">
        <f t="shared" si="26"/>
        <v>N/A</v>
      </c>
      <c r="I192" s="12">
        <v>5.2510000000000003</v>
      </c>
      <c r="J192" s="12">
        <v>1.337</v>
      </c>
      <c r="K192" s="47" t="s">
        <v>739</v>
      </c>
      <c r="L192" s="9" t="str">
        <f t="shared" si="27"/>
        <v>Yes</v>
      </c>
    </row>
    <row r="193" spans="1:12" x14ac:dyDescent="0.2">
      <c r="A193" s="53" t="s">
        <v>494</v>
      </c>
      <c r="B193" s="37" t="s">
        <v>213</v>
      </c>
      <c r="C193" s="8">
        <v>81.029244387000006</v>
      </c>
      <c r="D193" s="46" t="str">
        <f t="shared" si="24"/>
        <v>N/A</v>
      </c>
      <c r="E193" s="8">
        <v>81.189822719999995</v>
      </c>
      <c r="F193" s="46" t="str">
        <f t="shared" si="25"/>
        <v>N/A</v>
      </c>
      <c r="G193" s="8">
        <v>75.887439985</v>
      </c>
      <c r="H193" s="46" t="str">
        <f t="shared" si="26"/>
        <v>N/A</v>
      </c>
      <c r="I193" s="12">
        <v>0.19819999999999999</v>
      </c>
      <c r="J193" s="12">
        <v>-6.53</v>
      </c>
      <c r="K193" s="47" t="s">
        <v>739</v>
      </c>
      <c r="L193" s="9" t="str">
        <f t="shared" si="27"/>
        <v>Yes</v>
      </c>
    </row>
    <row r="194" spans="1:12" x14ac:dyDescent="0.2">
      <c r="A194" s="48" t="s">
        <v>1555</v>
      </c>
      <c r="B194" s="37" t="s">
        <v>213</v>
      </c>
      <c r="C194" s="38">
        <v>4.4805783813</v>
      </c>
      <c r="D194" s="46" t="str">
        <f t="shared" si="24"/>
        <v>N/A</v>
      </c>
      <c r="E194" s="38">
        <v>4.5199892737000003</v>
      </c>
      <c r="F194" s="46" t="str">
        <f t="shared" si="25"/>
        <v>N/A</v>
      </c>
      <c r="G194" s="38">
        <v>4.5887243326</v>
      </c>
      <c r="H194" s="46" t="str">
        <f t="shared" si="26"/>
        <v>N/A</v>
      </c>
      <c r="I194" s="12">
        <v>0.87960000000000005</v>
      </c>
      <c r="J194" s="12">
        <v>1.5209999999999999</v>
      </c>
      <c r="K194" s="47" t="s">
        <v>739</v>
      </c>
      <c r="L194" s="9" t="str">
        <f t="shared" si="27"/>
        <v>Yes</v>
      </c>
    </row>
    <row r="195" spans="1:12" x14ac:dyDescent="0.2">
      <c r="A195" s="53" t="s">
        <v>1556</v>
      </c>
      <c r="B195" s="37" t="s">
        <v>213</v>
      </c>
      <c r="C195" s="38">
        <v>0.71989775330000005</v>
      </c>
      <c r="D195" s="46" t="str">
        <f t="shared" si="24"/>
        <v>N/A</v>
      </c>
      <c r="E195" s="38">
        <v>0.77554092190000001</v>
      </c>
      <c r="F195" s="46" t="str">
        <f t="shared" si="25"/>
        <v>N/A</v>
      </c>
      <c r="G195" s="38">
        <v>0.66655777869999999</v>
      </c>
      <c r="H195" s="46" t="str">
        <f t="shared" si="26"/>
        <v>N/A</v>
      </c>
      <c r="I195" s="12">
        <v>7.7290000000000001</v>
      </c>
      <c r="J195" s="12">
        <v>-14.1</v>
      </c>
      <c r="K195" s="47" t="s">
        <v>739</v>
      </c>
      <c r="L195" s="9" t="str">
        <f t="shared" si="27"/>
        <v>Yes</v>
      </c>
    </row>
    <row r="196" spans="1:12" x14ac:dyDescent="0.2">
      <c r="A196" s="53" t="s">
        <v>1557</v>
      </c>
      <c r="B196" s="37" t="s">
        <v>213</v>
      </c>
      <c r="C196" s="38">
        <v>10.149777623</v>
      </c>
      <c r="D196" s="46" t="str">
        <f t="shared" si="24"/>
        <v>N/A</v>
      </c>
      <c r="E196" s="38">
        <v>9.7894705041000005</v>
      </c>
      <c r="F196" s="46" t="str">
        <f t="shared" si="25"/>
        <v>N/A</v>
      </c>
      <c r="G196" s="38">
        <v>9.7752728144999992</v>
      </c>
      <c r="H196" s="46" t="str">
        <f t="shared" si="26"/>
        <v>N/A</v>
      </c>
      <c r="I196" s="12">
        <v>-3.55</v>
      </c>
      <c r="J196" s="12">
        <v>-0.14499999999999999</v>
      </c>
      <c r="K196" s="47" t="s">
        <v>739</v>
      </c>
      <c r="L196" s="9" t="str">
        <f t="shared" si="27"/>
        <v>Yes</v>
      </c>
    </row>
    <row r="197" spans="1:12" x14ac:dyDescent="0.2">
      <c r="A197" s="53" t="s">
        <v>1558</v>
      </c>
      <c r="B197" s="37" t="s">
        <v>213</v>
      </c>
      <c r="C197" s="38">
        <v>3.5259564555999998</v>
      </c>
      <c r="D197" s="46" t="str">
        <f t="shared" si="24"/>
        <v>N/A</v>
      </c>
      <c r="E197" s="38">
        <v>3.5418161196</v>
      </c>
      <c r="F197" s="46" t="str">
        <f t="shared" si="25"/>
        <v>N/A</v>
      </c>
      <c r="G197" s="38">
        <v>3.6273777848000002</v>
      </c>
      <c r="H197" s="46" t="str">
        <f t="shared" si="26"/>
        <v>N/A</v>
      </c>
      <c r="I197" s="12">
        <v>0.44979999999999998</v>
      </c>
      <c r="J197" s="12">
        <v>2.4159999999999999</v>
      </c>
      <c r="K197" s="47" t="s">
        <v>739</v>
      </c>
      <c r="L197" s="9" t="str">
        <f t="shared" si="27"/>
        <v>Yes</v>
      </c>
    </row>
    <row r="198" spans="1:12" x14ac:dyDescent="0.2">
      <c r="A198" s="53" t="s">
        <v>1559</v>
      </c>
      <c r="B198" s="37" t="s">
        <v>213</v>
      </c>
      <c r="C198" s="38">
        <v>3.3724456162999998</v>
      </c>
      <c r="D198" s="46" t="str">
        <f t="shared" si="24"/>
        <v>N/A</v>
      </c>
      <c r="E198" s="38">
        <v>3.3616329540000001</v>
      </c>
      <c r="F198" s="46" t="str">
        <f t="shared" si="25"/>
        <v>N/A</v>
      </c>
      <c r="G198" s="38">
        <v>3.1926987602999999</v>
      </c>
      <c r="H198" s="46" t="str">
        <f t="shared" si="26"/>
        <v>N/A</v>
      </c>
      <c r="I198" s="12">
        <v>-0.32100000000000001</v>
      </c>
      <c r="J198" s="12">
        <v>-5.03</v>
      </c>
      <c r="K198" s="47" t="s">
        <v>739</v>
      </c>
      <c r="L198" s="9" t="str">
        <f t="shared" si="27"/>
        <v>Yes</v>
      </c>
    </row>
    <row r="199" spans="1:12" x14ac:dyDescent="0.2">
      <c r="A199" s="48" t="s">
        <v>1560</v>
      </c>
      <c r="B199" s="37" t="s">
        <v>213</v>
      </c>
      <c r="C199" s="38">
        <v>248.47948002999999</v>
      </c>
      <c r="D199" s="46" t="str">
        <f t="shared" si="24"/>
        <v>N/A</v>
      </c>
      <c r="E199" s="38">
        <v>227.25913675999999</v>
      </c>
      <c r="F199" s="46" t="str">
        <f t="shared" si="25"/>
        <v>N/A</v>
      </c>
      <c r="G199" s="38">
        <v>233.31678399</v>
      </c>
      <c r="H199" s="46" t="str">
        <f t="shared" si="26"/>
        <v>N/A</v>
      </c>
      <c r="I199" s="12">
        <v>-8.5399999999999991</v>
      </c>
      <c r="J199" s="12">
        <v>2.6659999999999999</v>
      </c>
      <c r="K199" s="47" t="s">
        <v>739</v>
      </c>
      <c r="L199" s="9" t="str">
        <f t="shared" si="27"/>
        <v>Yes</v>
      </c>
    </row>
    <row r="200" spans="1:12" x14ac:dyDescent="0.2">
      <c r="A200" s="53" t="s">
        <v>1561</v>
      </c>
      <c r="B200" s="37" t="s">
        <v>213</v>
      </c>
      <c r="C200" s="38">
        <v>248.69586931000001</v>
      </c>
      <c r="D200" s="46" t="str">
        <f t="shared" si="24"/>
        <v>N/A</v>
      </c>
      <c r="E200" s="38">
        <v>226.88275034</v>
      </c>
      <c r="F200" s="46" t="str">
        <f t="shared" si="25"/>
        <v>N/A</v>
      </c>
      <c r="G200" s="38">
        <v>233.61966838000001</v>
      </c>
      <c r="H200" s="46" t="str">
        <f t="shared" si="26"/>
        <v>N/A</v>
      </c>
      <c r="I200" s="12">
        <v>-8.77</v>
      </c>
      <c r="J200" s="12">
        <v>2.9689999999999999</v>
      </c>
      <c r="K200" s="47" t="s">
        <v>739</v>
      </c>
      <c r="L200" s="9" t="str">
        <f t="shared" si="27"/>
        <v>Yes</v>
      </c>
    </row>
    <row r="201" spans="1:12" x14ac:dyDescent="0.2">
      <c r="A201" s="53" t="s">
        <v>1562</v>
      </c>
      <c r="B201" s="37" t="s">
        <v>213</v>
      </c>
      <c r="C201" s="38">
        <v>262.04922693999998</v>
      </c>
      <c r="D201" s="46" t="str">
        <f t="shared" si="24"/>
        <v>N/A</v>
      </c>
      <c r="E201" s="38">
        <v>242.27076818</v>
      </c>
      <c r="F201" s="46" t="str">
        <f t="shared" si="25"/>
        <v>N/A</v>
      </c>
      <c r="G201" s="38">
        <v>246.18021227</v>
      </c>
      <c r="H201" s="46" t="str">
        <f t="shared" si="26"/>
        <v>N/A</v>
      </c>
      <c r="I201" s="12">
        <v>-7.55</v>
      </c>
      <c r="J201" s="12">
        <v>1.6140000000000001</v>
      </c>
      <c r="K201" s="47" t="s">
        <v>739</v>
      </c>
      <c r="L201" s="9" t="str">
        <f t="shared" si="27"/>
        <v>Yes</v>
      </c>
    </row>
    <row r="202" spans="1:12" x14ac:dyDescent="0.2">
      <c r="A202" s="53" t="s">
        <v>1563</v>
      </c>
      <c r="B202" s="37" t="s">
        <v>213</v>
      </c>
      <c r="C202" s="38">
        <v>25.097246632000001</v>
      </c>
      <c r="D202" s="46" t="str">
        <f t="shared" si="24"/>
        <v>N/A</v>
      </c>
      <c r="E202" s="38">
        <v>23.642313546</v>
      </c>
      <c r="F202" s="46" t="str">
        <f t="shared" si="25"/>
        <v>N/A</v>
      </c>
      <c r="G202" s="38">
        <v>23.718714769000002</v>
      </c>
      <c r="H202" s="46" t="str">
        <f t="shared" si="26"/>
        <v>N/A</v>
      </c>
      <c r="I202" s="12">
        <v>-5.8</v>
      </c>
      <c r="J202" s="12">
        <v>0.32319999999999999</v>
      </c>
      <c r="K202" s="47" t="s">
        <v>739</v>
      </c>
      <c r="L202" s="9" t="str">
        <f t="shared" si="27"/>
        <v>Yes</v>
      </c>
    </row>
    <row r="203" spans="1:12" x14ac:dyDescent="0.2">
      <c r="A203" s="53" t="s">
        <v>1564</v>
      </c>
      <c r="B203" s="37" t="s">
        <v>213</v>
      </c>
      <c r="C203" s="38">
        <v>23.753623187999999</v>
      </c>
      <c r="D203" s="46" t="str">
        <f t="shared" si="24"/>
        <v>N/A</v>
      </c>
      <c r="E203" s="38">
        <v>28.029850746000001</v>
      </c>
      <c r="F203" s="46" t="str">
        <f t="shared" si="25"/>
        <v>N/A</v>
      </c>
      <c r="G203" s="38">
        <v>26.607843137</v>
      </c>
      <c r="H203" s="46" t="str">
        <f t="shared" si="26"/>
        <v>N/A</v>
      </c>
      <c r="I203" s="12">
        <v>18</v>
      </c>
      <c r="J203" s="12">
        <v>-5.07</v>
      </c>
      <c r="K203" s="47" t="s">
        <v>739</v>
      </c>
      <c r="L203" s="9" t="str">
        <f t="shared" si="27"/>
        <v>Yes</v>
      </c>
    </row>
    <row r="204" spans="1:12" x14ac:dyDescent="0.2">
      <c r="A204" s="48" t="s">
        <v>127</v>
      </c>
      <c r="B204" s="37" t="s">
        <v>213</v>
      </c>
      <c r="C204" s="38">
        <v>38</v>
      </c>
      <c r="D204" s="46" t="str">
        <f t="shared" ref="D204:D214" si="28">IF($B204="N/A","N/A",IF(C204&gt;10,"No",IF(C204&lt;-10,"No","Yes")))</f>
        <v>N/A</v>
      </c>
      <c r="E204" s="38">
        <v>34</v>
      </c>
      <c r="F204" s="46" t="str">
        <f t="shared" ref="F204:F214" si="29">IF($B204="N/A","N/A",IF(E204&gt;10,"No",IF(E204&lt;-10,"No","Yes")))</f>
        <v>N/A</v>
      </c>
      <c r="G204" s="38">
        <v>39</v>
      </c>
      <c r="H204" s="46" t="str">
        <f t="shared" ref="H204:H214" si="30">IF($B204="N/A","N/A",IF(G204&gt;10,"No",IF(G204&lt;-10,"No","Yes")))</f>
        <v>N/A</v>
      </c>
      <c r="I204" s="12">
        <v>-10.5</v>
      </c>
      <c r="J204" s="12">
        <v>14.71</v>
      </c>
      <c r="K204" s="14" t="s">
        <v>213</v>
      </c>
      <c r="L204" s="9" t="str">
        <f t="shared" ref="L204:L214" si="31">IF(J204="Div by 0", "N/A", IF(K204="N/A","N/A", IF(J204&gt;VALUE(MID(K204,1,2)), "No", IF(J204&lt;-1*VALUE(MID(K204,1,2)), "No", "Yes"))))</f>
        <v>N/A</v>
      </c>
    </row>
    <row r="205" spans="1:12" x14ac:dyDescent="0.2">
      <c r="A205" s="48" t="s">
        <v>128</v>
      </c>
      <c r="B205" s="37" t="s">
        <v>213</v>
      </c>
      <c r="C205" s="38">
        <v>175</v>
      </c>
      <c r="D205" s="46" t="str">
        <f t="shared" si="28"/>
        <v>N/A</v>
      </c>
      <c r="E205" s="38">
        <v>190</v>
      </c>
      <c r="F205" s="46" t="str">
        <f t="shared" si="29"/>
        <v>N/A</v>
      </c>
      <c r="G205" s="38">
        <v>225</v>
      </c>
      <c r="H205" s="46" t="str">
        <f t="shared" si="30"/>
        <v>N/A</v>
      </c>
      <c r="I205" s="12">
        <v>8.5709999999999997</v>
      </c>
      <c r="J205" s="12">
        <v>18.420000000000002</v>
      </c>
      <c r="K205" s="14" t="s">
        <v>213</v>
      </c>
      <c r="L205" s="9" t="str">
        <f t="shared" si="31"/>
        <v>N/A</v>
      </c>
    </row>
    <row r="206" spans="1:12" ht="25.5" x14ac:dyDescent="0.2">
      <c r="A206" s="48" t="s">
        <v>1612</v>
      </c>
      <c r="B206" s="37" t="s">
        <v>213</v>
      </c>
      <c r="C206" s="38">
        <v>102</v>
      </c>
      <c r="D206" s="46" t="str">
        <f t="shared" si="28"/>
        <v>N/A</v>
      </c>
      <c r="E206" s="38">
        <v>79</v>
      </c>
      <c r="F206" s="46" t="str">
        <f t="shared" si="29"/>
        <v>N/A</v>
      </c>
      <c r="G206" s="38">
        <v>94</v>
      </c>
      <c r="H206" s="46" t="str">
        <f t="shared" si="30"/>
        <v>N/A</v>
      </c>
      <c r="I206" s="12">
        <v>-22.5</v>
      </c>
      <c r="J206" s="12">
        <v>18.989999999999998</v>
      </c>
      <c r="K206" s="14" t="s">
        <v>213</v>
      </c>
      <c r="L206" s="9" t="str">
        <f t="shared" si="31"/>
        <v>N/A</v>
      </c>
    </row>
    <row r="207" spans="1:12" ht="25.5" x14ac:dyDescent="0.2">
      <c r="A207" s="48" t="s">
        <v>1565</v>
      </c>
      <c r="B207" s="37" t="s">
        <v>213</v>
      </c>
      <c r="C207" s="38">
        <v>0</v>
      </c>
      <c r="D207" s="46" t="str">
        <f t="shared" si="28"/>
        <v>N/A</v>
      </c>
      <c r="E207" s="38">
        <v>53</v>
      </c>
      <c r="F207" s="46" t="str">
        <f t="shared" si="29"/>
        <v>N/A</v>
      </c>
      <c r="G207" s="38">
        <v>674</v>
      </c>
      <c r="H207" s="46" t="str">
        <f t="shared" si="30"/>
        <v>N/A</v>
      </c>
      <c r="I207" s="12" t="s">
        <v>1747</v>
      </c>
      <c r="J207" s="12">
        <v>1172</v>
      </c>
      <c r="K207" s="14" t="s">
        <v>213</v>
      </c>
      <c r="L207" s="9" t="str">
        <f t="shared" si="31"/>
        <v>N/A</v>
      </c>
    </row>
    <row r="208" spans="1:12" x14ac:dyDescent="0.2">
      <c r="A208" s="48" t="s">
        <v>1613</v>
      </c>
      <c r="B208" s="37" t="s">
        <v>213</v>
      </c>
      <c r="C208" s="38">
        <v>62</v>
      </c>
      <c r="D208" s="46" t="str">
        <f t="shared" si="28"/>
        <v>N/A</v>
      </c>
      <c r="E208" s="38">
        <v>76</v>
      </c>
      <c r="F208" s="46" t="str">
        <f t="shared" si="29"/>
        <v>N/A</v>
      </c>
      <c r="G208" s="38">
        <v>78</v>
      </c>
      <c r="H208" s="46" t="str">
        <f t="shared" si="30"/>
        <v>N/A</v>
      </c>
      <c r="I208" s="12">
        <v>22.58</v>
      </c>
      <c r="J208" s="12">
        <v>2.6320000000000001</v>
      </c>
      <c r="K208" s="14" t="s">
        <v>213</v>
      </c>
      <c r="L208" s="9" t="str">
        <f t="shared" si="31"/>
        <v>N/A</v>
      </c>
    </row>
    <row r="209" spans="1:12" x14ac:dyDescent="0.2">
      <c r="A209" s="48" t="s">
        <v>1614</v>
      </c>
      <c r="B209" s="37" t="s">
        <v>213</v>
      </c>
      <c r="C209" s="38">
        <v>649</v>
      </c>
      <c r="D209" s="46" t="str">
        <f t="shared" si="28"/>
        <v>N/A</v>
      </c>
      <c r="E209" s="38">
        <v>811</v>
      </c>
      <c r="F209" s="46" t="str">
        <f t="shared" si="29"/>
        <v>N/A</v>
      </c>
      <c r="G209" s="38">
        <v>914</v>
      </c>
      <c r="H209" s="46" t="str">
        <f t="shared" si="30"/>
        <v>N/A</v>
      </c>
      <c r="I209" s="12">
        <v>24.96</v>
      </c>
      <c r="J209" s="12">
        <v>12.7</v>
      </c>
      <c r="K209" s="14" t="s">
        <v>213</v>
      </c>
      <c r="L209" s="9" t="str">
        <f t="shared" si="31"/>
        <v>N/A</v>
      </c>
    </row>
    <row r="210" spans="1:12" x14ac:dyDescent="0.2">
      <c r="A210" s="48" t="s">
        <v>125</v>
      </c>
      <c r="B210" s="37" t="s">
        <v>213</v>
      </c>
      <c r="C210" s="49">
        <v>6702838</v>
      </c>
      <c r="D210" s="46" t="str">
        <f t="shared" si="28"/>
        <v>N/A</v>
      </c>
      <c r="E210" s="49">
        <v>2802861</v>
      </c>
      <c r="F210" s="46" t="str">
        <f t="shared" si="29"/>
        <v>N/A</v>
      </c>
      <c r="G210" s="49">
        <v>4215388</v>
      </c>
      <c r="H210" s="46" t="str">
        <f t="shared" si="30"/>
        <v>N/A</v>
      </c>
      <c r="I210" s="12">
        <v>-58.2</v>
      </c>
      <c r="J210" s="12">
        <v>50.4</v>
      </c>
      <c r="K210" s="14" t="s">
        <v>213</v>
      </c>
      <c r="L210" s="9" t="str">
        <f t="shared" si="31"/>
        <v>N/A</v>
      </c>
    </row>
    <row r="211" spans="1:12" x14ac:dyDescent="0.2">
      <c r="A211" s="48" t="s">
        <v>1615</v>
      </c>
      <c r="B211" s="37" t="s">
        <v>213</v>
      </c>
      <c r="C211" s="49">
        <v>4419545</v>
      </c>
      <c r="D211" s="46" t="str">
        <f t="shared" si="28"/>
        <v>N/A</v>
      </c>
      <c r="E211" s="49">
        <v>2391284</v>
      </c>
      <c r="F211" s="46" t="str">
        <f t="shared" si="29"/>
        <v>N/A</v>
      </c>
      <c r="G211" s="49">
        <v>3238943</v>
      </c>
      <c r="H211" s="46" t="str">
        <f t="shared" si="30"/>
        <v>N/A</v>
      </c>
      <c r="I211" s="12">
        <v>-45.9</v>
      </c>
      <c r="J211" s="12">
        <v>35.450000000000003</v>
      </c>
      <c r="K211" s="14" t="s">
        <v>213</v>
      </c>
      <c r="L211" s="9" t="str">
        <f t="shared" si="31"/>
        <v>N/A</v>
      </c>
    </row>
    <row r="212" spans="1:12" x14ac:dyDescent="0.2">
      <c r="A212" s="48" t="s">
        <v>1566</v>
      </c>
      <c r="B212" s="37" t="s">
        <v>213</v>
      </c>
      <c r="C212" s="49">
        <v>174916</v>
      </c>
      <c r="D212" s="46" t="str">
        <f t="shared" si="28"/>
        <v>N/A</v>
      </c>
      <c r="E212" s="49">
        <v>1673392</v>
      </c>
      <c r="F212" s="46" t="str">
        <f t="shared" si="29"/>
        <v>N/A</v>
      </c>
      <c r="G212" s="49">
        <v>371658</v>
      </c>
      <c r="H212" s="46" t="str">
        <f t="shared" si="30"/>
        <v>N/A</v>
      </c>
      <c r="I212" s="12">
        <v>856.7</v>
      </c>
      <c r="J212" s="12">
        <v>-77.8</v>
      </c>
      <c r="K212" s="14" t="s">
        <v>213</v>
      </c>
      <c r="L212" s="9" t="str">
        <f t="shared" si="31"/>
        <v>N/A</v>
      </c>
    </row>
    <row r="213" spans="1:12" x14ac:dyDescent="0.2">
      <c r="A213" s="48" t="s">
        <v>1616</v>
      </c>
      <c r="B213" s="37" t="s">
        <v>213</v>
      </c>
      <c r="C213" s="49">
        <v>2975363</v>
      </c>
      <c r="D213" s="46" t="str">
        <f t="shared" si="28"/>
        <v>N/A</v>
      </c>
      <c r="E213" s="49">
        <v>2668957</v>
      </c>
      <c r="F213" s="46" t="str">
        <f t="shared" si="29"/>
        <v>N/A</v>
      </c>
      <c r="G213" s="49">
        <v>2693705</v>
      </c>
      <c r="H213" s="46" t="str">
        <f t="shared" si="30"/>
        <v>N/A</v>
      </c>
      <c r="I213" s="12">
        <v>-10.3</v>
      </c>
      <c r="J213" s="12">
        <v>0.92730000000000001</v>
      </c>
      <c r="K213" s="14" t="s">
        <v>213</v>
      </c>
      <c r="L213" s="9" t="str">
        <f t="shared" si="31"/>
        <v>N/A</v>
      </c>
    </row>
    <row r="214" spans="1:12" x14ac:dyDescent="0.2">
      <c r="A214" s="53" t="s">
        <v>1617</v>
      </c>
      <c r="B214" s="37" t="s">
        <v>213</v>
      </c>
      <c r="C214" s="49">
        <v>521901</v>
      </c>
      <c r="D214" s="46" t="str">
        <f t="shared" si="28"/>
        <v>N/A</v>
      </c>
      <c r="E214" s="49">
        <v>906399</v>
      </c>
      <c r="F214" s="46" t="str">
        <f t="shared" si="29"/>
        <v>N/A</v>
      </c>
      <c r="G214" s="49">
        <v>703023</v>
      </c>
      <c r="H214" s="46" t="str">
        <f t="shared" si="30"/>
        <v>N/A</v>
      </c>
      <c r="I214" s="12">
        <v>73.67</v>
      </c>
      <c r="J214" s="12">
        <v>-22.4</v>
      </c>
      <c r="K214" s="14" t="s">
        <v>213</v>
      </c>
      <c r="L214" s="9" t="str">
        <f t="shared" si="31"/>
        <v>N/A</v>
      </c>
    </row>
    <row r="215" spans="1:12" ht="25.5" x14ac:dyDescent="0.2">
      <c r="A215" s="48" t="s">
        <v>1380</v>
      </c>
      <c r="B215" s="37" t="s">
        <v>213</v>
      </c>
      <c r="C215" s="49">
        <v>13369252</v>
      </c>
      <c r="D215" s="46" t="str">
        <f t="shared" ref="D215:D229" si="32">IF($B215="N/A","N/A",IF(C215&gt;10,"No",IF(C215&lt;-10,"No","Yes")))</f>
        <v>N/A</v>
      </c>
      <c r="E215" s="49">
        <v>12347017</v>
      </c>
      <c r="F215" s="46" t="str">
        <f t="shared" ref="F215:F229" si="33">IF($B215="N/A","N/A",IF(E215&gt;10,"No",IF(E215&lt;-10,"No","Yes")))</f>
        <v>N/A</v>
      </c>
      <c r="G215" s="49">
        <v>15320462</v>
      </c>
      <c r="H215" s="46" t="str">
        <f t="shared" ref="H215:H229" si="34">IF($B215="N/A","N/A",IF(G215&gt;10,"No",IF(G215&lt;-10,"No","Yes")))</f>
        <v>N/A</v>
      </c>
      <c r="I215" s="12">
        <v>-7.65</v>
      </c>
      <c r="J215" s="12">
        <v>24.08</v>
      </c>
      <c r="K215" s="47" t="s">
        <v>739</v>
      </c>
      <c r="L215" s="9" t="str">
        <f t="shared" ref="L215:L229" si="35">IF(J215="Div by 0", "N/A", IF(K215="N/A","N/A", IF(J215&gt;VALUE(MID(K215,1,2)), "No", IF(J215&lt;-1*VALUE(MID(K215,1,2)), "No", "Yes"))))</f>
        <v>Yes</v>
      </c>
    </row>
    <row r="216" spans="1:12" x14ac:dyDescent="0.2">
      <c r="A216" s="48" t="s">
        <v>649</v>
      </c>
      <c r="B216" s="37" t="s">
        <v>213</v>
      </c>
      <c r="C216" s="38">
        <v>57509</v>
      </c>
      <c r="D216" s="46" t="str">
        <f t="shared" si="32"/>
        <v>N/A</v>
      </c>
      <c r="E216" s="38">
        <v>63897</v>
      </c>
      <c r="F216" s="46" t="str">
        <f t="shared" si="33"/>
        <v>N/A</v>
      </c>
      <c r="G216" s="38">
        <v>70744</v>
      </c>
      <c r="H216" s="46" t="str">
        <f t="shared" si="34"/>
        <v>N/A</v>
      </c>
      <c r="I216" s="12">
        <v>11.11</v>
      </c>
      <c r="J216" s="12">
        <v>10.72</v>
      </c>
      <c r="K216" s="47" t="s">
        <v>739</v>
      </c>
      <c r="L216" s="9" t="str">
        <f t="shared" si="35"/>
        <v>Yes</v>
      </c>
    </row>
    <row r="217" spans="1:12" ht="25.5" x14ac:dyDescent="0.2">
      <c r="A217" s="48" t="s">
        <v>1381</v>
      </c>
      <c r="B217" s="37" t="s">
        <v>213</v>
      </c>
      <c r="C217" s="49">
        <v>232.47234345999999</v>
      </c>
      <c r="D217" s="46" t="str">
        <f t="shared" si="32"/>
        <v>N/A</v>
      </c>
      <c r="E217" s="49">
        <v>193.23312519000001</v>
      </c>
      <c r="F217" s="46" t="str">
        <f t="shared" si="33"/>
        <v>N/A</v>
      </c>
      <c r="G217" s="49">
        <v>216.56199819</v>
      </c>
      <c r="H217" s="46" t="str">
        <f t="shared" si="34"/>
        <v>N/A</v>
      </c>
      <c r="I217" s="12">
        <v>-16.899999999999999</v>
      </c>
      <c r="J217" s="12">
        <v>12.07</v>
      </c>
      <c r="K217" s="47" t="s">
        <v>739</v>
      </c>
      <c r="L217" s="9" t="str">
        <f t="shared" si="35"/>
        <v>Yes</v>
      </c>
    </row>
    <row r="218" spans="1:12" ht="25.5" x14ac:dyDescent="0.2">
      <c r="A218" s="48" t="s">
        <v>1382</v>
      </c>
      <c r="B218" s="37" t="s">
        <v>213</v>
      </c>
      <c r="C218" s="49">
        <v>53388874</v>
      </c>
      <c r="D218" s="46" t="str">
        <f t="shared" si="32"/>
        <v>N/A</v>
      </c>
      <c r="E218" s="49">
        <v>55294233</v>
      </c>
      <c r="F218" s="46" t="str">
        <f t="shared" si="33"/>
        <v>N/A</v>
      </c>
      <c r="G218" s="49">
        <v>48823731</v>
      </c>
      <c r="H218" s="46" t="str">
        <f t="shared" si="34"/>
        <v>N/A</v>
      </c>
      <c r="I218" s="12">
        <v>3.569</v>
      </c>
      <c r="J218" s="12">
        <v>-11.7</v>
      </c>
      <c r="K218" s="47" t="s">
        <v>739</v>
      </c>
      <c r="L218" s="9" t="str">
        <f t="shared" si="35"/>
        <v>Yes</v>
      </c>
    </row>
    <row r="219" spans="1:12" x14ac:dyDescent="0.2">
      <c r="A219" s="48" t="s">
        <v>516</v>
      </c>
      <c r="B219" s="37" t="s">
        <v>213</v>
      </c>
      <c r="C219" s="38">
        <v>157950</v>
      </c>
      <c r="D219" s="46" t="str">
        <f t="shared" si="32"/>
        <v>N/A</v>
      </c>
      <c r="E219" s="38">
        <v>163470</v>
      </c>
      <c r="F219" s="46" t="str">
        <f t="shared" si="33"/>
        <v>N/A</v>
      </c>
      <c r="G219" s="38">
        <v>143064</v>
      </c>
      <c r="H219" s="46" t="str">
        <f t="shared" si="34"/>
        <v>N/A</v>
      </c>
      <c r="I219" s="12">
        <v>3.4950000000000001</v>
      </c>
      <c r="J219" s="12">
        <v>-12.5</v>
      </c>
      <c r="K219" s="47" t="s">
        <v>739</v>
      </c>
      <c r="L219" s="9" t="str">
        <f t="shared" si="35"/>
        <v>Yes</v>
      </c>
    </row>
    <row r="220" spans="1:12" ht="25.5" x14ac:dyDescent="0.2">
      <c r="A220" s="48" t="s">
        <v>1383</v>
      </c>
      <c r="B220" s="37" t="s">
        <v>213</v>
      </c>
      <c r="C220" s="49">
        <v>338.01123139999999</v>
      </c>
      <c r="D220" s="46" t="str">
        <f t="shared" si="32"/>
        <v>N/A</v>
      </c>
      <c r="E220" s="49">
        <v>338.25309231</v>
      </c>
      <c r="F220" s="46" t="str">
        <f t="shared" si="33"/>
        <v>N/A</v>
      </c>
      <c r="G220" s="49">
        <v>341.27195520999999</v>
      </c>
      <c r="H220" s="46" t="str">
        <f t="shared" si="34"/>
        <v>N/A</v>
      </c>
      <c r="I220" s="12">
        <v>7.1599999999999997E-2</v>
      </c>
      <c r="J220" s="12">
        <v>0.89249999999999996</v>
      </c>
      <c r="K220" s="47" t="s">
        <v>739</v>
      </c>
      <c r="L220" s="9" t="str">
        <f t="shared" si="35"/>
        <v>Yes</v>
      </c>
    </row>
    <row r="221" spans="1:12" ht="25.5" x14ac:dyDescent="0.2">
      <c r="A221" s="48" t="s">
        <v>1384</v>
      </c>
      <c r="B221" s="37" t="s">
        <v>213</v>
      </c>
      <c r="C221" s="49">
        <v>67024154</v>
      </c>
      <c r="D221" s="46" t="str">
        <f t="shared" si="32"/>
        <v>N/A</v>
      </c>
      <c r="E221" s="49">
        <v>75522395</v>
      </c>
      <c r="F221" s="46" t="str">
        <f t="shared" si="33"/>
        <v>N/A</v>
      </c>
      <c r="G221" s="49">
        <v>71703305</v>
      </c>
      <c r="H221" s="46" t="str">
        <f t="shared" si="34"/>
        <v>N/A</v>
      </c>
      <c r="I221" s="12">
        <v>12.68</v>
      </c>
      <c r="J221" s="12">
        <v>-5.0599999999999996</v>
      </c>
      <c r="K221" s="47" t="s">
        <v>739</v>
      </c>
      <c r="L221" s="9" t="str">
        <f t="shared" si="35"/>
        <v>Yes</v>
      </c>
    </row>
    <row r="222" spans="1:12" x14ac:dyDescent="0.2">
      <c r="A222" s="48" t="s">
        <v>517</v>
      </c>
      <c r="B222" s="37" t="s">
        <v>213</v>
      </c>
      <c r="C222" s="38">
        <v>105618</v>
      </c>
      <c r="D222" s="46" t="str">
        <f t="shared" si="32"/>
        <v>N/A</v>
      </c>
      <c r="E222" s="38">
        <v>119680</v>
      </c>
      <c r="F222" s="46" t="str">
        <f t="shared" si="33"/>
        <v>N/A</v>
      </c>
      <c r="G222" s="38">
        <v>111227</v>
      </c>
      <c r="H222" s="46" t="str">
        <f t="shared" si="34"/>
        <v>N/A</v>
      </c>
      <c r="I222" s="12">
        <v>13.31</v>
      </c>
      <c r="J222" s="12">
        <v>-7.06</v>
      </c>
      <c r="K222" s="47" t="s">
        <v>739</v>
      </c>
      <c r="L222" s="9" t="str">
        <f t="shared" si="35"/>
        <v>Yes</v>
      </c>
    </row>
    <row r="223" spans="1:12" ht="25.5" x14ac:dyDescent="0.2">
      <c r="A223" s="48" t="s">
        <v>1385</v>
      </c>
      <c r="B223" s="37" t="s">
        <v>213</v>
      </c>
      <c r="C223" s="49">
        <v>634.59025924000002</v>
      </c>
      <c r="D223" s="46" t="str">
        <f t="shared" si="32"/>
        <v>N/A</v>
      </c>
      <c r="E223" s="49">
        <v>631.03605447999996</v>
      </c>
      <c r="F223" s="46" t="str">
        <f t="shared" si="33"/>
        <v>N/A</v>
      </c>
      <c r="G223" s="49">
        <v>644.65736736999997</v>
      </c>
      <c r="H223" s="46" t="str">
        <f t="shared" si="34"/>
        <v>N/A</v>
      </c>
      <c r="I223" s="12">
        <v>-0.56000000000000005</v>
      </c>
      <c r="J223" s="12">
        <v>2.1589999999999998</v>
      </c>
      <c r="K223" s="47" t="s">
        <v>739</v>
      </c>
      <c r="L223" s="9" t="str">
        <f t="shared" si="35"/>
        <v>Yes</v>
      </c>
    </row>
    <row r="224" spans="1:12" ht="25.5" x14ac:dyDescent="0.2">
      <c r="A224" s="48" t="s">
        <v>1386</v>
      </c>
      <c r="B224" s="37" t="s">
        <v>213</v>
      </c>
      <c r="C224" s="49">
        <v>1320</v>
      </c>
      <c r="D224" s="46" t="str">
        <f t="shared" si="32"/>
        <v>N/A</v>
      </c>
      <c r="E224" s="49">
        <v>867</v>
      </c>
      <c r="F224" s="46" t="str">
        <f t="shared" si="33"/>
        <v>N/A</v>
      </c>
      <c r="G224" s="49">
        <v>2646</v>
      </c>
      <c r="H224" s="46" t="str">
        <f t="shared" si="34"/>
        <v>N/A</v>
      </c>
      <c r="I224" s="12">
        <v>-34.299999999999997</v>
      </c>
      <c r="J224" s="12">
        <v>205.2</v>
      </c>
      <c r="K224" s="47" t="s">
        <v>739</v>
      </c>
      <c r="L224" s="9" t="str">
        <f t="shared" si="35"/>
        <v>No</v>
      </c>
    </row>
    <row r="225" spans="1:12" x14ac:dyDescent="0.2">
      <c r="A225" s="48" t="s">
        <v>518</v>
      </c>
      <c r="B225" s="37" t="s">
        <v>213</v>
      </c>
      <c r="C225" s="38">
        <v>11</v>
      </c>
      <c r="D225" s="46" t="str">
        <f t="shared" si="32"/>
        <v>N/A</v>
      </c>
      <c r="E225" s="38">
        <v>11</v>
      </c>
      <c r="F225" s="46" t="str">
        <f t="shared" si="33"/>
        <v>N/A</v>
      </c>
      <c r="G225" s="38">
        <v>11</v>
      </c>
      <c r="H225" s="46" t="str">
        <f t="shared" si="34"/>
        <v>N/A</v>
      </c>
      <c r="I225" s="12">
        <v>-50</v>
      </c>
      <c r="J225" s="12">
        <v>250</v>
      </c>
      <c r="K225" s="47" t="s">
        <v>739</v>
      </c>
      <c r="L225" s="9" t="str">
        <f t="shared" si="35"/>
        <v>No</v>
      </c>
    </row>
    <row r="226" spans="1:12" ht="25.5" x14ac:dyDescent="0.2">
      <c r="A226" s="48" t="s">
        <v>1387</v>
      </c>
      <c r="B226" s="37" t="s">
        <v>213</v>
      </c>
      <c r="C226" s="49">
        <v>330</v>
      </c>
      <c r="D226" s="46" t="str">
        <f t="shared" si="32"/>
        <v>N/A</v>
      </c>
      <c r="E226" s="49">
        <v>433.5</v>
      </c>
      <c r="F226" s="46" t="str">
        <f t="shared" si="33"/>
        <v>N/A</v>
      </c>
      <c r="G226" s="49">
        <v>378</v>
      </c>
      <c r="H226" s="46" t="str">
        <f t="shared" si="34"/>
        <v>N/A</v>
      </c>
      <c r="I226" s="12">
        <v>31.36</v>
      </c>
      <c r="J226" s="12">
        <v>-12.8</v>
      </c>
      <c r="K226" s="47" t="s">
        <v>739</v>
      </c>
      <c r="L226" s="9" t="str">
        <f t="shared" si="35"/>
        <v>Yes</v>
      </c>
    </row>
    <row r="227" spans="1:12" ht="25.5" x14ac:dyDescent="0.2">
      <c r="A227" s="48" t="s">
        <v>1388</v>
      </c>
      <c r="B227" s="37" t="s">
        <v>213</v>
      </c>
      <c r="C227" s="49">
        <v>1709446937</v>
      </c>
      <c r="D227" s="46" t="str">
        <f t="shared" si="32"/>
        <v>N/A</v>
      </c>
      <c r="E227" s="49">
        <v>1957453514</v>
      </c>
      <c r="F227" s="46" t="str">
        <f t="shared" si="33"/>
        <v>N/A</v>
      </c>
      <c r="G227" s="49">
        <v>1955563676</v>
      </c>
      <c r="H227" s="46" t="str">
        <f t="shared" si="34"/>
        <v>N/A</v>
      </c>
      <c r="I227" s="12">
        <v>14.51</v>
      </c>
      <c r="J227" s="12">
        <v>-9.7000000000000003E-2</v>
      </c>
      <c r="K227" s="47" t="s">
        <v>739</v>
      </c>
      <c r="L227" s="9" t="str">
        <f t="shared" si="35"/>
        <v>Yes</v>
      </c>
    </row>
    <row r="228" spans="1:12" ht="25.5" x14ac:dyDescent="0.2">
      <c r="A228" s="48" t="s">
        <v>519</v>
      </c>
      <c r="B228" s="37" t="s">
        <v>213</v>
      </c>
      <c r="C228" s="38">
        <v>109889</v>
      </c>
      <c r="D228" s="46" t="str">
        <f t="shared" si="32"/>
        <v>N/A</v>
      </c>
      <c r="E228" s="38">
        <v>121498</v>
      </c>
      <c r="F228" s="46" t="str">
        <f t="shared" si="33"/>
        <v>N/A</v>
      </c>
      <c r="G228" s="38">
        <v>118330</v>
      </c>
      <c r="H228" s="46" t="str">
        <f t="shared" si="34"/>
        <v>N/A</v>
      </c>
      <c r="I228" s="12">
        <v>10.56</v>
      </c>
      <c r="J228" s="12">
        <v>-2.61</v>
      </c>
      <c r="K228" s="47" t="s">
        <v>739</v>
      </c>
      <c r="L228" s="9" t="str">
        <f t="shared" si="35"/>
        <v>Yes</v>
      </c>
    </row>
    <row r="229" spans="1:12" ht="25.5" x14ac:dyDescent="0.2">
      <c r="A229" s="48" t="s">
        <v>1389</v>
      </c>
      <c r="B229" s="37" t="s">
        <v>213</v>
      </c>
      <c r="C229" s="49">
        <v>15556.124244000001</v>
      </c>
      <c r="D229" s="46" t="str">
        <f t="shared" si="32"/>
        <v>N/A</v>
      </c>
      <c r="E229" s="49">
        <v>16110.993712</v>
      </c>
      <c r="F229" s="46" t="str">
        <f t="shared" si="33"/>
        <v>N/A</v>
      </c>
      <c r="G229" s="49">
        <v>16526.355750999999</v>
      </c>
      <c r="H229" s="46" t="str">
        <f t="shared" si="34"/>
        <v>N/A</v>
      </c>
      <c r="I229" s="12">
        <v>3.5670000000000002</v>
      </c>
      <c r="J229" s="12">
        <v>2.5779999999999998</v>
      </c>
      <c r="K229" s="47" t="s">
        <v>739</v>
      </c>
      <c r="L229" s="9" t="str">
        <f t="shared" si="35"/>
        <v>Yes</v>
      </c>
    </row>
    <row r="230" spans="1:12" x14ac:dyDescent="0.2">
      <c r="A230" s="4" t="s">
        <v>1390</v>
      </c>
      <c r="B230" s="37" t="s">
        <v>213</v>
      </c>
      <c r="C230" s="54">
        <v>2213443729</v>
      </c>
      <c r="D230" s="46" t="str">
        <f t="shared" ref="D230:D253" si="36">IF($B230="N/A","N/A",IF(C230&gt;10,"No",IF(C230&lt;-10,"No","Yes")))</f>
        <v>N/A</v>
      </c>
      <c r="E230" s="54">
        <v>2574544385</v>
      </c>
      <c r="F230" s="46" t="str">
        <f t="shared" ref="F230:F253" si="37">IF($B230="N/A","N/A",IF(E230&gt;10,"No",IF(E230&lt;-10,"No","Yes")))</f>
        <v>N/A</v>
      </c>
      <c r="G230" s="54">
        <v>2652939495</v>
      </c>
      <c r="H230" s="46" t="str">
        <f t="shared" ref="H230:H253" si="38">IF($B230="N/A","N/A",IF(G230&gt;10,"No",IF(G230&lt;-10,"No","Yes")))</f>
        <v>N/A</v>
      </c>
      <c r="I230" s="12">
        <v>16.309999999999999</v>
      </c>
      <c r="J230" s="12">
        <v>3.0449999999999999</v>
      </c>
      <c r="K230" s="47" t="s">
        <v>739</v>
      </c>
      <c r="L230" s="9" t="str">
        <f t="shared" ref="L230:L253" si="39">IF(J230="Div by 0", "N/A", IF(K230="N/A","N/A", IF(J230&gt;VALUE(MID(K230,1,2)), "No", IF(J230&lt;-1*VALUE(MID(K230,1,2)), "No", "Yes"))))</f>
        <v>Yes</v>
      </c>
    </row>
    <row r="231" spans="1:12" x14ac:dyDescent="0.2">
      <c r="A231" s="4" t="s">
        <v>1567</v>
      </c>
      <c r="B231" s="37" t="s">
        <v>213</v>
      </c>
      <c r="C231" s="52">
        <v>142764</v>
      </c>
      <c r="D231" s="52" t="str">
        <f t="shared" si="36"/>
        <v>N/A</v>
      </c>
      <c r="E231" s="52">
        <v>160364</v>
      </c>
      <c r="F231" s="52" t="str">
        <f t="shared" si="37"/>
        <v>N/A</v>
      </c>
      <c r="G231" s="52">
        <v>157797</v>
      </c>
      <c r="H231" s="46" t="str">
        <f t="shared" si="38"/>
        <v>N/A</v>
      </c>
      <c r="I231" s="12">
        <v>12.33</v>
      </c>
      <c r="J231" s="12">
        <v>-1.6</v>
      </c>
      <c r="K231" s="47" t="s">
        <v>739</v>
      </c>
      <c r="L231" s="9" t="str">
        <f t="shared" si="39"/>
        <v>Yes</v>
      </c>
    </row>
    <row r="232" spans="1:12" x14ac:dyDescent="0.2">
      <c r="A232" s="4" t="s">
        <v>1568</v>
      </c>
      <c r="B232" s="37" t="s">
        <v>213</v>
      </c>
      <c r="C232" s="54">
        <v>15504.214851000001</v>
      </c>
      <c r="D232" s="46" t="str">
        <f t="shared" si="36"/>
        <v>N/A</v>
      </c>
      <c r="E232" s="54">
        <v>16054.378694999999</v>
      </c>
      <c r="F232" s="46" t="str">
        <f t="shared" si="37"/>
        <v>N/A</v>
      </c>
      <c r="G232" s="54">
        <v>16812.356983999998</v>
      </c>
      <c r="H232" s="46" t="str">
        <f t="shared" si="38"/>
        <v>N/A</v>
      </c>
      <c r="I232" s="12">
        <v>3.548</v>
      </c>
      <c r="J232" s="12">
        <v>4.7210000000000001</v>
      </c>
      <c r="K232" s="47" t="s">
        <v>739</v>
      </c>
      <c r="L232" s="9" t="str">
        <f t="shared" si="39"/>
        <v>Yes</v>
      </c>
    </row>
    <row r="233" spans="1:12" x14ac:dyDescent="0.2">
      <c r="A233" s="55" t="s">
        <v>1569</v>
      </c>
      <c r="B233" s="37" t="s">
        <v>213</v>
      </c>
      <c r="C233" s="54">
        <v>9613.2126258000008</v>
      </c>
      <c r="D233" s="46" t="str">
        <f t="shared" si="36"/>
        <v>N/A</v>
      </c>
      <c r="E233" s="54">
        <v>10131.962512</v>
      </c>
      <c r="F233" s="46" t="str">
        <f t="shared" si="37"/>
        <v>N/A</v>
      </c>
      <c r="G233" s="54">
        <v>10157.793358000001</v>
      </c>
      <c r="H233" s="46" t="str">
        <f t="shared" si="38"/>
        <v>N/A</v>
      </c>
      <c r="I233" s="12">
        <v>5.3959999999999999</v>
      </c>
      <c r="J233" s="12">
        <v>0.25490000000000002</v>
      </c>
      <c r="K233" s="47" t="s">
        <v>739</v>
      </c>
      <c r="L233" s="9" t="str">
        <f t="shared" si="39"/>
        <v>Yes</v>
      </c>
    </row>
    <row r="234" spans="1:12" x14ac:dyDescent="0.2">
      <c r="A234" s="55" t="s">
        <v>1570</v>
      </c>
      <c r="B234" s="37" t="s">
        <v>213</v>
      </c>
      <c r="C234" s="54">
        <v>21817.158251000001</v>
      </c>
      <c r="D234" s="46" t="str">
        <f t="shared" si="36"/>
        <v>N/A</v>
      </c>
      <c r="E234" s="54">
        <v>21948.812364000001</v>
      </c>
      <c r="F234" s="46" t="str">
        <f t="shared" si="37"/>
        <v>N/A</v>
      </c>
      <c r="G234" s="54">
        <v>22943.570259</v>
      </c>
      <c r="H234" s="46" t="str">
        <f t="shared" si="38"/>
        <v>N/A</v>
      </c>
      <c r="I234" s="12">
        <v>0.60340000000000005</v>
      </c>
      <c r="J234" s="12">
        <v>4.532</v>
      </c>
      <c r="K234" s="47" t="s">
        <v>739</v>
      </c>
      <c r="L234" s="9" t="str">
        <f t="shared" si="39"/>
        <v>Yes</v>
      </c>
    </row>
    <row r="235" spans="1:12" x14ac:dyDescent="0.2">
      <c r="A235" s="55" t="s">
        <v>1571</v>
      </c>
      <c r="B235" s="37" t="s">
        <v>213</v>
      </c>
      <c r="C235" s="54">
        <v>9945.8414561000009</v>
      </c>
      <c r="D235" s="46" t="str">
        <f t="shared" si="36"/>
        <v>N/A</v>
      </c>
      <c r="E235" s="54">
        <v>10368.524847000001</v>
      </c>
      <c r="F235" s="46" t="str">
        <f t="shared" si="37"/>
        <v>N/A</v>
      </c>
      <c r="G235" s="54">
        <v>10901.661204</v>
      </c>
      <c r="H235" s="46" t="str">
        <f t="shared" si="38"/>
        <v>N/A</v>
      </c>
      <c r="I235" s="12">
        <v>4.25</v>
      </c>
      <c r="J235" s="12">
        <v>5.1420000000000003</v>
      </c>
      <c r="K235" s="47" t="s">
        <v>739</v>
      </c>
      <c r="L235" s="9" t="str">
        <f t="shared" si="39"/>
        <v>Yes</v>
      </c>
    </row>
    <row r="236" spans="1:12" x14ac:dyDescent="0.2">
      <c r="A236" s="55" t="s">
        <v>1572</v>
      </c>
      <c r="B236" s="37" t="s">
        <v>213</v>
      </c>
      <c r="C236" s="54">
        <v>1554.8526211999999</v>
      </c>
      <c r="D236" s="46" t="str">
        <f t="shared" si="36"/>
        <v>N/A</v>
      </c>
      <c r="E236" s="54">
        <v>1547.2509542</v>
      </c>
      <c r="F236" s="46" t="str">
        <f t="shared" si="37"/>
        <v>N/A</v>
      </c>
      <c r="G236" s="54">
        <v>1682.2087133</v>
      </c>
      <c r="H236" s="46" t="str">
        <f t="shared" si="38"/>
        <v>N/A</v>
      </c>
      <c r="I236" s="12">
        <v>-0.48899999999999999</v>
      </c>
      <c r="J236" s="12">
        <v>8.7219999999999995</v>
      </c>
      <c r="K236" s="47" t="s">
        <v>739</v>
      </c>
      <c r="L236" s="9" t="str">
        <f t="shared" si="39"/>
        <v>Yes</v>
      </c>
    </row>
    <row r="237" spans="1:12" x14ac:dyDescent="0.2">
      <c r="A237" s="48" t="s">
        <v>1573</v>
      </c>
      <c r="B237" s="37" t="s">
        <v>213</v>
      </c>
      <c r="C237" s="46">
        <v>7.2372306455000004</v>
      </c>
      <c r="D237" s="46" t="str">
        <f t="shared" si="36"/>
        <v>N/A</v>
      </c>
      <c r="E237" s="46">
        <v>7.7133083475999999</v>
      </c>
      <c r="F237" s="46" t="str">
        <f t="shared" si="37"/>
        <v>N/A</v>
      </c>
      <c r="G237" s="46">
        <v>8.5332622395000008</v>
      </c>
      <c r="H237" s="46" t="str">
        <f t="shared" si="38"/>
        <v>N/A</v>
      </c>
      <c r="I237" s="12">
        <v>6.5780000000000003</v>
      </c>
      <c r="J237" s="12">
        <v>10.63</v>
      </c>
      <c r="K237" s="47" t="s">
        <v>739</v>
      </c>
      <c r="L237" s="9" t="str">
        <f t="shared" si="39"/>
        <v>Yes</v>
      </c>
    </row>
    <row r="238" spans="1:12" x14ac:dyDescent="0.2">
      <c r="A238" s="53" t="s">
        <v>1574</v>
      </c>
      <c r="B238" s="37" t="s">
        <v>213</v>
      </c>
      <c r="C238" s="46">
        <v>30.800780988</v>
      </c>
      <c r="D238" s="46" t="str">
        <f t="shared" si="36"/>
        <v>N/A</v>
      </c>
      <c r="E238" s="46">
        <v>29.375924658999999</v>
      </c>
      <c r="F238" s="46" t="str">
        <f t="shared" si="37"/>
        <v>N/A</v>
      </c>
      <c r="G238" s="46">
        <v>31.256353334</v>
      </c>
      <c r="H238" s="46" t="str">
        <f t="shared" si="38"/>
        <v>N/A</v>
      </c>
      <c r="I238" s="12">
        <v>-4.63</v>
      </c>
      <c r="J238" s="12">
        <v>6.4009999999999998</v>
      </c>
      <c r="K238" s="47" t="s">
        <v>739</v>
      </c>
      <c r="L238" s="9" t="str">
        <f t="shared" si="39"/>
        <v>Yes</v>
      </c>
    </row>
    <row r="239" spans="1:12" x14ac:dyDescent="0.2">
      <c r="A239" s="53" t="s">
        <v>1575</v>
      </c>
      <c r="B239" s="37" t="s">
        <v>213</v>
      </c>
      <c r="C239" s="46">
        <v>19.242068886999999</v>
      </c>
      <c r="D239" s="46" t="str">
        <f t="shared" si="36"/>
        <v>N/A</v>
      </c>
      <c r="E239" s="46">
        <v>19.998716845000001</v>
      </c>
      <c r="F239" s="46" t="str">
        <f t="shared" si="37"/>
        <v>N/A</v>
      </c>
      <c r="G239" s="46">
        <v>22.288757619999998</v>
      </c>
      <c r="H239" s="46" t="str">
        <f t="shared" si="38"/>
        <v>N/A</v>
      </c>
      <c r="I239" s="12">
        <v>3.9319999999999999</v>
      </c>
      <c r="J239" s="12">
        <v>11.45</v>
      </c>
      <c r="K239" s="47" t="s">
        <v>739</v>
      </c>
      <c r="L239" s="9" t="str">
        <f t="shared" si="39"/>
        <v>Yes</v>
      </c>
    </row>
    <row r="240" spans="1:12" x14ac:dyDescent="0.2">
      <c r="A240" s="53" t="s">
        <v>1576</v>
      </c>
      <c r="B240" s="37" t="s">
        <v>213</v>
      </c>
      <c r="C240" s="46">
        <v>0.28288133879999999</v>
      </c>
      <c r="D240" s="46" t="str">
        <f t="shared" si="36"/>
        <v>N/A</v>
      </c>
      <c r="E240" s="46">
        <v>0.36766454180000002</v>
      </c>
      <c r="F240" s="46" t="str">
        <f t="shared" si="37"/>
        <v>N/A</v>
      </c>
      <c r="G240" s="46">
        <v>0.5497053287</v>
      </c>
      <c r="H240" s="46" t="str">
        <f t="shared" si="38"/>
        <v>N/A</v>
      </c>
      <c r="I240" s="12">
        <v>29.97</v>
      </c>
      <c r="J240" s="12">
        <v>49.51</v>
      </c>
      <c r="K240" s="47" t="s">
        <v>739</v>
      </c>
      <c r="L240" s="9" t="str">
        <f t="shared" si="39"/>
        <v>No</v>
      </c>
    </row>
    <row r="241" spans="1:12" x14ac:dyDescent="0.2">
      <c r="A241" s="53" t="s">
        <v>1577</v>
      </c>
      <c r="B241" s="37" t="s">
        <v>213</v>
      </c>
      <c r="C241" s="46">
        <v>0.47549171769999998</v>
      </c>
      <c r="D241" s="46" t="str">
        <f t="shared" si="36"/>
        <v>N/A</v>
      </c>
      <c r="E241" s="46">
        <v>0.46845525980000002</v>
      </c>
      <c r="F241" s="46" t="str">
        <f t="shared" si="37"/>
        <v>N/A</v>
      </c>
      <c r="G241" s="46">
        <v>0.4806053582</v>
      </c>
      <c r="H241" s="46" t="str">
        <f t="shared" si="38"/>
        <v>N/A</v>
      </c>
      <c r="I241" s="12">
        <v>-1.48</v>
      </c>
      <c r="J241" s="12">
        <v>2.5939999999999999</v>
      </c>
      <c r="K241" s="47" t="s">
        <v>739</v>
      </c>
      <c r="L241" s="9" t="str">
        <f t="shared" si="39"/>
        <v>Yes</v>
      </c>
    </row>
    <row r="242" spans="1:12" ht="25.5" x14ac:dyDescent="0.2">
      <c r="A242" s="4" t="s">
        <v>1402</v>
      </c>
      <c r="B242" s="37" t="s">
        <v>213</v>
      </c>
      <c r="C242" s="54">
        <v>1709446937</v>
      </c>
      <c r="D242" s="46" t="str">
        <f t="shared" si="36"/>
        <v>N/A</v>
      </c>
      <c r="E242" s="54">
        <v>1957264064</v>
      </c>
      <c r="F242" s="46" t="str">
        <f t="shared" si="37"/>
        <v>N/A</v>
      </c>
      <c r="G242" s="54">
        <v>1954878812</v>
      </c>
      <c r="H242" s="46" t="str">
        <f t="shared" si="38"/>
        <v>N/A</v>
      </c>
      <c r="I242" s="12">
        <v>14.5</v>
      </c>
      <c r="J242" s="12">
        <v>-0.122</v>
      </c>
      <c r="K242" s="47" t="s">
        <v>739</v>
      </c>
      <c r="L242" s="9" t="str">
        <f t="shared" si="39"/>
        <v>Yes</v>
      </c>
    </row>
    <row r="243" spans="1:12" x14ac:dyDescent="0.2">
      <c r="A243" s="4" t="s">
        <v>1578</v>
      </c>
      <c r="B243" s="37" t="s">
        <v>213</v>
      </c>
      <c r="C243" s="52">
        <v>109889</v>
      </c>
      <c r="D243" s="52" t="str">
        <f t="shared" si="36"/>
        <v>N/A</v>
      </c>
      <c r="E243" s="52">
        <v>121485</v>
      </c>
      <c r="F243" s="52" t="str">
        <f t="shared" si="37"/>
        <v>N/A</v>
      </c>
      <c r="G243" s="52">
        <v>118301</v>
      </c>
      <c r="H243" s="46" t="str">
        <f t="shared" si="38"/>
        <v>N/A</v>
      </c>
      <c r="I243" s="12">
        <v>10.55</v>
      </c>
      <c r="J243" s="12">
        <v>-2.62</v>
      </c>
      <c r="K243" s="47" t="s">
        <v>739</v>
      </c>
      <c r="L243" s="9" t="str">
        <f t="shared" si="39"/>
        <v>Yes</v>
      </c>
    </row>
    <row r="244" spans="1:12" ht="25.5" x14ac:dyDescent="0.2">
      <c r="A244" s="4" t="s">
        <v>1579</v>
      </c>
      <c r="B244" s="37" t="s">
        <v>213</v>
      </c>
      <c r="C244" s="54">
        <v>15556.124244000001</v>
      </c>
      <c r="D244" s="46" t="str">
        <f t="shared" si="36"/>
        <v>N/A</v>
      </c>
      <c r="E244" s="54">
        <v>16111.158283000001</v>
      </c>
      <c r="F244" s="46" t="str">
        <f t="shared" si="37"/>
        <v>N/A</v>
      </c>
      <c r="G244" s="54">
        <v>16524.617814000001</v>
      </c>
      <c r="H244" s="46" t="str">
        <f t="shared" si="38"/>
        <v>N/A</v>
      </c>
      <c r="I244" s="12">
        <v>3.5680000000000001</v>
      </c>
      <c r="J244" s="12">
        <v>2.5659999999999998</v>
      </c>
      <c r="K244" s="47" t="s">
        <v>739</v>
      </c>
      <c r="L244" s="9" t="str">
        <f t="shared" si="39"/>
        <v>Yes</v>
      </c>
    </row>
    <row r="245" spans="1:12" ht="25.5" x14ac:dyDescent="0.2">
      <c r="A245" s="55" t="s">
        <v>1580</v>
      </c>
      <c r="B245" s="37" t="s">
        <v>213</v>
      </c>
      <c r="C245" s="54">
        <v>10167.598443999999</v>
      </c>
      <c r="D245" s="46" t="str">
        <f t="shared" si="36"/>
        <v>N/A</v>
      </c>
      <c r="E245" s="54">
        <v>10767.617050999999</v>
      </c>
      <c r="F245" s="46" t="str">
        <f t="shared" si="37"/>
        <v>N/A</v>
      </c>
      <c r="G245" s="54">
        <v>10768.952717</v>
      </c>
      <c r="H245" s="46" t="str">
        <f t="shared" si="38"/>
        <v>N/A</v>
      </c>
      <c r="I245" s="12">
        <v>5.9009999999999998</v>
      </c>
      <c r="J245" s="12">
        <v>1.24E-2</v>
      </c>
      <c r="K245" s="47" t="s">
        <v>739</v>
      </c>
      <c r="L245" s="9" t="str">
        <f t="shared" si="39"/>
        <v>Yes</v>
      </c>
    </row>
    <row r="246" spans="1:12" ht="25.5" x14ac:dyDescent="0.2">
      <c r="A246" s="55" t="s">
        <v>1581</v>
      </c>
      <c r="B246" s="37" t="s">
        <v>213</v>
      </c>
      <c r="C246" s="54">
        <v>21819.525380999999</v>
      </c>
      <c r="D246" s="46" t="str">
        <f t="shared" si="36"/>
        <v>N/A</v>
      </c>
      <c r="E246" s="54">
        <v>21908.019172</v>
      </c>
      <c r="F246" s="46" t="str">
        <f t="shared" si="37"/>
        <v>N/A</v>
      </c>
      <c r="G246" s="54">
        <v>22141.134866</v>
      </c>
      <c r="H246" s="46" t="str">
        <f t="shared" si="38"/>
        <v>N/A</v>
      </c>
      <c r="I246" s="12">
        <v>0.40560000000000002</v>
      </c>
      <c r="J246" s="12">
        <v>1.0640000000000001</v>
      </c>
      <c r="K246" s="47" t="s">
        <v>739</v>
      </c>
      <c r="L246" s="9" t="str">
        <f t="shared" si="39"/>
        <v>Yes</v>
      </c>
    </row>
    <row r="247" spans="1:12" ht="25.5" x14ac:dyDescent="0.2">
      <c r="A247" s="55" t="s">
        <v>1582</v>
      </c>
      <c r="B247" s="37" t="s">
        <v>213</v>
      </c>
      <c r="C247" s="54">
        <v>19606.156379</v>
      </c>
      <c r="D247" s="46" t="str">
        <f t="shared" si="36"/>
        <v>N/A</v>
      </c>
      <c r="E247" s="54">
        <v>18661.223269999999</v>
      </c>
      <c r="F247" s="46" t="str">
        <f t="shared" si="37"/>
        <v>N/A</v>
      </c>
      <c r="G247" s="54">
        <v>19096.376770999999</v>
      </c>
      <c r="H247" s="46" t="str">
        <f t="shared" si="38"/>
        <v>N/A</v>
      </c>
      <c r="I247" s="12">
        <v>-4.82</v>
      </c>
      <c r="J247" s="12">
        <v>2.3319999999999999</v>
      </c>
      <c r="K247" s="47" t="s">
        <v>739</v>
      </c>
      <c r="L247" s="9" t="str">
        <f t="shared" si="39"/>
        <v>Yes</v>
      </c>
    </row>
    <row r="248" spans="1:12" ht="25.5" x14ac:dyDescent="0.2">
      <c r="A248" s="55" t="s">
        <v>1583</v>
      </c>
      <c r="B248" s="37" t="s">
        <v>213</v>
      </c>
      <c r="C248" s="54">
        <v>3406.1</v>
      </c>
      <c r="D248" s="46" t="str">
        <f t="shared" si="36"/>
        <v>N/A</v>
      </c>
      <c r="E248" s="54">
        <v>1453.7777778</v>
      </c>
      <c r="F248" s="46" t="str">
        <f t="shared" si="37"/>
        <v>N/A</v>
      </c>
      <c r="G248" s="54">
        <v>6830.7222222</v>
      </c>
      <c r="H248" s="46" t="str">
        <f t="shared" si="38"/>
        <v>N/A</v>
      </c>
      <c r="I248" s="12">
        <v>-57.3</v>
      </c>
      <c r="J248" s="12">
        <v>369.9</v>
      </c>
      <c r="K248" s="47" t="s">
        <v>739</v>
      </c>
      <c r="L248" s="9" t="str">
        <f t="shared" si="39"/>
        <v>No</v>
      </c>
    </row>
    <row r="249" spans="1:12" ht="25.5" x14ac:dyDescent="0.2">
      <c r="A249" s="48" t="s">
        <v>1584</v>
      </c>
      <c r="B249" s="37" t="s">
        <v>213</v>
      </c>
      <c r="C249" s="46">
        <v>5.5706763498000003</v>
      </c>
      <c r="D249" s="46" t="str">
        <f t="shared" si="36"/>
        <v>N/A</v>
      </c>
      <c r="E249" s="46">
        <v>5.8432769487999998</v>
      </c>
      <c r="F249" s="46" t="str">
        <f t="shared" si="37"/>
        <v>N/A</v>
      </c>
      <c r="G249" s="46">
        <v>6.397418558</v>
      </c>
      <c r="H249" s="46" t="str">
        <f t="shared" si="38"/>
        <v>N/A</v>
      </c>
      <c r="I249" s="12">
        <v>4.8929999999999998</v>
      </c>
      <c r="J249" s="12">
        <v>9.4830000000000005</v>
      </c>
      <c r="K249" s="47" t="s">
        <v>739</v>
      </c>
      <c r="L249" s="9" t="str">
        <f t="shared" si="39"/>
        <v>Yes</v>
      </c>
    </row>
    <row r="250" spans="1:12" ht="25.5" x14ac:dyDescent="0.2">
      <c r="A250" s="53" t="s">
        <v>1585</v>
      </c>
      <c r="B250" s="37" t="s">
        <v>213</v>
      </c>
      <c r="C250" s="46">
        <v>26.364160326</v>
      </c>
      <c r="D250" s="46" t="str">
        <f t="shared" si="36"/>
        <v>N/A</v>
      </c>
      <c r="E250" s="46">
        <v>25.097039500000001</v>
      </c>
      <c r="F250" s="46" t="str">
        <f t="shared" si="37"/>
        <v>N/A</v>
      </c>
      <c r="G250" s="46">
        <v>26.579387617999998</v>
      </c>
      <c r="H250" s="46" t="str">
        <f t="shared" si="38"/>
        <v>N/A</v>
      </c>
      <c r="I250" s="12">
        <v>-4.8099999999999996</v>
      </c>
      <c r="J250" s="12">
        <v>5.9059999999999997</v>
      </c>
      <c r="K250" s="47" t="s">
        <v>739</v>
      </c>
      <c r="L250" s="9" t="str">
        <f t="shared" si="39"/>
        <v>Yes</v>
      </c>
    </row>
    <row r="251" spans="1:12" ht="25.5" x14ac:dyDescent="0.2">
      <c r="A251" s="53" t="s">
        <v>1586</v>
      </c>
      <c r="B251" s="37" t="s">
        <v>213</v>
      </c>
      <c r="C251" s="46">
        <v>14.018901205000001</v>
      </c>
      <c r="D251" s="46" t="str">
        <f t="shared" si="36"/>
        <v>N/A</v>
      </c>
      <c r="E251" s="46">
        <v>14.325195989999999</v>
      </c>
      <c r="F251" s="46" t="str">
        <f t="shared" si="37"/>
        <v>N/A</v>
      </c>
      <c r="G251" s="46">
        <v>16.118628259000001</v>
      </c>
      <c r="H251" s="46" t="str">
        <f t="shared" si="38"/>
        <v>N/A</v>
      </c>
      <c r="I251" s="12">
        <v>2.1850000000000001</v>
      </c>
      <c r="J251" s="12">
        <v>12.52</v>
      </c>
      <c r="K251" s="47" t="s">
        <v>739</v>
      </c>
      <c r="L251" s="9" t="str">
        <f t="shared" si="39"/>
        <v>Yes</v>
      </c>
    </row>
    <row r="252" spans="1:12" ht="25.5" x14ac:dyDescent="0.2">
      <c r="A252" s="53" t="s">
        <v>1587</v>
      </c>
      <c r="B252" s="37" t="s">
        <v>213</v>
      </c>
      <c r="C252" s="46">
        <v>2.0679953500000001E-2</v>
      </c>
      <c r="D252" s="46" t="str">
        <f t="shared" si="36"/>
        <v>N/A</v>
      </c>
      <c r="E252" s="46">
        <v>2.6529912499999999E-2</v>
      </c>
      <c r="F252" s="46" t="str">
        <f t="shared" si="37"/>
        <v>N/A</v>
      </c>
      <c r="G252" s="46">
        <v>3.3473517500000001E-2</v>
      </c>
      <c r="H252" s="46" t="str">
        <f t="shared" si="38"/>
        <v>N/A</v>
      </c>
      <c r="I252" s="12">
        <v>28.29</v>
      </c>
      <c r="J252" s="12">
        <v>26.17</v>
      </c>
      <c r="K252" s="47" t="s">
        <v>739</v>
      </c>
      <c r="L252" s="9" t="str">
        <f t="shared" si="39"/>
        <v>Yes</v>
      </c>
    </row>
    <row r="253" spans="1:12" ht="25.5" x14ac:dyDescent="0.2">
      <c r="A253" s="53" t="s">
        <v>1588</v>
      </c>
      <c r="B253" s="37" t="s">
        <v>213</v>
      </c>
      <c r="C253" s="46">
        <v>4.7031822000000003E-3</v>
      </c>
      <c r="D253" s="46" t="str">
        <f t="shared" si="36"/>
        <v>N/A</v>
      </c>
      <c r="E253" s="46">
        <v>4.0229936000000001E-3</v>
      </c>
      <c r="F253" s="46" t="str">
        <f t="shared" si="37"/>
        <v>N/A</v>
      </c>
      <c r="G253" s="46">
        <v>8.7648394000000001E-3</v>
      </c>
      <c r="H253" s="46" t="str">
        <f t="shared" si="38"/>
        <v>N/A</v>
      </c>
      <c r="I253" s="12">
        <v>-14.5</v>
      </c>
      <c r="J253" s="12">
        <v>117.9</v>
      </c>
      <c r="K253" s="47" t="s">
        <v>739</v>
      </c>
      <c r="L253" s="9" t="str">
        <f t="shared" si="39"/>
        <v>No</v>
      </c>
    </row>
    <row r="254" spans="1:12" x14ac:dyDescent="0.2">
      <c r="A254" s="161" t="s">
        <v>1647</v>
      </c>
      <c r="B254" s="162"/>
      <c r="C254" s="162"/>
      <c r="D254" s="162"/>
      <c r="E254" s="162"/>
      <c r="F254" s="162"/>
      <c r="G254" s="162"/>
      <c r="H254" s="162"/>
      <c r="I254" s="162"/>
      <c r="J254" s="162"/>
      <c r="K254" s="162"/>
      <c r="L254" s="163"/>
    </row>
    <row r="255" spans="1:12" x14ac:dyDescent="0.2">
      <c r="A255" s="156" t="s">
        <v>1645</v>
      </c>
      <c r="B255" s="157"/>
      <c r="C255" s="157"/>
      <c r="D255" s="157"/>
      <c r="E255" s="157"/>
      <c r="F255" s="157"/>
      <c r="G255" s="157"/>
      <c r="H255" s="157"/>
      <c r="I255" s="157"/>
      <c r="J255" s="157"/>
      <c r="K255" s="157"/>
      <c r="L255" s="158"/>
    </row>
    <row r="256" spans="1:12" x14ac:dyDescent="0.2">
      <c r="A256" s="167" t="s">
        <v>1743</v>
      </c>
      <c r="B256" s="168"/>
      <c r="C256" s="168"/>
      <c r="D256" s="168"/>
      <c r="E256" s="168"/>
      <c r="F256" s="168"/>
      <c r="G256" s="168"/>
      <c r="H256" s="168"/>
      <c r="I256" s="168"/>
      <c r="J256" s="168"/>
      <c r="K256" s="168"/>
      <c r="L256" s="169"/>
    </row>
    <row r="257" spans="1:1" x14ac:dyDescent="0.2">
      <c r="A257" s="56"/>
    </row>
    <row r="258" spans="1:1" x14ac:dyDescent="0.2">
      <c r="A258" s="2"/>
    </row>
    <row r="259" spans="1:1" x14ac:dyDescent="0.2">
      <c r="A259" s="2"/>
    </row>
    <row r="260" spans="1:1" x14ac:dyDescent="0.2">
      <c r="A260" s="56"/>
    </row>
    <row r="261" spans="1:1" x14ac:dyDescent="0.2">
      <c r="A261" s="56"/>
    </row>
    <row r="262" spans="1:1" x14ac:dyDescent="0.2">
      <c r="A262" s="56"/>
    </row>
    <row r="263" spans="1:1" x14ac:dyDescent="0.2">
      <c r="A263" s="56"/>
    </row>
    <row r="264" spans="1:1" x14ac:dyDescent="0.2">
      <c r="A264" s="56"/>
    </row>
    <row r="265" spans="1:1" x14ac:dyDescent="0.2">
      <c r="A265" s="56"/>
    </row>
    <row r="266" spans="1:1" x14ac:dyDescent="0.2">
      <c r="A266" s="56"/>
    </row>
    <row r="267" spans="1:1" x14ac:dyDescent="0.2">
      <c r="A267" s="56"/>
    </row>
  </sheetData>
  <mergeCells count="6">
    <mergeCell ref="A256:L256"/>
    <mergeCell ref="A2:L2"/>
    <mergeCell ref="A254:L254"/>
    <mergeCell ref="A255:L25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1590</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28" t="s">
        <v>341</v>
      </c>
      <c r="B6" s="9" t="s">
        <v>213</v>
      </c>
      <c r="C6" s="29">
        <v>7</v>
      </c>
      <c r="D6" s="9" t="s">
        <v>213</v>
      </c>
      <c r="E6" s="29">
        <v>7</v>
      </c>
      <c r="F6" s="9" t="s">
        <v>213</v>
      </c>
      <c r="G6" s="29">
        <v>7</v>
      </c>
      <c r="H6" s="9" t="s">
        <v>213</v>
      </c>
      <c r="I6" s="10" t="s">
        <v>213</v>
      </c>
      <c r="J6" s="10" t="s">
        <v>213</v>
      </c>
      <c r="K6" s="9" t="s">
        <v>213</v>
      </c>
    </row>
    <row r="7" spans="1:11" s="30" customFormat="1" x14ac:dyDescent="0.2">
      <c r="A7" s="31" t="s">
        <v>301</v>
      </c>
      <c r="B7" s="32" t="s">
        <v>213</v>
      </c>
      <c r="C7" s="33">
        <v>730755</v>
      </c>
      <c r="D7" s="34" t="str">
        <f>IF($B7="N/A","N/A",IF(C7&gt;15,"No",IF(C7&lt;-15,"No","Yes")))</f>
        <v>N/A</v>
      </c>
      <c r="E7" s="33">
        <v>714227</v>
      </c>
      <c r="F7" s="34" t="str">
        <f>IF($B7="N/A","N/A",IF(E7&gt;15,"No",IF(E7&lt;-15,"No","Yes")))</f>
        <v>N/A</v>
      </c>
      <c r="G7" s="33">
        <v>694277</v>
      </c>
      <c r="H7" s="34" t="str">
        <f>IF($B7="N/A","N/A",IF(G7&gt;15,"No",IF(G7&lt;-15,"No","Yes")))</f>
        <v>N/A</v>
      </c>
      <c r="I7" s="35">
        <v>-2.2599999999999998</v>
      </c>
      <c r="J7" s="35">
        <v>-2.79</v>
      </c>
      <c r="K7" s="34" t="str">
        <f t="shared" ref="K7:K24" si="0">IF(J7="Div by 0", "N/A", IF(J7="N/A","N/A", IF(J7&gt;30, "No", IF(J7&lt;-30, "No", "Yes"))))</f>
        <v>Yes</v>
      </c>
    </row>
    <row r="8" spans="1:11" x14ac:dyDescent="0.2">
      <c r="A8" s="28" t="s">
        <v>361</v>
      </c>
      <c r="B8" s="32" t="s">
        <v>213</v>
      </c>
      <c r="C8" s="36" t="s">
        <v>213</v>
      </c>
      <c r="D8" s="34" t="str">
        <f>IF($B8="N/A","N/A",IF(C8&gt;15,"No",IF(C8&lt;-15,"No","Yes")))</f>
        <v>N/A</v>
      </c>
      <c r="E8" s="36">
        <v>69.709070085999997</v>
      </c>
      <c r="F8" s="34" t="str">
        <f>IF($B8="N/A","N/A",IF(E8&gt;15,"No",IF(E8&lt;-15,"No","Yes")))</f>
        <v>N/A</v>
      </c>
      <c r="G8" s="36">
        <v>68.179703489999994</v>
      </c>
      <c r="H8" s="34" t="str">
        <f>IF($B8="N/A","N/A",IF(G8&gt;15,"No",IF(G8&lt;-15,"No","Yes")))</f>
        <v>N/A</v>
      </c>
      <c r="I8" s="35" t="s">
        <v>213</v>
      </c>
      <c r="J8" s="35">
        <v>-2.19</v>
      </c>
      <c r="K8" s="34" t="str">
        <f t="shared" si="0"/>
        <v>Yes</v>
      </c>
    </row>
    <row r="9" spans="1:11" x14ac:dyDescent="0.2">
      <c r="A9" s="28" t="s">
        <v>302</v>
      </c>
      <c r="B9" s="37" t="s">
        <v>213</v>
      </c>
      <c r="C9" s="9">
        <v>29.946835806999999</v>
      </c>
      <c r="D9" s="9" t="str">
        <f>IF($B9="N/A","N/A",IF(C9&gt;15,"No",IF(C9&lt;-15,"No","Yes")))</f>
        <v>N/A</v>
      </c>
      <c r="E9" s="9">
        <v>30.290929913999999</v>
      </c>
      <c r="F9" s="9" t="str">
        <f>IF($B9="N/A","N/A",IF(E9&gt;15,"No",IF(E9&lt;-15,"No","Yes")))</f>
        <v>N/A</v>
      </c>
      <c r="G9" s="9">
        <v>31.820296509999999</v>
      </c>
      <c r="H9" s="9" t="str">
        <f>IF($B9="N/A","N/A",IF(G9&gt;15,"No",IF(G9&lt;-15,"No","Yes")))</f>
        <v>N/A</v>
      </c>
      <c r="I9" s="10">
        <v>1.149</v>
      </c>
      <c r="J9" s="10">
        <v>5.0490000000000004</v>
      </c>
      <c r="K9" s="9" t="str">
        <f t="shared" si="0"/>
        <v>Yes</v>
      </c>
    </row>
    <row r="10" spans="1:11" x14ac:dyDescent="0.2">
      <c r="A10" s="28" t="s">
        <v>303</v>
      </c>
      <c r="B10" s="37"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28" t="s">
        <v>817</v>
      </c>
      <c r="B11" s="37" t="s">
        <v>214</v>
      </c>
      <c r="C11" s="9">
        <v>100</v>
      </c>
      <c r="D11" s="9" t="str">
        <f>IF(OR($B11="N/A",$C11="N/A"),"N/A",IF(C11&gt;100,"No",IF(C11&lt;95,"No","Yes")))</f>
        <v>Yes</v>
      </c>
      <c r="E11" s="9">
        <v>99.999439953999996</v>
      </c>
      <c r="F11" s="9" t="str">
        <f>IF(OR($B11="N/A",$E11="N/A"),"N/A",IF(E11&gt;100,"No",IF(E11&lt;95,"No","Yes")))</f>
        <v>Yes</v>
      </c>
      <c r="G11" s="9">
        <v>100</v>
      </c>
      <c r="H11" s="9" t="str">
        <f>IF($B11="N/A","N/A",IF(G11&gt;100,"No",IF(G11&lt;95,"No","Yes")))</f>
        <v>Yes</v>
      </c>
      <c r="I11" s="10">
        <v>-1E-3</v>
      </c>
      <c r="J11" s="10">
        <v>5.9999999999999995E-4</v>
      </c>
      <c r="K11" s="9" t="str">
        <f t="shared" si="0"/>
        <v>Yes</v>
      </c>
    </row>
    <row r="12" spans="1:11" x14ac:dyDescent="0.2">
      <c r="A12" s="28" t="s">
        <v>304</v>
      </c>
      <c r="B12" s="37" t="s">
        <v>213</v>
      </c>
      <c r="C12" s="9">
        <v>95.602356467000007</v>
      </c>
      <c r="D12" s="9" t="str">
        <f t="shared" ref="D12:D13" si="1">IF(OR($B12="N/A",$C12="N/A"),"N/A",IF(C12&gt;100,"No",IF(C12&lt;95,"No","Yes")))</f>
        <v>N/A</v>
      </c>
      <c r="E12" s="9">
        <v>99.987398893999995</v>
      </c>
      <c r="F12" s="9" t="str">
        <f t="shared" ref="F12:F13" si="2">IF(OR($B12="N/A",$E12="N/A"),"N/A",IF(E12&gt;100,"No",IF(E12&lt;95,"No","Yes")))</f>
        <v>N/A</v>
      </c>
      <c r="G12" s="9">
        <v>99.949299775</v>
      </c>
      <c r="H12" s="9" t="str">
        <f t="shared" ref="H12:H13" si="3">IF($B12="N/A","N/A",IF(G12&gt;100,"No",IF(G12&lt;95,"No","Yes")))</f>
        <v>N/A</v>
      </c>
      <c r="I12" s="10">
        <v>4.5869999999999997</v>
      </c>
      <c r="J12" s="10">
        <v>-3.7999999999999999E-2</v>
      </c>
      <c r="K12" s="9" t="str">
        <f t="shared" si="0"/>
        <v>Yes</v>
      </c>
    </row>
    <row r="13" spans="1:11" x14ac:dyDescent="0.2">
      <c r="A13" s="28" t="s">
        <v>818</v>
      </c>
      <c r="B13" s="37" t="s">
        <v>214</v>
      </c>
      <c r="C13" s="9">
        <v>98.581877646999999</v>
      </c>
      <c r="D13" s="9" t="str">
        <f t="shared" si="1"/>
        <v>Yes</v>
      </c>
      <c r="E13" s="9">
        <v>99.655711699999998</v>
      </c>
      <c r="F13" s="9" t="str">
        <f t="shared" si="2"/>
        <v>Yes</v>
      </c>
      <c r="G13" s="9">
        <v>99.410609886000003</v>
      </c>
      <c r="H13" s="9" t="str">
        <f t="shared" si="3"/>
        <v>Yes</v>
      </c>
      <c r="I13" s="10">
        <v>1.089</v>
      </c>
      <c r="J13" s="10">
        <v>-0.246</v>
      </c>
      <c r="K13" s="9" t="str">
        <f t="shared" si="0"/>
        <v>Yes</v>
      </c>
    </row>
    <row r="14" spans="1:11" x14ac:dyDescent="0.2">
      <c r="A14" s="31" t="s">
        <v>305</v>
      </c>
      <c r="B14" s="37" t="s">
        <v>213</v>
      </c>
      <c r="C14" s="38">
        <v>511917</v>
      </c>
      <c r="D14" s="9" t="str">
        <f>IF($B14="N/A","N/A",IF(C14&gt;15,"No",IF(C14&lt;-15,"No","Yes")))</f>
        <v>N/A</v>
      </c>
      <c r="E14" s="38">
        <v>497881</v>
      </c>
      <c r="F14" s="9" t="str">
        <f>IF($B14="N/A","N/A",IF(E14&gt;15,"No",IF(E14&lt;-15,"No","Yes")))</f>
        <v>N/A</v>
      </c>
      <c r="G14" s="38">
        <v>473356</v>
      </c>
      <c r="H14" s="9" t="str">
        <f>IF($B14="N/A","N/A",IF(G14&gt;15,"No",IF(G14&lt;-15,"No","Yes")))</f>
        <v>N/A</v>
      </c>
      <c r="I14" s="10">
        <v>-2.74</v>
      </c>
      <c r="J14" s="10">
        <v>-4.93</v>
      </c>
      <c r="K14" s="9" t="str">
        <f t="shared" si="0"/>
        <v>Yes</v>
      </c>
    </row>
    <row r="15" spans="1:11" x14ac:dyDescent="0.2">
      <c r="A15" s="28" t="s">
        <v>435</v>
      </c>
      <c r="B15" s="37" t="s">
        <v>215</v>
      </c>
      <c r="C15" s="9">
        <v>6.8124324842000004</v>
      </c>
      <c r="D15" s="9" t="str">
        <f>IF($B15="N/A","N/A",IF(C15&gt;20,"No",IF(C15&lt;5,"No","Yes")))</f>
        <v>Yes</v>
      </c>
      <c r="E15" s="9">
        <v>6.6899520166000004</v>
      </c>
      <c r="F15" s="9" t="str">
        <f>IF($B15="N/A","N/A",IF(E15&gt;20,"No",IF(E15&lt;5,"No","Yes")))</f>
        <v>Yes</v>
      </c>
      <c r="G15" s="9">
        <v>6.9972705531999999</v>
      </c>
      <c r="H15" s="9" t="str">
        <f>IF($B15="N/A","N/A",IF(G15&gt;20,"No",IF(G15&lt;5,"No","Yes")))</f>
        <v>Yes</v>
      </c>
      <c r="I15" s="10">
        <v>-1.8</v>
      </c>
      <c r="J15" s="10">
        <v>4.5940000000000003</v>
      </c>
      <c r="K15" s="9" t="str">
        <f t="shared" si="0"/>
        <v>Yes</v>
      </c>
    </row>
    <row r="16" spans="1:11" x14ac:dyDescent="0.2">
      <c r="A16" s="28" t="s">
        <v>436</v>
      </c>
      <c r="B16" s="37" t="s">
        <v>213</v>
      </c>
      <c r="C16" s="9" t="s">
        <v>213</v>
      </c>
      <c r="D16" s="9" t="str">
        <f>IF($B16="N/A","N/A",IF(C16&gt;15,"No",IF(C16&lt;-15,"No","Yes")))</f>
        <v>N/A</v>
      </c>
      <c r="E16" s="9">
        <v>93.310047983000004</v>
      </c>
      <c r="F16" s="9" t="str">
        <f>IF($B16="N/A","N/A",IF(E16&gt;15,"No",IF(E16&lt;-15,"No","Yes")))</f>
        <v>N/A</v>
      </c>
      <c r="G16" s="9">
        <v>93.002729446999993</v>
      </c>
      <c r="H16" s="9" t="str">
        <f>IF($B16="N/A","N/A",IF(G16&gt;15,"No",IF(G16&lt;-15,"No","Yes")))</f>
        <v>N/A</v>
      </c>
      <c r="I16" s="10" t="s">
        <v>213</v>
      </c>
      <c r="J16" s="10">
        <v>-0.32900000000000001</v>
      </c>
      <c r="K16" s="9" t="str">
        <f t="shared" si="0"/>
        <v>Yes</v>
      </c>
    </row>
    <row r="17" spans="1:11" x14ac:dyDescent="0.2">
      <c r="A17" s="28" t="s">
        <v>437</v>
      </c>
      <c r="B17" s="37" t="s">
        <v>213</v>
      </c>
      <c r="C17" s="9">
        <v>5.788243016</v>
      </c>
      <c r="D17" s="9" t="str">
        <f>IF($B17="N/A","N/A",IF(C17&gt;15,"No",IF(C17&lt;-15,"No","Yes")))</f>
        <v>N/A</v>
      </c>
      <c r="E17" s="9">
        <v>6.8223129622999998</v>
      </c>
      <c r="F17" s="9" t="str">
        <f>IF($B17="N/A","N/A",IF(E17&gt;15,"No",IF(E17&lt;-15,"No","Yes")))</f>
        <v>N/A</v>
      </c>
      <c r="G17" s="9">
        <v>4.2724714591000001</v>
      </c>
      <c r="H17" s="9" t="str">
        <f>IF($B17="N/A","N/A",IF(G17&gt;15,"No",IF(G17&lt;-15,"No","Yes")))</f>
        <v>N/A</v>
      </c>
      <c r="I17" s="10">
        <v>17.87</v>
      </c>
      <c r="J17" s="10">
        <v>-37.4</v>
      </c>
      <c r="K17" s="9" t="str">
        <f t="shared" si="0"/>
        <v>No</v>
      </c>
    </row>
    <row r="18" spans="1:11" x14ac:dyDescent="0.2">
      <c r="A18" s="28" t="s">
        <v>819</v>
      </c>
      <c r="B18" s="37" t="s">
        <v>213</v>
      </c>
      <c r="C18" s="98">
        <v>6816.7152306999997</v>
      </c>
      <c r="D18" s="9" t="str">
        <f>IF($B18="N/A","N/A",IF(C18&gt;15,"No",IF(C18&lt;-15,"No","Yes")))</f>
        <v>N/A</v>
      </c>
      <c r="E18" s="98">
        <v>6956.8602762</v>
      </c>
      <c r="F18" s="9" t="str">
        <f>IF($B18="N/A","N/A",IF(E18&gt;15,"No",IF(E18&lt;-15,"No","Yes")))</f>
        <v>N/A</v>
      </c>
      <c r="G18" s="98">
        <v>9822.1512065000006</v>
      </c>
      <c r="H18" s="9" t="str">
        <f>IF($B18="N/A","N/A",IF(G18&gt;15,"No",IF(G18&lt;-15,"No","Yes")))</f>
        <v>N/A</v>
      </c>
      <c r="I18" s="10">
        <v>2.056</v>
      </c>
      <c r="J18" s="10">
        <v>41.19</v>
      </c>
      <c r="K18" s="9" t="str">
        <f t="shared" si="0"/>
        <v>No</v>
      </c>
    </row>
    <row r="19" spans="1:11" x14ac:dyDescent="0.2">
      <c r="A19" s="3" t="s">
        <v>306</v>
      </c>
      <c r="B19" s="37" t="s">
        <v>213</v>
      </c>
      <c r="C19" s="38">
        <v>1111</v>
      </c>
      <c r="D19" s="37" t="s">
        <v>213</v>
      </c>
      <c r="E19" s="38">
        <v>481</v>
      </c>
      <c r="F19" s="37" t="s">
        <v>213</v>
      </c>
      <c r="G19" s="38">
        <v>454</v>
      </c>
      <c r="H19" s="9" t="str">
        <f>IF($B19="N/A","N/A",IF(G19&gt;15,"No",IF(G19&lt;-15,"No","Yes")))</f>
        <v>N/A</v>
      </c>
      <c r="I19" s="10">
        <v>-56.7</v>
      </c>
      <c r="J19" s="10">
        <v>-5.61</v>
      </c>
      <c r="K19" s="9" t="str">
        <f t="shared" si="0"/>
        <v>Yes</v>
      </c>
    </row>
    <row r="20" spans="1:11" x14ac:dyDescent="0.2">
      <c r="A20" s="3" t="s">
        <v>346</v>
      </c>
      <c r="B20" s="37" t="s">
        <v>213</v>
      </c>
      <c r="C20" s="8" t="s">
        <v>213</v>
      </c>
      <c r="D20" s="37" t="s">
        <v>213</v>
      </c>
      <c r="E20" s="8">
        <v>6.7345535799999995E-2</v>
      </c>
      <c r="F20" s="37" t="s">
        <v>213</v>
      </c>
      <c r="G20" s="8">
        <v>6.53917673E-2</v>
      </c>
      <c r="H20" s="9" t="str">
        <f>IF($B20="N/A","N/A",IF(G20&gt;15,"No",IF(G20&lt;-15,"No","Yes")))</f>
        <v>N/A</v>
      </c>
      <c r="I20" s="10" t="s">
        <v>213</v>
      </c>
      <c r="J20" s="10">
        <v>-2.9</v>
      </c>
      <c r="K20" s="9" t="str">
        <f t="shared" si="0"/>
        <v>Yes</v>
      </c>
    </row>
    <row r="21" spans="1:11" ht="25.5" x14ac:dyDescent="0.2">
      <c r="A21" s="3" t="s">
        <v>820</v>
      </c>
      <c r="B21" s="37" t="s">
        <v>213</v>
      </c>
      <c r="C21" s="39">
        <v>3913.6174617000001</v>
      </c>
      <c r="D21" s="9" t="str">
        <f>IF($B21="N/A","N/A",IF(C21&gt;60,"No",IF(C21&lt;15,"No","Yes")))</f>
        <v>N/A</v>
      </c>
      <c r="E21" s="39">
        <v>5667.8066527999999</v>
      </c>
      <c r="F21" s="9" t="str">
        <f>IF($B21="N/A","N/A",IF(E21&gt;60,"No",IF(E21&lt;15,"No","Yes")))</f>
        <v>N/A</v>
      </c>
      <c r="G21" s="39">
        <v>9216.0176210999998</v>
      </c>
      <c r="H21" s="9" t="str">
        <f>IF($B21="N/A","N/A",IF(G21&gt;60,"No",IF(G21&lt;15,"No","Yes")))</f>
        <v>N/A</v>
      </c>
      <c r="I21" s="10">
        <v>44.82</v>
      </c>
      <c r="J21" s="10">
        <v>62.6</v>
      </c>
      <c r="K21" s="9" t="str">
        <f t="shared" si="0"/>
        <v>No</v>
      </c>
    </row>
    <row r="22" spans="1:11" x14ac:dyDescent="0.2">
      <c r="A22" s="3" t="s">
        <v>821</v>
      </c>
      <c r="B22" s="37" t="s">
        <v>217</v>
      </c>
      <c r="C22" s="38">
        <v>18</v>
      </c>
      <c r="D22" s="9" t="str">
        <f>IF($B22="N/A","N/A",IF(C22="N/A","N/A",IF(C22=0,"Yes","No")))</f>
        <v>No</v>
      </c>
      <c r="E22" s="38">
        <v>15</v>
      </c>
      <c r="F22" s="9" t="str">
        <f>IF($B22="N/A","N/A",IF(E22="N/A","N/A",IF(E22=0,"Yes","No")))</f>
        <v>No</v>
      </c>
      <c r="G22" s="38">
        <v>17</v>
      </c>
      <c r="H22" s="9" t="str">
        <f>IF($B22="N/A","N/A",IF(G22=0,"Yes","No"))</f>
        <v>No</v>
      </c>
      <c r="I22" s="10">
        <v>-16.7</v>
      </c>
      <c r="J22" s="10">
        <v>13.33</v>
      </c>
      <c r="K22" s="9" t="str">
        <f t="shared" si="0"/>
        <v>Yes</v>
      </c>
    </row>
    <row r="23" spans="1:11" x14ac:dyDescent="0.2">
      <c r="A23" s="3" t="s">
        <v>822</v>
      </c>
      <c r="B23" s="37" t="s">
        <v>217</v>
      </c>
      <c r="C23" s="9">
        <v>0</v>
      </c>
      <c r="D23" s="9" t="str">
        <f>IF($B23="N/A","N/A",IF(C23="N/A","N/A",IF(C23=0,"Yes","No")))</f>
        <v>Yes</v>
      </c>
      <c r="E23" s="9">
        <v>0</v>
      </c>
      <c r="F23" s="9" t="str">
        <f t="shared" ref="F23:F24" si="4">IF($B23="N/A","N/A",IF(E23="N/A","N/A",IF(E23=0,"Yes","No")))</f>
        <v>Yes</v>
      </c>
      <c r="G23" s="9">
        <v>0</v>
      </c>
      <c r="H23" s="9" t="str">
        <f t="shared" ref="H23:H24" si="5">IF($B23="N/A","N/A",IF(G23=0,"Yes","No"))</f>
        <v>Yes</v>
      </c>
      <c r="I23" s="10" t="s">
        <v>1747</v>
      </c>
      <c r="J23" s="10" t="s">
        <v>1747</v>
      </c>
      <c r="K23" s="9" t="str">
        <f t="shared" si="0"/>
        <v>N/A</v>
      </c>
    </row>
    <row r="24" spans="1:11" x14ac:dyDescent="0.2">
      <c r="A24" s="3" t="s">
        <v>823</v>
      </c>
      <c r="B24" s="37" t="s">
        <v>217</v>
      </c>
      <c r="C24" s="98">
        <v>0</v>
      </c>
      <c r="D24" s="9" t="str">
        <f>IF($B24="N/A","N/A",IF(C24="N/A","N/A",IF(C24=0,"Yes","No")))</f>
        <v>Yes</v>
      </c>
      <c r="E24" s="98">
        <v>0</v>
      </c>
      <c r="F24" s="9" t="str">
        <f t="shared" si="4"/>
        <v>Yes</v>
      </c>
      <c r="G24" s="98">
        <v>0</v>
      </c>
      <c r="H24" s="9" t="str">
        <f t="shared" si="5"/>
        <v>Yes</v>
      </c>
      <c r="I24" s="10" t="s">
        <v>1747</v>
      </c>
      <c r="J24" s="10" t="s">
        <v>1747</v>
      </c>
      <c r="K24" s="9" t="str">
        <f t="shared" si="0"/>
        <v>N/A</v>
      </c>
    </row>
    <row r="25" spans="1:11" s="120" customFormat="1" x14ac:dyDescent="0.2">
      <c r="A25" s="161" t="s">
        <v>1647</v>
      </c>
      <c r="B25" s="162"/>
      <c r="C25" s="162"/>
      <c r="D25" s="162"/>
      <c r="E25" s="162"/>
      <c r="F25" s="162"/>
      <c r="G25" s="162"/>
      <c r="H25" s="162"/>
      <c r="I25" s="162"/>
      <c r="J25" s="162"/>
      <c r="K25" s="163"/>
    </row>
    <row r="26" spans="1:11" ht="16.5" customHeight="1" x14ac:dyDescent="0.2">
      <c r="A26" s="156" t="s">
        <v>1645</v>
      </c>
      <c r="B26" s="157"/>
      <c r="C26" s="157"/>
      <c r="D26" s="157"/>
      <c r="E26" s="157"/>
      <c r="F26" s="157"/>
      <c r="G26" s="157"/>
      <c r="H26" s="157"/>
      <c r="I26" s="157"/>
      <c r="J26" s="157"/>
      <c r="K26" s="158"/>
    </row>
    <row r="27" spans="1:11" x14ac:dyDescent="0.2">
      <c r="A27" s="159" t="s">
        <v>1743</v>
      </c>
      <c r="B27" s="159"/>
      <c r="C27" s="159"/>
      <c r="D27" s="159"/>
      <c r="E27" s="159"/>
      <c r="F27" s="159"/>
      <c r="G27" s="159"/>
      <c r="H27" s="159"/>
      <c r="I27" s="159"/>
      <c r="J27" s="159"/>
      <c r="K27" s="160"/>
    </row>
    <row r="28" spans="1:11" x14ac:dyDescent="0.2">
      <c r="B28" s="37"/>
      <c r="C28" s="8"/>
      <c r="D28" s="9"/>
      <c r="E28" s="8"/>
      <c r="F28" s="9"/>
      <c r="G28" s="8"/>
      <c r="H28" s="9"/>
      <c r="I28" s="10"/>
      <c r="J28" s="10"/>
      <c r="K28" s="9"/>
    </row>
    <row r="29" spans="1:11" x14ac:dyDescent="0.2">
      <c r="B29" s="37"/>
      <c r="C29" s="8"/>
      <c r="D29" s="9"/>
      <c r="E29" s="8"/>
      <c r="F29" s="9"/>
      <c r="G29" s="8"/>
      <c r="H29" s="9"/>
      <c r="I29" s="10"/>
      <c r="J29" s="10"/>
      <c r="K29" s="9"/>
    </row>
    <row r="30" spans="1:11" x14ac:dyDescent="0.2">
      <c r="B30" s="37"/>
      <c r="C30" s="8"/>
      <c r="D30" s="9"/>
      <c r="E30" s="8"/>
      <c r="F30" s="9"/>
      <c r="G30" s="8"/>
      <c r="H30" s="9"/>
      <c r="I30" s="10"/>
      <c r="J30" s="10"/>
      <c r="K30" s="9"/>
    </row>
    <row r="31" spans="1:11" x14ac:dyDescent="0.2">
      <c r="B31" s="37"/>
      <c r="C31" s="8"/>
      <c r="D31" s="9"/>
      <c r="E31" s="8"/>
      <c r="F31" s="9"/>
      <c r="G31" s="8"/>
      <c r="H31" s="9"/>
      <c r="I31" s="10"/>
      <c r="J31" s="10"/>
      <c r="K31" s="9"/>
    </row>
    <row r="32" spans="1:11" x14ac:dyDescent="0.2">
      <c r="B32" s="37"/>
      <c r="C32" s="8"/>
      <c r="D32" s="9"/>
      <c r="E32" s="8"/>
      <c r="F32" s="9"/>
      <c r="G32" s="8"/>
      <c r="H32" s="9"/>
      <c r="I32" s="10"/>
      <c r="J32" s="10"/>
      <c r="K32" s="9"/>
    </row>
    <row r="33" spans="2:11" x14ac:dyDescent="0.2">
      <c r="B33" s="37"/>
      <c r="C33" s="8"/>
      <c r="D33" s="9"/>
      <c r="E33" s="8"/>
      <c r="F33" s="9"/>
      <c r="G33" s="8"/>
      <c r="H33" s="9"/>
      <c r="I33" s="10"/>
      <c r="J33" s="10"/>
      <c r="K33" s="9"/>
    </row>
    <row r="34" spans="2:11" x14ac:dyDescent="0.2">
      <c r="B34" s="37"/>
      <c r="C34" s="8"/>
      <c r="D34" s="9"/>
      <c r="E34" s="8"/>
      <c r="F34" s="9"/>
      <c r="G34" s="8"/>
      <c r="H34" s="9"/>
      <c r="I34" s="10"/>
      <c r="J34" s="10"/>
      <c r="K34" s="9"/>
    </row>
    <row r="35" spans="2:11" x14ac:dyDescent="0.2">
      <c r="B35" s="37"/>
      <c r="C35" s="8"/>
      <c r="D35" s="9"/>
      <c r="E35" s="8"/>
      <c r="F35" s="9"/>
      <c r="G35" s="8"/>
      <c r="H35" s="9"/>
      <c r="I35" s="10"/>
      <c r="J35" s="10"/>
      <c r="K35" s="9"/>
    </row>
    <row r="36" spans="2:11" x14ac:dyDescent="0.2">
      <c r="B36" s="37"/>
      <c r="C36" s="8"/>
      <c r="D36" s="9"/>
      <c r="E36" s="8"/>
      <c r="F36" s="9"/>
      <c r="G36" s="8"/>
      <c r="H36" s="9"/>
      <c r="I36" s="10"/>
      <c r="J36" s="10"/>
      <c r="K36" s="9"/>
    </row>
    <row r="37" spans="2:11" x14ac:dyDescent="0.2">
      <c r="B37" s="37"/>
      <c r="C37" s="8"/>
      <c r="D37" s="9"/>
      <c r="E37" s="8"/>
      <c r="F37" s="9"/>
      <c r="G37" s="8"/>
      <c r="H37" s="9"/>
      <c r="I37" s="10"/>
      <c r="J37" s="10"/>
      <c r="K37" s="9"/>
    </row>
    <row r="38" spans="2:11" x14ac:dyDescent="0.2">
      <c r="B38" s="37"/>
      <c r="C38" s="8"/>
      <c r="D38" s="9"/>
      <c r="E38" s="8"/>
      <c r="F38" s="9"/>
      <c r="G38" s="8"/>
      <c r="H38" s="9"/>
      <c r="I38" s="10"/>
      <c r="J38" s="10"/>
      <c r="K38" s="9"/>
    </row>
    <row r="39" spans="2:11" x14ac:dyDescent="0.2">
      <c r="B39" s="37"/>
      <c r="C39" s="8"/>
      <c r="D39" s="9"/>
      <c r="E39" s="8"/>
      <c r="F39" s="9"/>
      <c r="G39" s="8"/>
      <c r="H39" s="9"/>
      <c r="I39" s="10"/>
      <c r="J39" s="10"/>
      <c r="K39" s="9"/>
    </row>
    <row r="40" spans="2:11" x14ac:dyDescent="0.2">
      <c r="B40" s="37"/>
      <c r="C40" s="8"/>
      <c r="D40" s="9"/>
      <c r="E40" s="8"/>
      <c r="F40" s="9"/>
      <c r="G40" s="8"/>
      <c r="H40" s="9"/>
      <c r="I40" s="10"/>
      <c r="J40" s="10"/>
      <c r="K40" s="9"/>
    </row>
  </sheetData>
  <mergeCells count="6">
    <mergeCell ref="A1:K1"/>
    <mergeCell ref="A4:K4"/>
    <mergeCell ref="A2:K2"/>
    <mergeCell ref="A26:K26"/>
    <mergeCell ref="A27:K27"/>
    <mergeCell ref="A25:K25"/>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1591</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2" t="s">
        <v>301</v>
      </c>
      <c r="B6" s="37" t="s">
        <v>213</v>
      </c>
      <c r="C6" s="38">
        <v>477043</v>
      </c>
      <c r="D6" s="9" t="str">
        <f>IF($B6="N/A","N/A",IF(C6&gt;15,"No",IF(C6&lt;-15,"No","Yes")))</f>
        <v>N/A</v>
      </c>
      <c r="E6" s="38">
        <v>464573</v>
      </c>
      <c r="F6" s="9" t="str">
        <f>IF($B6="N/A","N/A",IF(E6&gt;15,"No",IF(E6&lt;-15,"No","Yes")))</f>
        <v>N/A</v>
      </c>
      <c r="G6" s="38">
        <v>440234</v>
      </c>
      <c r="H6" s="9" t="str">
        <f>IF($B6="N/A","N/A",IF(G6&gt;15,"No",IF(G6&lt;-15,"No","Yes")))</f>
        <v>N/A</v>
      </c>
      <c r="I6" s="10">
        <v>-2.61</v>
      </c>
      <c r="J6" s="10">
        <v>-5.24</v>
      </c>
      <c r="K6" s="9" t="str">
        <f t="shared" ref="K6:K36" si="0">IF(J6="Div by 0", "N/A", IF(J6="N/A","N/A", IF(J6&gt;30, "No", IF(J6&lt;-30, "No", "Yes"))))</f>
        <v>Yes</v>
      </c>
    </row>
    <row r="7" spans="1:11" x14ac:dyDescent="0.2">
      <c r="A7" s="112" t="s">
        <v>307</v>
      </c>
      <c r="B7" s="37" t="s">
        <v>214</v>
      </c>
      <c r="C7" s="113">
        <v>100</v>
      </c>
      <c r="D7" s="9" t="str">
        <f>IF($B7="N/A","N/A",IF(C7&gt;100,"No",IF(C7&lt;95,"No","Yes")))</f>
        <v>Yes</v>
      </c>
      <c r="E7" s="113">
        <v>100</v>
      </c>
      <c r="F7" s="9" t="str">
        <f>IF($B7="N/A","N/A",IF(E7&gt;100,"No",IF(E7&lt;95,"No","Yes")))</f>
        <v>Yes</v>
      </c>
      <c r="G7" s="9">
        <v>100</v>
      </c>
      <c r="H7" s="9" t="str">
        <f>IF($B7="N/A","N/A",IF(G7&gt;100,"No",IF(G7&lt;95,"No","Yes")))</f>
        <v>Yes</v>
      </c>
      <c r="I7" s="10">
        <v>0</v>
      </c>
      <c r="J7" s="10">
        <v>0</v>
      </c>
      <c r="K7" s="9" t="str">
        <f t="shared" si="0"/>
        <v>Yes</v>
      </c>
    </row>
    <row r="8" spans="1:11" x14ac:dyDescent="0.2">
      <c r="A8" s="112" t="s">
        <v>308</v>
      </c>
      <c r="B8" s="37" t="s">
        <v>217</v>
      </c>
      <c r="C8" s="113">
        <v>0</v>
      </c>
      <c r="D8" s="9" t="str">
        <f>IF($B8="N/A","N/A",IF(C8=0,"Yes","No"))</f>
        <v>Yes</v>
      </c>
      <c r="E8" s="113">
        <v>0</v>
      </c>
      <c r="F8" s="9" t="str">
        <f>IF($B8="N/A","N/A",IF(E8=0,"Yes","No"))</f>
        <v>Yes</v>
      </c>
      <c r="G8" s="113">
        <v>0</v>
      </c>
      <c r="H8" s="9" t="str">
        <f>IF($B8="N/A","N/A",IF(G8=0,"Yes","No"))</f>
        <v>Yes</v>
      </c>
      <c r="I8" s="10" t="s">
        <v>1747</v>
      </c>
      <c r="J8" s="10" t="s">
        <v>1747</v>
      </c>
      <c r="K8" s="9" t="str">
        <f t="shared" si="0"/>
        <v>N/A</v>
      </c>
    </row>
    <row r="9" spans="1:11" x14ac:dyDescent="0.2">
      <c r="A9" s="112" t="s">
        <v>824</v>
      </c>
      <c r="B9" s="37" t="s">
        <v>218</v>
      </c>
      <c r="C9" s="98">
        <v>4874.6970902000003</v>
      </c>
      <c r="D9" s="9" t="str">
        <f>IF($B9="N/A","N/A",IF(C9&gt;7000,"No",IF(C9&lt;2000,"No","Yes")))</f>
        <v>Yes</v>
      </c>
      <c r="E9" s="98">
        <v>4965.7994652999996</v>
      </c>
      <c r="F9" s="9" t="str">
        <f>IF($B9="N/A","N/A",IF(E9&gt;7000,"No",IF(E9&lt;2000,"No","Yes")))</f>
        <v>Yes</v>
      </c>
      <c r="G9" s="98">
        <v>5282.5792646999998</v>
      </c>
      <c r="H9" s="9" t="str">
        <f>IF($B9="N/A","N/A",IF(G9&gt;7000,"No",IF(G9&lt;2000,"No","Yes")))</f>
        <v>Yes</v>
      </c>
      <c r="I9" s="10">
        <v>1.869</v>
      </c>
      <c r="J9" s="10">
        <v>6.3789999999999996</v>
      </c>
      <c r="K9" s="9" t="str">
        <f t="shared" si="0"/>
        <v>Yes</v>
      </c>
    </row>
    <row r="10" spans="1:11" x14ac:dyDescent="0.2">
      <c r="A10" s="112" t="s">
        <v>825</v>
      </c>
      <c r="B10" s="37" t="s">
        <v>213</v>
      </c>
      <c r="C10" s="98">
        <v>1206.3499397</v>
      </c>
      <c r="D10" s="9" t="str">
        <f>IF($B10="N/A","N/A",IF(C10&gt;15,"No",IF(C10&lt;-15,"No","Yes")))</f>
        <v>N/A</v>
      </c>
      <c r="E10" s="98">
        <v>1213.8648138999999</v>
      </c>
      <c r="F10" s="9" t="str">
        <f>IF($B10="N/A","N/A",IF(E10&gt;15,"No",IF(E10&lt;-15,"No","Yes")))</f>
        <v>N/A</v>
      </c>
      <c r="G10" s="98">
        <v>1296.0239145999999</v>
      </c>
      <c r="H10" s="9" t="str">
        <f>IF($B10="N/A","N/A",IF(G10&gt;15,"No",IF(G10&lt;-15,"No","Yes")))</f>
        <v>N/A</v>
      </c>
      <c r="I10" s="10">
        <v>0.62290000000000001</v>
      </c>
      <c r="J10" s="10">
        <v>6.7679999999999998</v>
      </c>
      <c r="K10" s="9" t="str">
        <f t="shared" si="0"/>
        <v>Yes</v>
      </c>
    </row>
    <row r="11" spans="1:11" x14ac:dyDescent="0.2">
      <c r="A11" s="112" t="s">
        <v>309</v>
      </c>
      <c r="B11" s="37" t="s">
        <v>219</v>
      </c>
      <c r="C11" s="9">
        <v>0.76072806849999997</v>
      </c>
      <c r="D11" s="9" t="str">
        <f>IF($B11="N/A","N/A",IF(C11&gt;10,"No",IF(C11&lt;=0,"No","Yes")))</f>
        <v>Yes</v>
      </c>
      <c r="E11" s="9">
        <v>0.7036569064</v>
      </c>
      <c r="F11" s="9" t="str">
        <f>IF($B11="N/A","N/A",IF(E11&gt;10,"No",IF(E11&lt;=0,"No","Yes")))</f>
        <v>Yes</v>
      </c>
      <c r="G11" s="9">
        <v>0.59968107869999998</v>
      </c>
      <c r="H11" s="9" t="str">
        <f>IF($B11="N/A","N/A",IF(G11&gt;10,"No",IF(G11&lt;=0,"No","Yes")))</f>
        <v>Yes</v>
      </c>
      <c r="I11" s="10">
        <v>-7.5</v>
      </c>
      <c r="J11" s="10">
        <v>-14.8</v>
      </c>
      <c r="K11" s="9" t="str">
        <f t="shared" si="0"/>
        <v>Yes</v>
      </c>
    </row>
    <row r="12" spans="1:11" x14ac:dyDescent="0.2">
      <c r="A12" s="112" t="s">
        <v>826</v>
      </c>
      <c r="B12" s="37" t="s">
        <v>213</v>
      </c>
      <c r="C12" s="98">
        <v>3023.3571231999999</v>
      </c>
      <c r="D12" s="9" t="str">
        <f>IF($B12="N/A","N/A",IF(C12&gt;15,"No",IF(C12&lt;-15,"No","Yes")))</f>
        <v>N/A</v>
      </c>
      <c r="E12" s="98">
        <v>3069.9920465</v>
      </c>
      <c r="F12" s="9" t="str">
        <f>IF($B12="N/A","N/A",IF(E12&gt;15,"No",IF(E12&lt;-15,"No","Yes")))</f>
        <v>N/A</v>
      </c>
      <c r="G12" s="98">
        <v>2735.1541667000001</v>
      </c>
      <c r="H12" s="9" t="str">
        <f>IF($B12="N/A","N/A",IF(G12&gt;15,"No",IF(G12&lt;-15,"No","Yes")))</f>
        <v>N/A</v>
      </c>
      <c r="I12" s="10">
        <v>1.542</v>
      </c>
      <c r="J12" s="10">
        <v>-10.9</v>
      </c>
      <c r="K12" s="9" t="str">
        <f t="shared" si="0"/>
        <v>Yes</v>
      </c>
    </row>
    <row r="13" spans="1:11" x14ac:dyDescent="0.2">
      <c r="A13" s="112" t="s">
        <v>310</v>
      </c>
      <c r="B13" s="37" t="s">
        <v>214</v>
      </c>
      <c r="C13" s="8">
        <v>93.043394410999994</v>
      </c>
      <c r="D13" s="9" t="str">
        <f>IF($B13="N/A","N/A",IF(C13&gt;100,"No",IF(C13&lt;95,"No","Yes")))</f>
        <v>No</v>
      </c>
      <c r="E13" s="8">
        <v>99.814022769000005</v>
      </c>
      <c r="F13" s="9" t="str">
        <f>IF($B13="N/A","N/A",IF(E13&gt;100,"No",IF(E13&lt;95,"No","Yes")))</f>
        <v>Yes</v>
      </c>
      <c r="G13" s="8">
        <v>99.910047837999997</v>
      </c>
      <c r="H13" s="9" t="str">
        <f>IF($B13="N/A","N/A",IF(G13&gt;100,"No",IF(G13&lt;95,"No","Yes")))</f>
        <v>Yes</v>
      </c>
      <c r="I13" s="10">
        <v>7.2770000000000001</v>
      </c>
      <c r="J13" s="10">
        <v>9.6199999999999994E-2</v>
      </c>
      <c r="K13" s="9" t="str">
        <f t="shared" si="0"/>
        <v>Yes</v>
      </c>
    </row>
    <row r="14" spans="1:11" x14ac:dyDescent="0.2">
      <c r="A14" s="112" t="s">
        <v>827</v>
      </c>
      <c r="B14" s="37" t="s">
        <v>220</v>
      </c>
      <c r="C14" s="8">
        <v>1.1580126032</v>
      </c>
      <c r="D14" s="9" t="str">
        <f>IF($B14="N/A","N/A",IF(C14&gt;1,"Yes","No"))</f>
        <v>Yes</v>
      </c>
      <c r="E14" s="8">
        <v>1.1659575294</v>
      </c>
      <c r="F14" s="9" t="str">
        <f>IF($B14="N/A","N/A",IF(E14&gt;1,"Yes","No"))</f>
        <v>Yes</v>
      </c>
      <c r="G14" s="8">
        <v>1.1678367945000001</v>
      </c>
      <c r="H14" s="9" t="str">
        <f>IF($B14="N/A","N/A",IF(G14&gt;1,"Yes","No"))</f>
        <v>Yes</v>
      </c>
      <c r="I14" s="10">
        <v>0.68610000000000004</v>
      </c>
      <c r="J14" s="10">
        <v>0.16120000000000001</v>
      </c>
      <c r="K14" s="9" t="str">
        <f t="shared" si="0"/>
        <v>Yes</v>
      </c>
    </row>
    <row r="15" spans="1:11" x14ac:dyDescent="0.2">
      <c r="A15" s="112" t="s">
        <v>311</v>
      </c>
      <c r="B15" s="37" t="s">
        <v>214</v>
      </c>
      <c r="C15" s="8">
        <v>99.886173783000004</v>
      </c>
      <c r="D15" s="9" t="str">
        <f>IF($B15="N/A","N/A",IF(C15&gt;100,"No",IF(C15&lt;95,"No","Yes")))</f>
        <v>Yes</v>
      </c>
      <c r="E15" s="8">
        <v>99.917773956000005</v>
      </c>
      <c r="F15" s="9" t="str">
        <f>IF($B15="N/A","N/A",IF(E15&gt;100,"No",IF(E15&lt;95,"No","Yes")))</f>
        <v>Yes</v>
      </c>
      <c r="G15" s="8">
        <v>99.901188912999999</v>
      </c>
      <c r="H15" s="9" t="str">
        <f>IF($B15="N/A","N/A",IF(G15&gt;100,"No",IF(G15&lt;95,"No","Yes")))</f>
        <v>Yes</v>
      </c>
      <c r="I15" s="10">
        <v>3.1600000000000003E-2</v>
      </c>
      <c r="J15" s="10">
        <v>-1.7000000000000001E-2</v>
      </c>
      <c r="K15" s="9" t="str">
        <f t="shared" si="0"/>
        <v>Yes</v>
      </c>
    </row>
    <row r="16" spans="1:11" x14ac:dyDescent="0.2">
      <c r="A16" s="112" t="s">
        <v>828</v>
      </c>
      <c r="B16" s="37" t="s">
        <v>221</v>
      </c>
      <c r="C16" s="8">
        <v>9.1469275970999995</v>
      </c>
      <c r="D16" s="9" t="str">
        <f>IF($B16="N/A","N/A",IF(C16&gt;3,"Yes","No"))</f>
        <v>Yes</v>
      </c>
      <c r="E16" s="8">
        <v>9.7153111542000001</v>
      </c>
      <c r="F16" s="9" t="str">
        <f>IF($B16="N/A","N/A",IF(E16&gt;3,"Yes","No"))</f>
        <v>Yes</v>
      </c>
      <c r="G16" s="8">
        <v>9.6674026088999998</v>
      </c>
      <c r="H16" s="9" t="str">
        <f>IF($B16="N/A","N/A",IF(G16&gt;3,"Yes","No"))</f>
        <v>Yes</v>
      </c>
      <c r="I16" s="10">
        <v>6.2140000000000004</v>
      </c>
      <c r="J16" s="10">
        <v>-0.49299999999999999</v>
      </c>
      <c r="K16" s="9" t="str">
        <f t="shared" si="0"/>
        <v>Yes</v>
      </c>
    </row>
    <row r="17" spans="1:11" x14ac:dyDescent="0.2">
      <c r="A17" s="112" t="s">
        <v>829</v>
      </c>
      <c r="B17" s="37" t="s">
        <v>222</v>
      </c>
      <c r="C17" s="8">
        <v>4.1659196021999998</v>
      </c>
      <c r="D17" s="9" t="str">
        <f>IF($B17="N/A","N/A",IF(C17&gt;=8,"No",IF(C17&lt;2,"No","Yes")))</f>
        <v>Yes</v>
      </c>
      <c r="E17" s="8">
        <v>4.2191152727999999</v>
      </c>
      <c r="F17" s="9" t="str">
        <f>IF($B17="N/A","N/A",IF(E17&gt;=8,"No",IF(E17&lt;2,"No","Yes")))</f>
        <v>Yes</v>
      </c>
      <c r="G17" s="8">
        <v>4.2124989209999999</v>
      </c>
      <c r="H17" s="9" t="str">
        <f>IF($B17="N/A","N/A",IF(G17&gt;=8,"No",IF(G17&lt;2,"No","Yes")))</f>
        <v>Yes</v>
      </c>
      <c r="I17" s="10">
        <v>1.2769999999999999</v>
      </c>
      <c r="J17" s="10">
        <v>-0.157</v>
      </c>
      <c r="K17" s="9" t="str">
        <f t="shared" si="0"/>
        <v>Yes</v>
      </c>
    </row>
    <row r="18" spans="1:11" x14ac:dyDescent="0.2">
      <c r="A18" s="112" t="s">
        <v>830</v>
      </c>
      <c r="B18" s="37" t="s">
        <v>222</v>
      </c>
      <c r="C18" s="8">
        <v>4.0408835354999999</v>
      </c>
      <c r="D18" s="9" t="str">
        <f>IF($B18="N/A","N/A",IF(C18&gt;=8,"No",IF(C18&lt;2,"No","Yes")))</f>
        <v>Yes</v>
      </c>
      <c r="E18" s="8">
        <v>4.0910155460000004</v>
      </c>
      <c r="F18" s="9" t="str">
        <f>IF($B18="N/A","N/A",IF(E18&gt;=8,"No",IF(E18&lt;2,"No","Yes")))</f>
        <v>Yes</v>
      </c>
      <c r="G18" s="8">
        <v>4.0760032801000001</v>
      </c>
      <c r="H18" s="9" t="str">
        <f>IF($B18="N/A","N/A",IF(G18&gt;=8,"No",IF(G18&lt;2,"No","Yes")))</f>
        <v>Yes</v>
      </c>
      <c r="I18" s="10">
        <v>1.2410000000000001</v>
      </c>
      <c r="J18" s="10">
        <v>-0.36699999999999999</v>
      </c>
      <c r="K18" s="9" t="str">
        <f t="shared" si="0"/>
        <v>Yes</v>
      </c>
    </row>
    <row r="19" spans="1:11" x14ac:dyDescent="0.2">
      <c r="A19" s="112" t="s">
        <v>312</v>
      </c>
      <c r="B19" s="37" t="s">
        <v>223</v>
      </c>
      <c r="C19" s="8">
        <v>100</v>
      </c>
      <c r="D19" s="9" t="str">
        <f>IF(OR($B19="N/A",$C19="N/A"),"N/A",IF(C19&gt;100,"No",IF(C19&lt;98,"No","Yes")))</f>
        <v>Yes</v>
      </c>
      <c r="E19" s="8">
        <v>100</v>
      </c>
      <c r="F19" s="9" t="str">
        <f>IF(OR($B19="N/A",$E19="N/A"),"N/A",IF(E19&gt;100,"No",IF(E19&lt;98,"No","Yes")))</f>
        <v>Yes</v>
      </c>
      <c r="G19" s="8">
        <v>99.999772848000006</v>
      </c>
      <c r="H19" s="9" t="str">
        <f>IF($B19="N/A","N/A",IF(G19&gt;100,"No",IF(G19&lt;98,"No","Yes")))</f>
        <v>Yes</v>
      </c>
      <c r="I19" s="10">
        <v>0</v>
      </c>
      <c r="J19" s="10">
        <v>0</v>
      </c>
      <c r="K19" s="9" t="str">
        <f t="shared" si="0"/>
        <v>Yes</v>
      </c>
    </row>
    <row r="20" spans="1:11" x14ac:dyDescent="0.2">
      <c r="A20" s="112" t="s">
        <v>31</v>
      </c>
      <c r="B20" s="62" t="s">
        <v>214</v>
      </c>
      <c r="C20" s="8">
        <v>99.969814041999996</v>
      </c>
      <c r="D20" s="9" t="str">
        <f>IF($B20="N/A","N/A",IF(C20&gt;100,"No",IF(C20&lt;95,"No","Yes")))</f>
        <v>Yes</v>
      </c>
      <c r="E20" s="8">
        <v>99.959317480999999</v>
      </c>
      <c r="F20" s="9" t="str">
        <f>IF($B20="N/A","N/A",IF(E20&gt;100,"No",IF(E20&lt;95,"No","Yes")))</f>
        <v>Yes</v>
      </c>
      <c r="G20" s="8">
        <v>99.952298096000007</v>
      </c>
      <c r="H20" s="9" t="str">
        <f>IF($B20="N/A","N/A",IF(G20&gt;100,"No",IF(G20&lt;95,"No","Yes")))</f>
        <v>Yes</v>
      </c>
      <c r="I20" s="10">
        <v>-0.01</v>
      </c>
      <c r="J20" s="10">
        <v>-7.0000000000000001E-3</v>
      </c>
      <c r="K20" s="9" t="str">
        <f t="shared" si="0"/>
        <v>Yes</v>
      </c>
    </row>
    <row r="21" spans="1:11" x14ac:dyDescent="0.2">
      <c r="A21" s="112" t="s">
        <v>313</v>
      </c>
      <c r="B21" s="37" t="s">
        <v>214</v>
      </c>
      <c r="C21" s="8">
        <v>98.852723968000006</v>
      </c>
      <c r="D21" s="9" t="str">
        <f>IF($B21="N/A","N/A",IF(C21&gt;100,"No",IF(C21&lt;95,"No","Yes")))</f>
        <v>Yes</v>
      </c>
      <c r="E21" s="8">
        <v>98.877894323999996</v>
      </c>
      <c r="F21" s="9" t="str">
        <f>IF($B21="N/A","N/A",IF(E21&gt;100,"No",IF(E21&lt;95,"No","Yes")))</f>
        <v>Yes</v>
      </c>
      <c r="G21" s="8">
        <v>99.009617612</v>
      </c>
      <c r="H21" s="9" t="str">
        <f>IF($B21="N/A","N/A",IF(G21&gt;100,"No",IF(G21&lt;95,"No","Yes")))</f>
        <v>Yes</v>
      </c>
      <c r="I21" s="10">
        <v>2.5499999999999998E-2</v>
      </c>
      <c r="J21" s="10">
        <v>0.13320000000000001</v>
      </c>
      <c r="K21" s="9" t="str">
        <f t="shared" si="0"/>
        <v>Yes</v>
      </c>
    </row>
    <row r="22" spans="1:11" x14ac:dyDescent="0.2">
      <c r="A22" s="112" t="s">
        <v>1709</v>
      </c>
      <c r="B22" s="37" t="s">
        <v>224</v>
      </c>
      <c r="C22" s="8">
        <v>6.288741E-4</v>
      </c>
      <c r="D22" s="9" t="str">
        <f>IF($B22="N/A","N/A",IF(C22&gt;5,"No",IF(C22&lt;=0,"No","Yes")))</f>
        <v>Yes</v>
      </c>
      <c r="E22" s="8">
        <v>1.9372628E-3</v>
      </c>
      <c r="F22" s="9" t="str">
        <f>IF($B22="N/A","N/A",IF(E22&gt;5,"No",IF(E22&lt;=0,"No","Yes")))</f>
        <v>Yes</v>
      </c>
      <c r="G22" s="8">
        <v>8.4046212000000002E-3</v>
      </c>
      <c r="H22" s="9" t="str">
        <f>IF($B22="N/A","N/A",IF(G22&gt;5,"No",IF(G22&lt;=0,"No","Yes")))</f>
        <v>Yes</v>
      </c>
      <c r="I22" s="10">
        <v>208.1</v>
      </c>
      <c r="J22" s="10">
        <v>333.8</v>
      </c>
      <c r="K22" s="9" t="str">
        <f t="shared" si="0"/>
        <v>No</v>
      </c>
    </row>
    <row r="23" spans="1:11" x14ac:dyDescent="0.2">
      <c r="A23" s="112" t="s">
        <v>314</v>
      </c>
      <c r="B23" s="37"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12" t="s">
        <v>831</v>
      </c>
      <c r="B24" s="37" t="s">
        <v>225</v>
      </c>
      <c r="C24" s="8">
        <v>4.4893122842000004</v>
      </c>
      <c r="D24" s="9" t="str">
        <f>IF($B24="N/A","N/A",IF(C24&gt;=2,"Yes","No"))</f>
        <v>Yes</v>
      </c>
      <c r="E24" s="8">
        <v>4.6375876342</v>
      </c>
      <c r="F24" s="9" t="str">
        <f>IF($B24="N/A","N/A",IF(E24&gt;=2,"Yes","No"))</f>
        <v>Yes</v>
      </c>
      <c r="G24" s="8">
        <v>4.7209529477999999</v>
      </c>
      <c r="H24" s="9" t="str">
        <f>IF($B24="N/A","N/A",IF(G24&gt;=2,"Yes","No"))</f>
        <v>Yes</v>
      </c>
      <c r="I24" s="10">
        <v>3.3029999999999999</v>
      </c>
      <c r="J24" s="10">
        <v>1.798</v>
      </c>
      <c r="K24" s="9" t="str">
        <f t="shared" si="0"/>
        <v>Yes</v>
      </c>
    </row>
    <row r="25" spans="1:11" x14ac:dyDescent="0.2">
      <c r="A25" s="112" t="s">
        <v>832</v>
      </c>
      <c r="B25" s="37" t="s">
        <v>226</v>
      </c>
      <c r="C25" s="8">
        <v>6.1285879888999997</v>
      </c>
      <c r="D25" s="9" t="str">
        <f>IF($B25="N/A","N/A",IF(C25&gt;30,"No",IF(C25&lt;5,"No","Yes")))</f>
        <v>Yes</v>
      </c>
      <c r="E25" s="8">
        <v>5.8473049445000003</v>
      </c>
      <c r="F25" s="9" t="str">
        <f>IF($B25="N/A","N/A",IF(E25&gt;30,"No",IF(E25&lt;5,"No","Yes")))</f>
        <v>Yes</v>
      </c>
      <c r="G25" s="8">
        <v>5.4368812949000001</v>
      </c>
      <c r="H25" s="9" t="str">
        <f>IF($B25="N/A","N/A",IF(G25&gt;30,"No",IF(G25&lt;5,"No","Yes")))</f>
        <v>Yes</v>
      </c>
      <c r="I25" s="10">
        <v>-4.59</v>
      </c>
      <c r="J25" s="10">
        <v>-7.02</v>
      </c>
      <c r="K25" s="9" t="str">
        <f t="shared" si="0"/>
        <v>Yes</v>
      </c>
    </row>
    <row r="26" spans="1:11" x14ac:dyDescent="0.2">
      <c r="A26" s="112" t="s">
        <v>833</v>
      </c>
      <c r="B26" s="37" t="s">
        <v>227</v>
      </c>
      <c r="C26" s="8">
        <v>15.448921795</v>
      </c>
      <c r="D26" s="9" t="str">
        <f>IF($B26="N/A","N/A",IF(C26&gt;75,"No",IF(C26&lt;15,"No","Yes")))</f>
        <v>Yes</v>
      </c>
      <c r="E26" s="8">
        <v>15.946686527000001</v>
      </c>
      <c r="F26" s="9" t="str">
        <f>IF($B26="N/A","N/A",IF(E26&gt;75,"No",IF(E26&lt;15,"No","Yes")))</f>
        <v>Yes</v>
      </c>
      <c r="G26" s="8">
        <v>16.935084523</v>
      </c>
      <c r="H26" s="9" t="str">
        <f>IF($B26="N/A","N/A",IF(G26&gt;75,"No",IF(G26&lt;15,"No","Yes")))</f>
        <v>Yes</v>
      </c>
      <c r="I26" s="10">
        <v>3.222</v>
      </c>
      <c r="J26" s="10">
        <v>6.1980000000000004</v>
      </c>
      <c r="K26" s="9" t="str">
        <f t="shared" si="0"/>
        <v>Yes</v>
      </c>
    </row>
    <row r="27" spans="1:11" x14ac:dyDescent="0.2">
      <c r="A27" s="112" t="s">
        <v>834</v>
      </c>
      <c r="B27" s="37" t="s">
        <v>228</v>
      </c>
      <c r="C27" s="8">
        <v>78.422490216</v>
      </c>
      <c r="D27" s="9" t="str">
        <f>IF($B27="N/A","N/A",IF(C27&gt;70,"No",IF(C27&lt;25,"No","Yes")))</f>
        <v>No</v>
      </c>
      <c r="E27" s="8">
        <v>78.206008527999998</v>
      </c>
      <c r="F27" s="9" t="str">
        <f>IF($B27="N/A","N/A",IF(E27&gt;70,"No",IF(E27&lt;25,"No","Yes")))</f>
        <v>No</v>
      </c>
      <c r="G27" s="8">
        <v>77.628034181999993</v>
      </c>
      <c r="H27" s="9" t="str">
        <f>IF($B27="N/A","N/A",IF(G27&gt;70,"No",IF(G27&lt;25,"No","Yes")))</f>
        <v>No</v>
      </c>
      <c r="I27" s="10">
        <v>-0.27600000000000002</v>
      </c>
      <c r="J27" s="10">
        <v>-0.73899999999999999</v>
      </c>
      <c r="K27" s="9" t="str">
        <f t="shared" si="0"/>
        <v>Yes</v>
      </c>
    </row>
    <row r="28" spans="1:11" x14ac:dyDescent="0.2">
      <c r="A28" s="112" t="s">
        <v>318</v>
      </c>
      <c r="B28" s="37" t="s">
        <v>229</v>
      </c>
      <c r="C28" s="8">
        <v>69.148693094999999</v>
      </c>
      <c r="D28" s="9" t="str">
        <f>IF($B28="N/A","N/A",IF(C28&gt;70,"No",IF(C28&lt;35,"No","Yes")))</f>
        <v>Yes</v>
      </c>
      <c r="E28" s="8">
        <v>68.825351452000007</v>
      </c>
      <c r="F28" s="9" t="str">
        <f>IF($B28="N/A","N/A",IF(E28&gt;70,"No",IF(E28&lt;35,"No","Yes")))</f>
        <v>Yes</v>
      </c>
      <c r="G28" s="8">
        <v>67.259684621999995</v>
      </c>
      <c r="H28" s="9" t="str">
        <f>IF($B28="N/A","N/A",IF(G28&gt;70,"No",IF(G28&lt;35,"No","Yes")))</f>
        <v>Yes</v>
      </c>
      <c r="I28" s="10">
        <v>-0.46800000000000003</v>
      </c>
      <c r="J28" s="10">
        <v>-2.27</v>
      </c>
      <c r="K28" s="9" t="str">
        <f t="shared" si="0"/>
        <v>Yes</v>
      </c>
    </row>
    <row r="29" spans="1:11" x14ac:dyDescent="0.2">
      <c r="A29" s="112" t="s">
        <v>835</v>
      </c>
      <c r="B29" s="37" t="s">
        <v>220</v>
      </c>
      <c r="C29" s="8">
        <v>1.9369992330000001</v>
      </c>
      <c r="D29" s="9" t="str">
        <f>IF($B29="N/A","N/A",IF(C29&gt;1,"Yes","No"))</f>
        <v>Yes</v>
      </c>
      <c r="E29" s="8">
        <v>1.9348134758</v>
      </c>
      <c r="F29" s="9" t="str">
        <f>IF($B29="N/A","N/A",IF(E29&gt;1,"Yes","No"))</f>
        <v>Yes</v>
      </c>
      <c r="G29" s="8">
        <v>1.9476561971999999</v>
      </c>
      <c r="H29" s="9" t="str">
        <f>IF($B29="N/A","N/A",IF(G29&gt;1,"Yes","No"))</f>
        <v>Yes</v>
      </c>
      <c r="I29" s="10">
        <v>-0.113</v>
      </c>
      <c r="J29" s="10">
        <v>0.66379999999999995</v>
      </c>
      <c r="K29" s="9" t="str">
        <f t="shared" si="0"/>
        <v>Yes</v>
      </c>
    </row>
    <row r="30" spans="1:11" x14ac:dyDescent="0.2">
      <c r="A30" s="112" t="s">
        <v>319</v>
      </c>
      <c r="B30" s="37" t="s">
        <v>213</v>
      </c>
      <c r="C30" s="8">
        <v>3.4862324100000001E-2</v>
      </c>
      <c r="D30" s="9" t="str">
        <f>IF($B30="N/A","N/A",IF(C30&gt;15,"No",IF(C30&lt;-15,"No","Yes")))</f>
        <v>N/A</v>
      </c>
      <c r="E30" s="8">
        <v>1.21972578E-2</v>
      </c>
      <c r="F30" s="9" t="str">
        <f>IF($B30="N/A","N/A",IF(E30&gt;15,"No",IF(E30&lt;-15,"No","Yes")))</f>
        <v>N/A</v>
      </c>
      <c r="G30" s="8">
        <v>1.14826072E-2</v>
      </c>
      <c r="H30" s="9" t="str">
        <f>IF($B30="N/A","N/A",IF(G30&gt;15,"No",IF(G30&lt;-15,"No","Yes")))</f>
        <v>N/A</v>
      </c>
      <c r="I30" s="10">
        <v>-65</v>
      </c>
      <c r="J30" s="10">
        <v>-5.86</v>
      </c>
      <c r="K30" s="9" t="str">
        <f t="shared" si="0"/>
        <v>Yes</v>
      </c>
    </row>
    <row r="31" spans="1:11" x14ac:dyDescent="0.2">
      <c r="A31" s="112" t="s">
        <v>836</v>
      </c>
      <c r="B31" s="37" t="s">
        <v>213</v>
      </c>
      <c r="C31" s="8">
        <v>99.817806462999997</v>
      </c>
      <c r="D31" s="9" t="str">
        <f>IF($B31="N/A","N/A",IF(C31&gt;15,"No",IF(C31&lt;-15,"No","Yes")))</f>
        <v>N/A</v>
      </c>
      <c r="E31" s="8">
        <v>99.874899920000004</v>
      </c>
      <c r="F31" s="9" t="str">
        <f>IF($B31="N/A","N/A",IF(E31&gt;15,"No",IF(E31&lt;-15,"No","Yes")))</f>
        <v>N/A</v>
      </c>
      <c r="G31" s="8">
        <v>99.954745019000001</v>
      </c>
      <c r="H31" s="9" t="str">
        <f>IF($B31="N/A","N/A",IF(G31&gt;15,"No",IF(G31&lt;-15,"No","Yes")))</f>
        <v>N/A</v>
      </c>
      <c r="I31" s="10">
        <v>5.7200000000000001E-2</v>
      </c>
      <c r="J31" s="10">
        <v>7.9899999999999999E-2</v>
      </c>
      <c r="K31" s="9" t="str">
        <f t="shared" si="0"/>
        <v>Yes</v>
      </c>
    </row>
    <row r="32" spans="1:11" x14ac:dyDescent="0.2">
      <c r="A32" s="112" t="s">
        <v>320</v>
      </c>
      <c r="B32" s="37" t="s">
        <v>213</v>
      </c>
      <c r="C32" s="8">
        <v>100</v>
      </c>
      <c r="D32" s="9" t="str">
        <f>IF($B32="N/A","N/A",IF(C32&gt;15,"No",IF(C32&lt;-15,"No","Yes")))</f>
        <v>N/A</v>
      </c>
      <c r="E32" s="8">
        <v>100</v>
      </c>
      <c r="F32" s="9" t="str">
        <f>IF($B32="N/A","N/A",IF(E32&gt;15,"No",IF(E32&lt;-15,"No","Yes")))</f>
        <v>N/A</v>
      </c>
      <c r="G32" s="8">
        <v>100</v>
      </c>
      <c r="H32" s="9" t="str">
        <f>IF($B32="N/A","N/A",IF(G32&gt;15,"No",IF(G32&lt;-15,"No","Yes")))</f>
        <v>N/A</v>
      </c>
      <c r="I32" s="10">
        <v>0</v>
      </c>
      <c r="J32" s="10">
        <v>0</v>
      </c>
      <c r="K32" s="9" t="str">
        <f t="shared" si="0"/>
        <v>Yes</v>
      </c>
    </row>
    <row r="33" spans="1:11" x14ac:dyDescent="0.2">
      <c r="A33" s="112" t="s">
        <v>321</v>
      </c>
      <c r="B33" s="37" t="s">
        <v>213</v>
      </c>
      <c r="C33" s="8">
        <v>99.461229150999998</v>
      </c>
      <c r="D33" s="9" t="str">
        <f>IF($B33="N/A","N/A",IF(C33&gt;15,"No",IF(C33&lt;-15,"No","Yes")))</f>
        <v>N/A</v>
      </c>
      <c r="E33" s="8">
        <v>99.459517009999999</v>
      </c>
      <c r="F33" s="9" t="str">
        <f>IF($B33="N/A","N/A",IF(E33&gt;15,"No",IF(E33&lt;-15,"No","Yes")))</f>
        <v>N/A</v>
      </c>
      <c r="G33" s="8">
        <v>99.446558050999997</v>
      </c>
      <c r="H33" s="9" t="str">
        <f>IF($B33="N/A","N/A",IF(G33&gt;15,"No",IF(G33&lt;-15,"No","Yes")))</f>
        <v>N/A</v>
      </c>
      <c r="I33" s="10">
        <v>-2E-3</v>
      </c>
      <c r="J33" s="10">
        <v>-1.2999999999999999E-2</v>
      </c>
      <c r="K33" s="9" t="str">
        <f t="shared" si="0"/>
        <v>Yes</v>
      </c>
    </row>
    <row r="34" spans="1:11" x14ac:dyDescent="0.2">
      <c r="A34" s="112" t="s">
        <v>322</v>
      </c>
      <c r="B34" s="37" t="s">
        <v>230</v>
      </c>
      <c r="C34" s="8">
        <v>92.647622960999996</v>
      </c>
      <c r="D34" s="9" t="str">
        <f>IF($B34="N/A","N/A",IF(C34&gt;=90,"Yes","No"))</f>
        <v>Yes</v>
      </c>
      <c r="E34" s="8">
        <v>92.773148676000005</v>
      </c>
      <c r="F34" s="9" t="str">
        <f>IF($B34="N/A","N/A",IF(E34&gt;=90,"Yes","No"))</f>
        <v>Yes</v>
      </c>
      <c r="G34" s="8">
        <v>89.691618547999994</v>
      </c>
      <c r="H34" s="9" t="str">
        <f>IF($B34="N/A","N/A",IF(G34&gt;=90,"Yes","No"))</f>
        <v>No</v>
      </c>
      <c r="I34" s="10">
        <v>0.13550000000000001</v>
      </c>
      <c r="J34" s="10">
        <v>-3.32</v>
      </c>
      <c r="K34" s="9" t="str">
        <f t="shared" si="0"/>
        <v>Yes</v>
      </c>
    </row>
    <row r="35" spans="1:11" x14ac:dyDescent="0.2">
      <c r="A35" s="112" t="s">
        <v>323</v>
      </c>
      <c r="B35" s="37" t="s">
        <v>213</v>
      </c>
      <c r="C35" s="8">
        <v>27.903773873999999</v>
      </c>
      <c r="D35" s="9" t="str">
        <f>IF($B35="N/A","N/A",IF(C35&gt;15,"No",IF(C35&lt;-15,"No","Yes")))</f>
        <v>N/A</v>
      </c>
      <c r="E35" s="8">
        <v>26.932473475999998</v>
      </c>
      <c r="F35" s="9" t="str">
        <f>IF($B35="N/A","N/A",IF(E35&gt;15,"No",IF(E35&lt;-15,"No","Yes")))</f>
        <v>N/A</v>
      </c>
      <c r="G35" s="8">
        <v>25.797189675999999</v>
      </c>
      <c r="H35" s="9" t="str">
        <f>IF($B35="N/A","N/A",IF(G35&gt;15,"No",IF(G35&lt;-15,"No","Yes")))</f>
        <v>N/A</v>
      </c>
      <c r="I35" s="10">
        <v>-3.48</v>
      </c>
      <c r="J35" s="10">
        <v>-4.22</v>
      </c>
      <c r="K35" s="9" t="str">
        <f t="shared" si="0"/>
        <v>Yes</v>
      </c>
    </row>
    <row r="36" spans="1:11" ht="25.5" x14ac:dyDescent="0.2">
      <c r="A36" s="112" t="s">
        <v>369</v>
      </c>
      <c r="B36" s="37" t="s">
        <v>213</v>
      </c>
      <c r="C36" s="8">
        <v>28.798452131000001</v>
      </c>
      <c r="D36" s="9" t="str">
        <f>IF($B36="N/A","N/A",IF(C36&gt;15,"No",IF(C36&lt;-15,"No","Yes")))</f>
        <v>N/A</v>
      </c>
      <c r="E36" s="8">
        <v>28.301903037999999</v>
      </c>
      <c r="F36" s="9" t="str">
        <f>IF($B36="N/A","N/A",IF(E36&gt;15,"No",IF(E36&lt;-15,"No","Yes")))</f>
        <v>N/A</v>
      </c>
      <c r="G36" s="8">
        <v>27.62894279</v>
      </c>
      <c r="H36" s="9" t="str">
        <f>IF($B36="N/A","N/A",IF(G36&gt;15,"No",IF(G36&lt;-15,"No","Yes")))</f>
        <v>N/A</v>
      </c>
      <c r="I36" s="10">
        <v>-1.72</v>
      </c>
      <c r="J36" s="10">
        <v>-2.38</v>
      </c>
      <c r="K36" s="9" t="str">
        <f t="shared" si="0"/>
        <v>Yes</v>
      </c>
    </row>
    <row r="37" spans="1:11" x14ac:dyDescent="0.2">
      <c r="A37" s="112" t="s">
        <v>374</v>
      </c>
      <c r="B37" s="37" t="s">
        <v>231</v>
      </c>
      <c r="C37" s="8">
        <v>93.249455499999996</v>
      </c>
      <c r="D37" s="9" t="str">
        <f>IF($B37="N/A","N/A",IF(C37&gt;90,"No",IF(C37&lt;75,"No","Yes")))</f>
        <v>No</v>
      </c>
      <c r="E37" s="8">
        <v>92.879698130999998</v>
      </c>
      <c r="F37" s="9" t="str">
        <f>IF($B37="N/A","N/A",IF(E37&gt;90,"No",IF(E37&lt;75,"No","Yes")))</f>
        <v>No</v>
      </c>
      <c r="G37" s="8">
        <v>92.656405457000005</v>
      </c>
      <c r="H37" s="9" t="str">
        <f>IF($B37="N/A","N/A",IF(G37&gt;90,"No",IF(G37&lt;75,"No","Yes")))</f>
        <v>No</v>
      </c>
      <c r="I37" s="10">
        <v>-0.39700000000000002</v>
      </c>
      <c r="J37" s="10">
        <v>-0.24</v>
      </c>
      <c r="K37" s="9" t="str">
        <f>IF(J37="Div by 0", "N/A", IF(J37="N/A","N/A", IF(J37&gt;30, "No", IF(J37&lt;-30, "No", "Yes"))))</f>
        <v>Yes</v>
      </c>
    </row>
    <row r="38" spans="1:11" x14ac:dyDescent="0.2">
      <c r="A38" s="112" t="s">
        <v>375</v>
      </c>
      <c r="B38" s="37" t="s">
        <v>232</v>
      </c>
      <c r="C38" s="8">
        <v>5.1685068222000004</v>
      </c>
      <c r="D38" s="9" t="str">
        <f>IF($B38="N/A","N/A",IF(C38&gt;10,"No",IF(C38&lt;1,"No","Yes")))</f>
        <v>Yes</v>
      </c>
      <c r="E38" s="8">
        <v>5.5194770250999996</v>
      </c>
      <c r="F38" s="9" t="str">
        <f>IF($B38="N/A","N/A",IF(E38&gt;10,"No",IF(E38&lt;1,"No","Yes")))</f>
        <v>Yes</v>
      </c>
      <c r="G38" s="8">
        <v>5.7171867689000004</v>
      </c>
      <c r="H38" s="9" t="str">
        <f>IF($B38="N/A","N/A",IF(G38&gt;10,"No",IF(G38&lt;1,"No","Yes")))</f>
        <v>Yes</v>
      </c>
      <c r="I38" s="10">
        <v>6.7910000000000004</v>
      </c>
      <c r="J38" s="10">
        <v>3.5819999999999999</v>
      </c>
      <c r="K38" s="9" t="str">
        <f>IF(J38="Div by 0", "N/A", IF(J38="N/A","N/A", IF(J38&gt;30, "No", IF(J38&lt;-30, "No", "Yes"))))</f>
        <v>Yes</v>
      </c>
    </row>
    <row r="39" spans="1:11" x14ac:dyDescent="0.2">
      <c r="A39" s="112" t="s">
        <v>376</v>
      </c>
      <c r="B39" s="37" t="s">
        <v>233</v>
      </c>
      <c r="C39" s="8">
        <v>6.30970374E-2</v>
      </c>
      <c r="D39" s="9" t="str">
        <f>IF($B39="N/A","N/A",IF(C39&gt;2,"No",IF(C39&lt;=0,"No","Yes")))</f>
        <v>Yes</v>
      </c>
      <c r="E39" s="8">
        <v>3.4440227900000002E-2</v>
      </c>
      <c r="F39" s="9" t="str">
        <f>IF($B39="N/A","N/A",IF(E39&gt;2,"No",IF(E39&lt;=0,"No","Yes")))</f>
        <v>Yes</v>
      </c>
      <c r="G39" s="8">
        <v>3.6117155900000003E-2</v>
      </c>
      <c r="H39" s="9" t="str">
        <f>IF($B39="N/A","N/A",IF(G39&gt;2,"No",IF(G39&lt;=0,"No","Yes")))</f>
        <v>Yes</v>
      </c>
      <c r="I39" s="10">
        <v>-45.4</v>
      </c>
      <c r="J39" s="10">
        <v>4.8689999999999998</v>
      </c>
      <c r="K39" s="9" t="str">
        <f>IF(J39="Div by 0", "N/A", IF(J39="N/A","N/A", IF(J39&gt;30, "No", IF(J39&lt;-30, "No", "Yes"))))</f>
        <v>Yes</v>
      </c>
    </row>
    <row r="40" spans="1:11" x14ac:dyDescent="0.2">
      <c r="A40" s="112" t="s">
        <v>377</v>
      </c>
      <c r="B40" s="37" t="s">
        <v>234</v>
      </c>
      <c r="C40" s="8">
        <v>0.87602165840000001</v>
      </c>
      <c r="D40" s="9" t="str">
        <f>IF($B40="N/A","N/A",IF(C40&gt;3,"No",IF(C40&lt;=0,"No","Yes")))</f>
        <v>Yes</v>
      </c>
      <c r="E40" s="8">
        <v>0.88941888570000005</v>
      </c>
      <c r="F40" s="9" t="str">
        <f>IF($B40="N/A","N/A",IF(E40&gt;3,"No",IF(E40&lt;=0,"No","Yes")))</f>
        <v>Yes</v>
      </c>
      <c r="G40" s="8">
        <v>0.89043554110000001</v>
      </c>
      <c r="H40" s="9" t="str">
        <f>IF($B40="N/A","N/A",IF(G40&gt;3,"No",IF(G40&lt;=0,"No","Yes")))</f>
        <v>Yes</v>
      </c>
      <c r="I40" s="10">
        <v>1.5289999999999999</v>
      </c>
      <c r="J40" s="10">
        <v>0.1143</v>
      </c>
      <c r="K40" s="9" t="str">
        <f>IF(J40="Div by 0", "N/A", IF(J40="N/A","N/A", IF(J40&gt;30, "No", IF(J40&lt;-30, "No", "Yes"))))</f>
        <v>Yes</v>
      </c>
    </row>
    <row r="41" spans="1:11" s="120" customFormat="1" x14ac:dyDescent="0.2">
      <c r="A41" s="164" t="s">
        <v>1647</v>
      </c>
      <c r="B41" s="165"/>
      <c r="C41" s="165"/>
      <c r="D41" s="165"/>
      <c r="E41" s="165"/>
      <c r="F41" s="165"/>
      <c r="G41" s="165"/>
      <c r="H41" s="165"/>
      <c r="I41" s="165"/>
      <c r="J41" s="165"/>
      <c r="K41" s="166"/>
    </row>
    <row r="42" spans="1:11" ht="16.5" customHeight="1" x14ac:dyDescent="0.2">
      <c r="A42" s="156" t="s">
        <v>1645</v>
      </c>
      <c r="B42" s="157"/>
      <c r="C42" s="157"/>
      <c r="D42" s="157"/>
      <c r="E42" s="157"/>
      <c r="F42" s="157"/>
      <c r="G42" s="157"/>
      <c r="H42" s="157"/>
      <c r="I42" s="157"/>
      <c r="J42" s="157"/>
      <c r="K42" s="158"/>
    </row>
    <row r="43" spans="1:11" x14ac:dyDescent="0.2">
      <c r="A43" s="159" t="s">
        <v>1743</v>
      </c>
      <c r="B43" s="159"/>
      <c r="C43" s="159"/>
      <c r="D43" s="159"/>
      <c r="E43" s="159"/>
      <c r="F43" s="159"/>
      <c r="G43" s="159"/>
      <c r="H43" s="159"/>
      <c r="I43" s="159"/>
      <c r="J43" s="159"/>
      <c r="K43" s="160"/>
    </row>
  </sheetData>
  <mergeCells count="6">
    <mergeCell ref="A43:K43"/>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zoomScaleNormal="100" workbookViewId="0">
      <pane xSplit="2" ySplit="5" topLeftCell="C22"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1589</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2" t="s">
        <v>301</v>
      </c>
      <c r="B6" s="37" t="s">
        <v>213</v>
      </c>
      <c r="C6" s="38">
        <v>34874</v>
      </c>
      <c r="D6" s="9" t="str">
        <f>IF($B6="N/A","N/A",IF(C6&gt;15,"No",IF(C6&lt;-15,"No","Yes")))</f>
        <v>N/A</v>
      </c>
      <c r="E6" s="38">
        <v>33308</v>
      </c>
      <c r="F6" s="9" t="str">
        <f>IF($B6="N/A","N/A",IF(E6&gt;15,"No",IF(E6&lt;-15,"No","Yes")))</f>
        <v>N/A</v>
      </c>
      <c r="G6" s="38">
        <v>33122</v>
      </c>
      <c r="H6" s="9" t="str">
        <f>IF($B6="N/A","N/A",IF(G6&gt;15,"No",IF(G6&lt;-15,"No","Yes")))</f>
        <v>N/A</v>
      </c>
      <c r="I6" s="10">
        <v>-4.49</v>
      </c>
      <c r="J6" s="10">
        <v>-0.55800000000000005</v>
      </c>
      <c r="K6" s="9" t="str">
        <f t="shared" ref="K6:K31" si="0">IF(J6="Div by 0", "N/A", IF(J6="N/A","N/A", IF(J6&gt;30, "No", IF(J6&lt;-30, "No", "Yes"))))</f>
        <v>Yes</v>
      </c>
    </row>
    <row r="7" spans="1:11" x14ac:dyDescent="0.2">
      <c r="A7" s="112" t="s">
        <v>307</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2" t="s">
        <v>308</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112" t="s">
        <v>824</v>
      </c>
      <c r="B9" s="37" t="s">
        <v>213</v>
      </c>
      <c r="C9" s="98">
        <v>818.11535815000002</v>
      </c>
      <c r="D9" s="9" t="str">
        <f>IF($B9="N/A","N/A",IF(C9&gt;15,"No",IF(C9&lt;-15,"No","Yes")))</f>
        <v>N/A</v>
      </c>
      <c r="E9" s="98">
        <v>825.69229614999995</v>
      </c>
      <c r="F9" s="9" t="str">
        <f>IF($B9="N/A","N/A",IF(E9&gt;15,"No",IF(E9&lt;-15,"No","Yes")))</f>
        <v>N/A</v>
      </c>
      <c r="G9" s="98">
        <v>808.98541754999997</v>
      </c>
      <c r="H9" s="9" t="str">
        <f>IF($B9="N/A","N/A",IF(G9&gt;15,"No",IF(G9&lt;-15,"No","Yes")))</f>
        <v>N/A</v>
      </c>
      <c r="I9" s="10">
        <v>0.92610000000000003</v>
      </c>
      <c r="J9" s="10">
        <v>-2.02</v>
      </c>
      <c r="K9" s="9" t="str">
        <f t="shared" si="0"/>
        <v>Yes</v>
      </c>
    </row>
    <row r="10" spans="1:11" x14ac:dyDescent="0.2">
      <c r="A10" s="112" t="s">
        <v>309</v>
      </c>
      <c r="B10" s="37" t="s">
        <v>213</v>
      </c>
      <c r="C10" s="8">
        <v>0.3154212307</v>
      </c>
      <c r="D10" s="9" t="str">
        <f>IF($B10="N/A","N/A",IF(C10&gt;15,"No",IF(C10&lt;-15,"No","Yes")))</f>
        <v>N/A</v>
      </c>
      <c r="E10" s="8">
        <v>0.27320763780000001</v>
      </c>
      <c r="F10" s="9" t="str">
        <f>IF($B10="N/A","N/A",IF(E10&gt;15,"No",IF(E10&lt;-15,"No","Yes")))</f>
        <v>N/A</v>
      </c>
      <c r="G10" s="8">
        <v>0.2837992875</v>
      </c>
      <c r="H10" s="9" t="str">
        <f>IF($B10="N/A","N/A",IF(G10&gt;15,"No",IF(G10&lt;-15,"No","Yes")))</f>
        <v>N/A</v>
      </c>
      <c r="I10" s="10">
        <v>-13.4</v>
      </c>
      <c r="J10" s="10">
        <v>3.8769999999999998</v>
      </c>
      <c r="K10" s="9" t="str">
        <f t="shared" si="0"/>
        <v>Yes</v>
      </c>
    </row>
    <row r="11" spans="1:11" x14ac:dyDescent="0.2">
      <c r="A11" s="112" t="s">
        <v>826</v>
      </c>
      <c r="B11" s="37" t="s">
        <v>213</v>
      </c>
      <c r="C11" s="98">
        <v>669.45454544999996</v>
      </c>
      <c r="D11" s="9" t="str">
        <f>IF($B11="N/A","N/A",IF(C11&gt;15,"No",IF(C11&lt;-15,"No","Yes")))</f>
        <v>N/A</v>
      </c>
      <c r="E11" s="98">
        <v>731.31868132</v>
      </c>
      <c r="F11" s="9" t="str">
        <f>IF($B11="N/A","N/A",IF(E11&gt;15,"No",IF(E11&lt;-15,"No","Yes")))</f>
        <v>N/A</v>
      </c>
      <c r="G11" s="98">
        <v>809.85106383000004</v>
      </c>
      <c r="H11" s="9" t="str">
        <f>IF($B11="N/A","N/A",IF(G11&gt;15,"No",IF(G11&lt;-15,"No","Yes")))</f>
        <v>N/A</v>
      </c>
      <c r="I11" s="10">
        <v>9.2409999999999997</v>
      </c>
      <c r="J11" s="10">
        <v>10.74</v>
      </c>
      <c r="K11" s="9" t="str">
        <f t="shared" si="0"/>
        <v>Yes</v>
      </c>
    </row>
    <row r="12" spans="1:11" x14ac:dyDescent="0.2">
      <c r="A12" s="112" t="s">
        <v>310</v>
      </c>
      <c r="B12" s="37" t="s">
        <v>214</v>
      </c>
      <c r="C12" s="8">
        <v>89.958134999999999</v>
      </c>
      <c r="D12" s="9" t="str">
        <f>IF($B12="N/A","N/A",IF(C12&gt;100,"No",IF(C12&lt;95,"No","Yes")))</f>
        <v>No</v>
      </c>
      <c r="E12" s="8">
        <v>92.413234058</v>
      </c>
      <c r="F12" s="9" t="str">
        <f>IF($B12="N/A","N/A",IF(E12&gt;100,"No",IF(E12&lt;95,"No","Yes")))</f>
        <v>No</v>
      </c>
      <c r="G12" s="8">
        <v>91.419600266000003</v>
      </c>
      <c r="H12" s="9" t="str">
        <f>IF($B12="N/A","N/A",IF(G12&gt;100,"No",IF(G12&lt;95,"No","Yes")))</f>
        <v>No</v>
      </c>
      <c r="I12" s="10">
        <v>2.7290000000000001</v>
      </c>
      <c r="J12" s="10">
        <v>-1.08</v>
      </c>
      <c r="K12" s="9" t="str">
        <f t="shared" si="0"/>
        <v>Yes</v>
      </c>
    </row>
    <row r="13" spans="1:11" x14ac:dyDescent="0.2">
      <c r="A13" s="112" t="s">
        <v>827</v>
      </c>
      <c r="B13" s="37" t="s">
        <v>220</v>
      </c>
      <c r="C13" s="8">
        <v>1.1450656636000001</v>
      </c>
      <c r="D13" s="9" t="str">
        <f>IF($B13="N/A","N/A",IF(C13&gt;1,"Yes","No"))</f>
        <v>Yes</v>
      </c>
      <c r="E13" s="8">
        <v>1.1593840356</v>
      </c>
      <c r="F13" s="9" t="str">
        <f>IF($B13="N/A","N/A",IF(E13&gt;1,"Yes","No"))</f>
        <v>Yes</v>
      </c>
      <c r="G13" s="8">
        <v>1.1971268164</v>
      </c>
      <c r="H13" s="9" t="str">
        <f>IF($B13="N/A","N/A",IF(G13&gt;1,"Yes","No"))</f>
        <v>Yes</v>
      </c>
      <c r="I13" s="10">
        <v>1.25</v>
      </c>
      <c r="J13" s="10">
        <v>3.2549999999999999</v>
      </c>
      <c r="K13" s="9" t="str">
        <f t="shared" si="0"/>
        <v>Yes</v>
      </c>
    </row>
    <row r="14" spans="1:11" x14ac:dyDescent="0.2">
      <c r="A14" s="112" t="s">
        <v>311</v>
      </c>
      <c r="B14" s="37" t="s">
        <v>214</v>
      </c>
      <c r="C14" s="8">
        <v>99.916843494000005</v>
      </c>
      <c r="D14" s="9" t="str">
        <f>IF($B14="N/A","N/A",IF(C14&gt;100,"No",IF(C14&lt;95,"No","Yes")))</f>
        <v>Yes</v>
      </c>
      <c r="E14" s="8">
        <v>99.969977182999997</v>
      </c>
      <c r="F14" s="9" t="str">
        <f>IF($B14="N/A","N/A",IF(E14&gt;100,"No",IF(E14&lt;95,"No","Yes")))</f>
        <v>Yes</v>
      </c>
      <c r="G14" s="8">
        <v>99.951693738000003</v>
      </c>
      <c r="H14" s="9" t="str">
        <f>IF($B14="N/A","N/A",IF(G14&gt;100,"No",IF(G14&lt;95,"No","Yes")))</f>
        <v>Yes</v>
      </c>
      <c r="I14" s="10">
        <v>5.3199999999999997E-2</v>
      </c>
      <c r="J14" s="10">
        <v>-1.7999999999999999E-2</v>
      </c>
      <c r="K14" s="9" t="str">
        <f t="shared" si="0"/>
        <v>Yes</v>
      </c>
    </row>
    <row r="15" spans="1:11" x14ac:dyDescent="0.2">
      <c r="A15" s="112" t="s">
        <v>828</v>
      </c>
      <c r="B15" s="37" t="s">
        <v>221</v>
      </c>
      <c r="C15" s="8">
        <v>12.732673266999999</v>
      </c>
      <c r="D15" s="9" t="str">
        <f>IF($B15="N/A","N/A",IF(C15&gt;3,"Yes","No"))</f>
        <v>Yes</v>
      </c>
      <c r="E15" s="8">
        <v>13.097002823</v>
      </c>
      <c r="F15" s="9" t="str">
        <f>IF($B15="N/A","N/A",IF(E15&gt;3,"Yes","No"))</f>
        <v>Yes</v>
      </c>
      <c r="G15" s="8">
        <v>13.721712075999999</v>
      </c>
      <c r="H15" s="9" t="str">
        <f>IF($B15="N/A","N/A",IF(G15&gt;3,"Yes","No"))</f>
        <v>Yes</v>
      </c>
      <c r="I15" s="10">
        <v>2.8610000000000002</v>
      </c>
      <c r="J15" s="10">
        <v>4.7699999999999996</v>
      </c>
      <c r="K15" s="9" t="str">
        <f t="shared" si="0"/>
        <v>Yes</v>
      </c>
    </row>
    <row r="16" spans="1:11" x14ac:dyDescent="0.2">
      <c r="A16" s="112" t="s">
        <v>829</v>
      </c>
      <c r="B16" s="37" t="s">
        <v>222</v>
      </c>
      <c r="C16" s="8">
        <v>3.998996387</v>
      </c>
      <c r="D16" s="9" t="str">
        <f>IF($B16="N/A","N/A",IF(C16&gt;=8,"No",IF(C16&lt;2,"No","Yes")))</f>
        <v>Yes</v>
      </c>
      <c r="E16" s="8">
        <v>4.0066950882999999</v>
      </c>
      <c r="F16" s="9" t="str">
        <f>IF($B16="N/A","N/A",IF(E16&gt;=8,"No",IF(E16&lt;2,"No","Yes")))</f>
        <v>Yes</v>
      </c>
      <c r="G16" s="8">
        <v>4.2375460418999999</v>
      </c>
      <c r="H16" s="9" t="str">
        <f>IF($B16="N/A","N/A",IF(G16&gt;=8,"No",IF(G16&lt;2,"No","Yes")))</f>
        <v>Yes</v>
      </c>
      <c r="I16" s="10">
        <v>0.1925</v>
      </c>
      <c r="J16" s="10">
        <v>5.7619999999999996</v>
      </c>
      <c r="K16" s="9" t="str">
        <f t="shared" si="0"/>
        <v>Yes</v>
      </c>
    </row>
    <row r="17" spans="1:11" x14ac:dyDescent="0.2">
      <c r="A17" s="112" t="s">
        <v>312</v>
      </c>
      <c r="B17" s="37" t="s">
        <v>223</v>
      </c>
      <c r="C17" s="8">
        <v>100</v>
      </c>
      <c r="D17" s="9" t="str">
        <f>IF(OR($B17="N/A",$C17="N/A"),"N/A",IF(C17&gt;100,"No",IF(C17&lt;98,"No","Yes")))</f>
        <v>Yes</v>
      </c>
      <c r="E17" s="8">
        <v>100</v>
      </c>
      <c r="F17" s="9" t="str">
        <f>IF(OR($B17="N/A",$E17="N/A"),"N/A",IF(E17&gt;100,"No",IF(E17&lt;98,"No","Yes")))</f>
        <v>Yes</v>
      </c>
      <c r="G17" s="8">
        <v>100</v>
      </c>
      <c r="H17" s="9" t="str">
        <f>IF($B17="N/A","N/A",IF(G17&gt;100,"No",IF(G17&lt;98,"No","Yes")))</f>
        <v>Yes</v>
      </c>
      <c r="I17" s="10">
        <v>0</v>
      </c>
      <c r="J17" s="10">
        <v>0</v>
      </c>
      <c r="K17" s="9" t="str">
        <f t="shared" si="0"/>
        <v>Yes</v>
      </c>
    </row>
    <row r="18" spans="1:11" x14ac:dyDescent="0.2">
      <c r="A18" s="112" t="s">
        <v>31</v>
      </c>
      <c r="B18" s="37" t="s">
        <v>214</v>
      </c>
      <c r="C18" s="8">
        <v>99.673108905999996</v>
      </c>
      <c r="D18" s="9" t="str">
        <f>IF($B18="N/A","N/A",IF(C18&gt;100,"No",IF(C18&lt;95,"No","Yes")))</f>
        <v>Yes</v>
      </c>
      <c r="E18" s="8">
        <v>99.948961210999997</v>
      </c>
      <c r="F18" s="9" t="str">
        <f>IF($B18="N/A","N/A",IF(E18&gt;100,"No",IF(E18&lt;95,"No","Yes")))</f>
        <v>Yes</v>
      </c>
      <c r="G18" s="8">
        <v>99.921502325000006</v>
      </c>
      <c r="H18" s="9" t="str">
        <f>IF($B18="N/A","N/A",IF(G18&gt;100,"No",IF(G18&lt;95,"No","Yes")))</f>
        <v>Yes</v>
      </c>
      <c r="I18" s="10">
        <v>0.27679999999999999</v>
      </c>
      <c r="J18" s="10">
        <v>-2.7E-2</v>
      </c>
      <c r="K18" s="9" t="str">
        <f t="shared" si="0"/>
        <v>Yes</v>
      </c>
    </row>
    <row r="19" spans="1:11" x14ac:dyDescent="0.2">
      <c r="A19" s="112" t="s">
        <v>313</v>
      </c>
      <c r="B19" s="37" t="s">
        <v>214</v>
      </c>
      <c r="C19" s="8">
        <v>99.991397602999996</v>
      </c>
      <c r="D19" s="9" t="str">
        <f>IF($B19="N/A","N/A",IF(C19&gt;100,"No",IF(C19&lt;95,"No","Yes")))</f>
        <v>Yes</v>
      </c>
      <c r="E19" s="8">
        <v>99.990993154999998</v>
      </c>
      <c r="F19" s="9" t="str">
        <f>IF($B19="N/A","N/A",IF(E19&gt;100,"No",IF(E19&lt;95,"No","Yes")))</f>
        <v>Yes</v>
      </c>
      <c r="G19" s="8">
        <v>99.993961717000005</v>
      </c>
      <c r="H19" s="9" t="str">
        <f>IF($B19="N/A","N/A",IF(G19&gt;100,"No",IF(G19&lt;95,"No","Yes")))</f>
        <v>Yes</v>
      </c>
      <c r="I19" s="10">
        <v>0</v>
      </c>
      <c r="J19" s="10">
        <v>3.0000000000000001E-3</v>
      </c>
      <c r="K19" s="9" t="str">
        <f t="shared" si="0"/>
        <v>Yes</v>
      </c>
    </row>
    <row r="20" spans="1:11" x14ac:dyDescent="0.2">
      <c r="A20" s="112" t="s">
        <v>314</v>
      </c>
      <c r="B20" s="37" t="s">
        <v>223</v>
      </c>
      <c r="C20" s="8">
        <v>99.956988014000004</v>
      </c>
      <c r="D20" s="9" t="str">
        <f>IF($B20="N/A","N/A",IF(C20&gt;100,"No",IF(C20&lt;98,"No","Yes")))</f>
        <v>Yes</v>
      </c>
      <c r="E20" s="8">
        <v>99.990993154999998</v>
      </c>
      <c r="F20" s="9" t="str">
        <f>IF($B20="N/A","N/A",IF(E20&gt;100,"No",IF(E20&lt;98,"No","Yes")))</f>
        <v>Yes</v>
      </c>
      <c r="G20" s="8">
        <v>99.987923434999999</v>
      </c>
      <c r="H20" s="9" t="str">
        <f>IF($B20="N/A","N/A",IF(G20&gt;100,"No",IF(G20&lt;98,"No","Yes")))</f>
        <v>Yes</v>
      </c>
      <c r="I20" s="10">
        <v>3.4000000000000002E-2</v>
      </c>
      <c r="J20" s="10">
        <v>-3.0000000000000001E-3</v>
      </c>
      <c r="K20" s="9" t="str">
        <f t="shared" si="0"/>
        <v>Yes</v>
      </c>
    </row>
    <row r="21" spans="1:11" x14ac:dyDescent="0.2">
      <c r="A21" s="112" t="s">
        <v>831</v>
      </c>
      <c r="B21" s="37" t="s">
        <v>225</v>
      </c>
      <c r="C21" s="8">
        <v>7.7250638285999997</v>
      </c>
      <c r="D21" s="9" t="str">
        <f>IF($B21="N/A","N/A",IF(C21&gt;=2,"Yes","No"))</f>
        <v>Yes</v>
      </c>
      <c r="E21" s="8">
        <v>7.7997898213000001</v>
      </c>
      <c r="F21" s="9" t="str">
        <f>IF($B21="N/A","N/A",IF(E21&gt;=2,"Yes","No"))</f>
        <v>Yes</v>
      </c>
      <c r="G21" s="8">
        <v>7.8907542725999997</v>
      </c>
      <c r="H21" s="9" t="str">
        <f>IF($B21="N/A","N/A",IF(G21&gt;=2,"Yes","No"))</f>
        <v>Yes</v>
      </c>
      <c r="I21" s="10">
        <v>0.96730000000000005</v>
      </c>
      <c r="J21" s="10">
        <v>1.1659999999999999</v>
      </c>
      <c r="K21" s="9" t="str">
        <f t="shared" si="0"/>
        <v>Yes</v>
      </c>
    </row>
    <row r="22" spans="1:11" x14ac:dyDescent="0.2">
      <c r="A22" s="112" t="s">
        <v>832</v>
      </c>
      <c r="B22" s="37" t="s">
        <v>226</v>
      </c>
      <c r="C22" s="8">
        <v>4.5095958001999996</v>
      </c>
      <c r="D22" s="9" t="str">
        <f>IF($B22="N/A","N/A",IF(C22&gt;30,"No",IF(C22&lt;5,"No","Yes")))</f>
        <v>No</v>
      </c>
      <c r="E22" s="8">
        <v>4.4858129409999998</v>
      </c>
      <c r="F22" s="9" t="str">
        <f>IF($B22="N/A","N/A",IF(E22&gt;30,"No",IF(E22&lt;5,"No","Yes")))</f>
        <v>No</v>
      </c>
      <c r="G22" s="8">
        <v>3.8861042333000002</v>
      </c>
      <c r="H22" s="9" t="str">
        <f>IF($B22="N/A","N/A",IF(G22&gt;30,"No",IF(G22&lt;5,"No","Yes")))</f>
        <v>No</v>
      </c>
      <c r="I22" s="10">
        <v>-0.52700000000000002</v>
      </c>
      <c r="J22" s="10">
        <v>-13.4</v>
      </c>
      <c r="K22" s="9" t="str">
        <f t="shared" si="0"/>
        <v>Yes</v>
      </c>
    </row>
    <row r="23" spans="1:11" x14ac:dyDescent="0.2">
      <c r="A23" s="112" t="s">
        <v>833</v>
      </c>
      <c r="B23" s="37" t="s">
        <v>227</v>
      </c>
      <c r="C23" s="8">
        <v>37.341862933999998</v>
      </c>
      <c r="D23" s="9" t="str">
        <f>IF($B23="N/A","N/A",IF(C23&gt;75,"No",IF(C23&lt;15,"No","Yes")))</f>
        <v>Yes</v>
      </c>
      <c r="E23" s="8">
        <v>37.294700495000001</v>
      </c>
      <c r="F23" s="9" t="str">
        <f>IF($B23="N/A","N/A",IF(E23&gt;75,"No",IF(E23&lt;15,"No","Yes")))</f>
        <v>Yes</v>
      </c>
      <c r="G23" s="8">
        <v>36.569237272999999</v>
      </c>
      <c r="H23" s="9" t="str">
        <f>IF($B23="N/A","N/A",IF(G23&gt;75,"No",IF(G23&lt;15,"No","Yes")))</f>
        <v>Yes</v>
      </c>
      <c r="I23" s="10">
        <v>-0.126</v>
      </c>
      <c r="J23" s="10">
        <v>-1.95</v>
      </c>
      <c r="K23" s="9" t="str">
        <f t="shared" si="0"/>
        <v>Yes</v>
      </c>
    </row>
    <row r="24" spans="1:11" x14ac:dyDescent="0.2">
      <c r="A24" s="112" t="s">
        <v>834</v>
      </c>
      <c r="B24" s="37" t="s">
        <v>228</v>
      </c>
      <c r="C24" s="8">
        <v>58.051005478999997</v>
      </c>
      <c r="D24" s="9" t="str">
        <f>IF($B24="N/A","N/A",IF(C24&gt;70,"No",IF(C24&lt;25,"No","Yes")))</f>
        <v>Yes</v>
      </c>
      <c r="E24" s="8">
        <v>58.156432967999997</v>
      </c>
      <c r="F24" s="9" t="str">
        <f>IF($B24="N/A","N/A",IF(E24&gt;70,"No",IF(E24&lt;25,"No","Yes")))</f>
        <v>Yes</v>
      </c>
      <c r="G24" s="8">
        <v>59.520502446000002</v>
      </c>
      <c r="H24" s="9" t="str">
        <f>IF($B24="N/A","N/A",IF(G24&gt;70,"No",IF(G24&lt;25,"No","Yes")))</f>
        <v>Yes</v>
      </c>
      <c r="I24" s="10">
        <v>0.18160000000000001</v>
      </c>
      <c r="J24" s="10">
        <v>2.3460000000000001</v>
      </c>
      <c r="K24" s="9" t="str">
        <f t="shared" si="0"/>
        <v>Yes</v>
      </c>
    </row>
    <row r="25" spans="1:11" x14ac:dyDescent="0.2">
      <c r="A25" s="112" t="s">
        <v>318</v>
      </c>
      <c r="B25" s="37" t="s">
        <v>229</v>
      </c>
      <c r="C25" s="8">
        <v>45.346103114000002</v>
      </c>
      <c r="D25" s="9" t="str">
        <f>IF($B25="N/A","N/A",IF(C25&gt;70,"No",IF(C25&lt;35,"No","Yes")))</f>
        <v>Yes</v>
      </c>
      <c r="E25" s="8">
        <v>44.968175813999999</v>
      </c>
      <c r="F25" s="9" t="str">
        <f>IF($B25="N/A","N/A",IF(E25&gt;70,"No",IF(E25&lt;35,"No","Yes")))</f>
        <v>Yes</v>
      </c>
      <c r="G25" s="8">
        <v>48.834611437</v>
      </c>
      <c r="H25" s="9" t="str">
        <f>IF($B25="N/A","N/A",IF(G25&gt;70,"No",IF(G25&lt;35,"No","Yes")))</f>
        <v>Yes</v>
      </c>
      <c r="I25" s="10">
        <v>-0.83299999999999996</v>
      </c>
      <c r="J25" s="10">
        <v>8.5980000000000008</v>
      </c>
      <c r="K25" s="9" t="str">
        <f t="shared" si="0"/>
        <v>Yes</v>
      </c>
    </row>
    <row r="26" spans="1:11" x14ac:dyDescent="0.2">
      <c r="A26" s="112" t="s">
        <v>835</v>
      </c>
      <c r="B26" s="37" t="s">
        <v>220</v>
      </c>
      <c r="C26" s="8">
        <v>2.0942203111</v>
      </c>
      <c r="D26" s="9" t="str">
        <f>IF($B26="N/A","N/A",IF(C26&gt;1,"Yes","No"))</f>
        <v>Yes</v>
      </c>
      <c r="E26" s="8">
        <v>2.0881960207999999</v>
      </c>
      <c r="F26" s="9" t="str">
        <f>IF($B26="N/A","N/A",IF(E26&gt;1,"Yes","No"))</f>
        <v>Yes</v>
      </c>
      <c r="G26" s="8">
        <v>2.2838948994999999</v>
      </c>
      <c r="H26" s="9" t="str">
        <f>IF($B26="N/A","N/A",IF(G26&gt;1,"Yes","No"))</f>
        <v>Yes</v>
      </c>
      <c r="I26" s="10">
        <v>-0.28799999999999998</v>
      </c>
      <c r="J26" s="10">
        <v>9.3719999999999999</v>
      </c>
      <c r="K26" s="9" t="str">
        <f t="shared" si="0"/>
        <v>Yes</v>
      </c>
    </row>
    <row r="27" spans="1:11" x14ac:dyDescent="0.2">
      <c r="A27" s="112" t="s">
        <v>319</v>
      </c>
      <c r="B27" s="37" t="s">
        <v>213</v>
      </c>
      <c r="C27" s="8">
        <v>0.60073352729999996</v>
      </c>
      <c r="D27" s="9" t="str">
        <f>IF($B27="N/A","N/A",IF(C27&gt;15,"No",IF(C27&lt;-15,"No","Yes")))</f>
        <v>N/A</v>
      </c>
      <c r="E27" s="8">
        <v>0.34049939909999999</v>
      </c>
      <c r="F27" s="9" t="str">
        <f>IF($B27="N/A","N/A",IF(E27&gt;15,"No",IF(E27&lt;-15,"No","Yes")))</f>
        <v>N/A</v>
      </c>
      <c r="G27" s="8">
        <v>9.8918083500000004E-2</v>
      </c>
      <c r="H27" s="9" t="str">
        <f>IF($B27="N/A","N/A",IF(G27&gt;15,"No",IF(G27&lt;-15,"No","Yes")))</f>
        <v>N/A</v>
      </c>
      <c r="I27" s="10">
        <v>-43.3</v>
      </c>
      <c r="J27" s="10">
        <v>-70.900000000000006</v>
      </c>
      <c r="K27" s="9" t="str">
        <f t="shared" si="0"/>
        <v>No</v>
      </c>
    </row>
    <row r="28" spans="1:11" x14ac:dyDescent="0.2">
      <c r="A28" s="112" t="s">
        <v>836</v>
      </c>
      <c r="B28" s="37" t="s">
        <v>213</v>
      </c>
      <c r="C28" s="8">
        <v>96.085746807000007</v>
      </c>
      <c r="D28" s="9" t="str">
        <f>IF($B28="N/A","N/A",IF(C28&gt;15,"No",IF(C28&lt;-15,"No","Yes")))</f>
        <v>N/A</v>
      </c>
      <c r="E28" s="8">
        <v>97.155828549000006</v>
      </c>
      <c r="F28" s="9" t="str">
        <f>IF($B28="N/A","N/A",IF(E28&gt;15,"No",IF(E28&lt;-15,"No","Yes")))</f>
        <v>N/A</v>
      </c>
      <c r="G28" s="8">
        <v>97.452859351000001</v>
      </c>
      <c r="H28" s="9" t="str">
        <f>IF($B28="N/A","N/A",IF(G28&gt;15,"No",IF(G28&lt;-15,"No","Yes")))</f>
        <v>N/A</v>
      </c>
      <c r="I28" s="10">
        <v>1.1140000000000001</v>
      </c>
      <c r="J28" s="10">
        <v>0.30570000000000003</v>
      </c>
      <c r="K28" s="9" t="str">
        <f t="shared" si="0"/>
        <v>Yes</v>
      </c>
    </row>
    <row r="29" spans="1:11" x14ac:dyDescent="0.2">
      <c r="A29" s="112" t="s">
        <v>320</v>
      </c>
      <c r="B29" s="37" t="s">
        <v>213</v>
      </c>
      <c r="C29" s="8">
        <v>100</v>
      </c>
      <c r="D29" s="9" t="str">
        <f>IF($B29="N/A","N/A",IF(C29&gt;15,"No",IF(C29&lt;-15,"No","Yes")))</f>
        <v>N/A</v>
      </c>
      <c r="E29" s="8">
        <v>100</v>
      </c>
      <c r="F29" s="9" t="str">
        <f>IF($B29="N/A","N/A",IF(E29&gt;15,"No",IF(E29&lt;-15,"No","Yes")))</f>
        <v>N/A</v>
      </c>
      <c r="G29" s="8">
        <v>100</v>
      </c>
      <c r="H29" s="9" t="str">
        <f>IF($B29="N/A","N/A",IF(G29&gt;15,"No",IF(G29&lt;-15,"No","Yes")))</f>
        <v>N/A</v>
      </c>
      <c r="I29" s="10">
        <v>0</v>
      </c>
      <c r="J29" s="10">
        <v>0</v>
      </c>
      <c r="K29" s="9" t="str">
        <f t="shared" si="0"/>
        <v>Yes</v>
      </c>
    </row>
    <row r="30" spans="1:11" x14ac:dyDescent="0.2">
      <c r="A30" s="112" t="s">
        <v>321</v>
      </c>
      <c r="B30" s="37" t="s">
        <v>213</v>
      </c>
      <c r="C30" s="8">
        <v>99.019414280999996</v>
      </c>
      <c r="D30" s="9" t="str">
        <f>IF($B30="N/A","N/A",IF(C30&gt;15,"No",IF(C30&lt;-15,"No","Yes")))</f>
        <v>N/A</v>
      </c>
      <c r="E30" s="8">
        <v>99.003573392000007</v>
      </c>
      <c r="F30" s="9" t="str">
        <f>IF($B30="N/A","N/A",IF(E30&gt;15,"No",IF(E30&lt;-15,"No","Yes")))</f>
        <v>N/A</v>
      </c>
      <c r="G30" s="8">
        <v>96.802639092000007</v>
      </c>
      <c r="H30" s="9" t="str">
        <f>IF($B30="N/A","N/A",IF(G30&gt;15,"No",IF(G30&lt;-15,"No","Yes")))</f>
        <v>N/A</v>
      </c>
      <c r="I30" s="10">
        <v>-1.6E-2</v>
      </c>
      <c r="J30" s="10">
        <v>-2.2200000000000002</v>
      </c>
      <c r="K30" s="9" t="str">
        <f t="shared" si="0"/>
        <v>Yes</v>
      </c>
    </row>
    <row r="31" spans="1:11" x14ac:dyDescent="0.2">
      <c r="A31" s="112" t="s">
        <v>322</v>
      </c>
      <c r="B31" s="37" t="s">
        <v>230</v>
      </c>
      <c r="C31" s="8">
        <v>95.922463726999993</v>
      </c>
      <c r="D31" s="9" t="str">
        <f>IF($B31="N/A","N/A",IF(C31&gt;=90,"Yes","No"))</f>
        <v>Yes</v>
      </c>
      <c r="E31" s="8">
        <v>96.985709138999994</v>
      </c>
      <c r="F31" s="9" t="str">
        <f>IF($B31="N/A","N/A",IF(E31&gt;=90,"Yes","No"))</f>
        <v>Yes</v>
      </c>
      <c r="G31" s="8">
        <v>95.797355232000001</v>
      </c>
      <c r="H31" s="9" t="str">
        <f>IF($B31="N/A","N/A",IF(G31&gt;=90,"Yes","No"))</f>
        <v>Yes</v>
      </c>
      <c r="I31" s="10">
        <v>1.1080000000000001</v>
      </c>
      <c r="J31" s="10">
        <v>-1.23</v>
      </c>
      <c r="K31" s="9" t="str">
        <f t="shared" si="0"/>
        <v>Yes</v>
      </c>
    </row>
    <row r="32" spans="1:1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27"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1592</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1" t="s">
        <v>301</v>
      </c>
      <c r="B6" s="107" t="s">
        <v>213</v>
      </c>
      <c r="C6" s="38">
        <v>218838</v>
      </c>
      <c r="D6" s="9" t="str">
        <f>IF(OR($B6="N/A",$C6="N/A"),"N/A",IF(C6&lt;0,"No","Yes"))</f>
        <v>N/A</v>
      </c>
      <c r="E6" s="38">
        <v>216346</v>
      </c>
      <c r="F6" s="9" t="str">
        <f>IF($B6="N/A","N/A",IF(E6&lt;0,"No","Yes"))</f>
        <v>N/A</v>
      </c>
      <c r="G6" s="38">
        <v>220921</v>
      </c>
      <c r="H6" s="9" t="str">
        <f>IF($B6="N/A","N/A",IF(G6&lt;0,"No","Yes"))</f>
        <v>N/A</v>
      </c>
      <c r="I6" s="10">
        <v>-1.1399999999999999</v>
      </c>
      <c r="J6" s="10">
        <v>2.1150000000000002</v>
      </c>
      <c r="K6" s="9" t="str">
        <f t="shared" ref="K6:K35" si="0">IF(J6="Div by 0", "N/A", IF(J6="N/A","N/A", IF(J6&gt;30, "No", IF(J6&lt;-30, "No", "Yes"))))</f>
        <v>Yes</v>
      </c>
    </row>
    <row r="7" spans="1:11" x14ac:dyDescent="0.2">
      <c r="A7" s="112" t="s">
        <v>438</v>
      </c>
      <c r="B7" s="107" t="s">
        <v>213</v>
      </c>
      <c r="C7" s="9">
        <v>1.7364443100000002E-2</v>
      </c>
      <c r="D7" s="9" t="str">
        <f t="shared" ref="D7:D17" si="1">IF(OR($B7="N/A",$C7="N/A"),"N/A",IF(C7&lt;0,"No","Yes"))</f>
        <v>N/A</v>
      </c>
      <c r="E7" s="9">
        <v>2.0800014799999999E-2</v>
      </c>
      <c r="F7" s="9" t="str">
        <f t="shared" ref="F7:F17" si="2">IF($B7="N/A","N/A",IF(E7&lt;0,"No","Yes"))</f>
        <v>N/A</v>
      </c>
      <c r="G7" s="9">
        <v>1.22215634E-2</v>
      </c>
      <c r="H7" s="9" t="str">
        <f t="shared" ref="H7:H17" si="3">IF($B7="N/A","N/A",IF(G7&lt;0,"No","Yes"))</f>
        <v>N/A</v>
      </c>
      <c r="I7" s="10">
        <v>19.79</v>
      </c>
      <c r="J7" s="10">
        <v>-41.2</v>
      </c>
      <c r="K7" s="9" t="str">
        <f t="shared" si="0"/>
        <v>No</v>
      </c>
    </row>
    <row r="8" spans="1:11" x14ac:dyDescent="0.2">
      <c r="A8" s="112" t="s">
        <v>439</v>
      </c>
      <c r="B8" s="107" t="s">
        <v>213</v>
      </c>
      <c r="C8" s="9">
        <v>3.1749513339000002</v>
      </c>
      <c r="D8" s="9" t="str">
        <f t="shared" si="1"/>
        <v>N/A</v>
      </c>
      <c r="E8" s="9">
        <v>2.8574598096999999</v>
      </c>
      <c r="F8" s="9" t="str">
        <f t="shared" si="2"/>
        <v>N/A</v>
      </c>
      <c r="G8" s="9">
        <v>3.0771180648000001</v>
      </c>
      <c r="H8" s="9" t="str">
        <f t="shared" si="3"/>
        <v>N/A</v>
      </c>
      <c r="I8" s="10">
        <v>-10</v>
      </c>
      <c r="J8" s="10">
        <v>7.6870000000000003</v>
      </c>
      <c r="K8" s="9" t="str">
        <f t="shared" si="0"/>
        <v>Yes</v>
      </c>
    </row>
    <row r="9" spans="1:11" x14ac:dyDescent="0.2">
      <c r="A9" s="112" t="s">
        <v>440</v>
      </c>
      <c r="B9" s="107" t="s">
        <v>213</v>
      </c>
      <c r="C9" s="9">
        <v>49.485921091999998</v>
      </c>
      <c r="D9" s="9" t="str">
        <f t="shared" si="1"/>
        <v>N/A</v>
      </c>
      <c r="E9" s="9">
        <v>49.475377405000003</v>
      </c>
      <c r="F9" s="9" t="str">
        <f t="shared" si="2"/>
        <v>N/A</v>
      </c>
      <c r="G9" s="9">
        <v>49.578808713999997</v>
      </c>
      <c r="H9" s="9" t="str">
        <f t="shared" si="3"/>
        <v>N/A</v>
      </c>
      <c r="I9" s="10">
        <v>-2.1000000000000001E-2</v>
      </c>
      <c r="J9" s="10">
        <v>0.20910000000000001</v>
      </c>
      <c r="K9" s="9" t="str">
        <f t="shared" si="0"/>
        <v>Yes</v>
      </c>
    </row>
    <row r="10" spans="1:11" x14ac:dyDescent="0.2">
      <c r="A10" s="112" t="s">
        <v>441</v>
      </c>
      <c r="B10" s="107" t="s">
        <v>213</v>
      </c>
      <c r="C10" s="9">
        <v>46.148292343999998</v>
      </c>
      <c r="D10" s="9" t="str">
        <f t="shared" si="1"/>
        <v>N/A</v>
      </c>
      <c r="E10" s="9">
        <v>47.169811320999997</v>
      </c>
      <c r="F10" s="9" t="str">
        <f t="shared" si="2"/>
        <v>N/A</v>
      </c>
      <c r="G10" s="9">
        <v>46.869695501999999</v>
      </c>
      <c r="H10" s="9" t="str">
        <f t="shared" si="3"/>
        <v>N/A</v>
      </c>
      <c r="I10" s="10">
        <v>2.214</v>
      </c>
      <c r="J10" s="10">
        <v>-0.63600000000000001</v>
      </c>
      <c r="K10" s="9" t="str">
        <f t="shared" si="0"/>
        <v>Yes</v>
      </c>
    </row>
    <row r="11" spans="1:11" x14ac:dyDescent="0.2">
      <c r="A11" s="28" t="s">
        <v>324</v>
      </c>
      <c r="B11" s="107" t="s">
        <v>213</v>
      </c>
      <c r="C11" s="9">
        <v>0</v>
      </c>
      <c r="D11" s="9" t="str">
        <f t="shared" si="1"/>
        <v>N/A</v>
      </c>
      <c r="E11" s="9">
        <v>0</v>
      </c>
      <c r="F11" s="9" t="str">
        <f t="shared" si="2"/>
        <v>N/A</v>
      </c>
      <c r="G11" s="9">
        <v>0</v>
      </c>
      <c r="H11" s="9" t="str">
        <f t="shared" si="3"/>
        <v>N/A</v>
      </c>
      <c r="I11" s="10" t="s">
        <v>1747</v>
      </c>
      <c r="J11" s="10" t="s">
        <v>1747</v>
      </c>
      <c r="K11" s="9" t="str">
        <f t="shared" si="0"/>
        <v>N/A</v>
      </c>
    </row>
    <row r="12" spans="1:11" x14ac:dyDescent="0.2">
      <c r="A12" s="28" t="s">
        <v>310</v>
      </c>
      <c r="B12" s="107" t="s">
        <v>213</v>
      </c>
      <c r="C12" s="9">
        <v>99.107559015999996</v>
      </c>
      <c r="D12" s="9" t="str">
        <f t="shared" si="1"/>
        <v>N/A</v>
      </c>
      <c r="E12" s="9">
        <v>99.839146552000003</v>
      </c>
      <c r="F12" s="9" t="str">
        <f t="shared" si="2"/>
        <v>N/A</v>
      </c>
      <c r="G12" s="9">
        <v>99.784085714</v>
      </c>
      <c r="H12" s="9" t="str">
        <f t="shared" si="3"/>
        <v>N/A</v>
      </c>
      <c r="I12" s="10">
        <v>0.73819999999999997</v>
      </c>
      <c r="J12" s="10">
        <v>-5.5E-2</v>
      </c>
      <c r="K12" s="9" t="str">
        <f t="shared" si="0"/>
        <v>Yes</v>
      </c>
    </row>
    <row r="13" spans="1:11" x14ac:dyDescent="0.2">
      <c r="A13" s="28" t="s">
        <v>827</v>
      </c>
      <c r="B13" s="107" t="s">
        <v>213</v>
      </c>
      <c r="C13" s="9">
        <v>1.1364455818000001</v>
      </c>
      <c r="D13" s="9" t="str">
        <f t="shared" si="1"/>
        <v>N/A</v>
      </c>
      <c r="E13" s="9">
        <v>1.1420105742</v>
      </c>
      <c r="F13" s="9" t="str">
        <f t="shared" si="2"/>
        <v>N/A</v>
      </c>
      <c r="G13" s="9">
        <v>1.1476746928999999</v>
      </c>
      <c r="H13" s="9" t="str">
        <f t="shared" si="3"/>
        <v>N/A</v>
      </c>
      <c r="I13" s="10">
        <v>0.48970000000000002</v>
      </c>
      <c r="J13" s="10">
        <v>0.496</v>
      </c>
      <c r="K13" s="9" t="str">
        <f t="shared" si="0"/>
        <v>Yes</v>
      </c>
    </row>
    <row r="14" spans="1:11" x14ac:dyDescent="0.2">
      <c r="A14" s="28" t="s">
        <v>311</v>
      </c>
      <c r="B14" s="107" t="s">
        <v>213</v>
      </c>
      <c r="C14" s="9">
        <v>99.143658779999996</v>
      </c>
      <c r="D14" s="9" t="str">
        <f t="shared" si="1"/>
        <v>N/A</v>
      </c>
      <c r="E14" s="9">
        <v>99.503110758000005</v>
      </c>
      <c r="F14" s="9" t="str">
        <f t="shared" si="2"/>
        <v>N/A</v>
      </c>
      <c r="G14" s="9">
        <v>99.437808085</v>
      </c>
      <c r="H14" s="9" t="str">
        <f t="shared" si="3"/>
        <v>N/A</v>
      </c>
      <c r="I14" s="10">
        <v>0.36259999999999998</v>
      </c>
      <c r="J14" s="10">
        <v>-6.6000000000000003E-2</v>
      </c>
      <c r="K14" s="9" t="str">
        <f t="shared" si="0"/>
        <v>Yes</v>
      </c>
    </row>
    <row r="15" spans="1:11" x14ac:dyDescent="0.2">
      <c r="A15" s="28" t="s">
        <v>828</v>
      </c>
      <c r="B15" s="107" t="s">
        <v>213</v>
      </c>
      <c r="C15" s="9">
        <v>8.8913183753999991</v>
      </c>
      <c r="D15" s="9" t="str">
        <f t="shared" si="1"/>
        <v>N/A</v>
      </c>
      <c r="E15" s="9">
        <v>9.1146276088999993</v>
      </c>
      <c r="F15" s="9" t="str">
        <f t="shared" si="2"/>
        <v>N/A</v>
      </c>
      <c r="G15" s="9">
        <v>9.1479158225999999</v>
      </c>
      <c r="H15" s="9" t="str">
        <f t="shared" si="3"/>
        <v>N/A</v>
      </c>
      <c r="I15" s="10">
        <v>2.512</v>
      </c>
      <c r="J15" s="10">
        <v>0.36520000000000002</v>
      </c>
      <c r="K15" s="9" t="str">
        <f t="shared" si="0"/>
        <v>Yes</v>
      </c>
    </row>
    <row r="16" spans="1:11" x14ac:dyDescent="0.2">
      <c r="A16" s="28" t="s">
        <v>837</v>
      </c>
      <c r="B16" s="107" t="s">
        <v>213</v>
      </c>
      <c r="C16" s="9">
        <v>3.6443601462999999</v>
      </c>
      <c r="D16" s="9" t="str">
        <f t="shared" si="1"/>
        <v>N/A</v>
      </c>
      <c r="E16" s="9">
        <v>3.5914621399</v>
      </c>
      <c r="F16" s="9" t="str">
        <f t="shared" si="2"/>
        <v>N/A</v>
      </c>
      <c r="G16" s="9">
        <v>3.6119059529999999</v>
      </c>
      <c r="H16" s="9" t="str">
        <f t="shared" si="3"/>
        <v>N/A</v>
      </c>
      <c r="I16" s="10">
        <v>-1.45</v>
      </c>
      <c r="J16" s="10">
        <v>0.56920000000000004</v>
      </c>
      <c r="K16" s="9" t="str">
        <f t="shared" si="0"/>
        <v>Yes</v>
      </c>
    </row>
    <row r="17" spans="1:11" x14ac:dyDescent="0.2">
      <c r="A17" s="28" t="s">
        <v>830</v>
      </c>
      <c r="B17" s="107" t="s">
        <v>213</v>
      </c>
      <c r="C17" s="9">
        <v>3.0444900640000001</v>
      </c>
      <c r="D17" s="9" t="str">
        <f t="shared" si="1"/>
        <v>N/A</v>
      </c>
      <c r="E17" s="9">
        <v>3.7854729159999998</v>
      </c>
      <c r="F17" s="9" t="str">
        <f t="shared" si="2"/>
        <v>N/A</v>
      </c>
      <c r="G17" s="9">
        <v>3.4508715603</v>
      </c>
      <c r="H17" s="9" t="str">
        <f t="shared" si="3"/>
        <v>N/A</v>
      </c>
      <c r="I17" s="10">
        <v>24.34</v>
      </c>
      <c r="J17" s="10">
        <v>-8.84</v>
      </c>
      <c r="K17" s="9" t="str">
        <f t="shared" si="0"/>
        <v>Yes</v>
      </c>
    </row>
    <row r="18" spans="1:11" x14ac:dyDescent="0.2">
      <c r="A18" s="112" t="s">
        <v>312</v>
      </c>
      <c r="B18" s="37" t="s">
        <v>223</v>
      </c>
      <c r="C18" s="9">
        <v>99.923230883000002</v>
      </c>
      <c r="D18" s="9" t="str">
        <f>IF(OR($B18="N/A",$C18="N/A"),"N/A",IF(C18&gt;100,"No",IF(C18&lt;98,"No","Yes")))</f>
        <v>Yes</v>
      </c>
      <c r="E18" s="9">
        <v>100</v>
      </c>
      <c r="F18" s="9" t="str">
        <f>IF(OR($B18="N/A",$E18="N/A"),"N/A",IF(E18&gt;100,"No",IF(E18&lt;98,"No","Yes")))</f>
        <v>Yes</v>
      </c>
      <c r="G18" s="9">
        <v>100</v>
      </c>
      <c r="H18" s="9" t="str">
        <f>IF($B18="N/A","N/A",IF(G18&gt;100,"No",IF(G18&lt;98,"No","Yes")))</f>
        <v>Yes</v>
      </c>
      <c r="I18" s="10">
        <v>7.6799999999999993E-2</v>
      </c>
      <c r="J18" s="10">
        <v>0</v>
      </c>
      <c r="K18" s="9" t="str">
        <f t="shared" si="0"/>
        <v>Yes</v>
      </c>
    </row>
    <row r="19" spans="1:11" x14ac:dyDescent="0.2">
      <c r="A19" s="112" t="s">
        <v>31</v>
      </c>
      <c r="B19" s="37" t="s">
        <v>214</v>
      </c>
      <c r="C19" s="9">
        <v>99.202606493999994</v>
      </c>
      <c r="D19" s="9" t="str">
        <f>IF(OR($B19="N/A",$C19="N/A"),"N/A",IF(C19&gt;100,"No",IF(C19&lt;95,"No","Yes")))</f>
        <v>Yes</v>
      </c>
      <c r="E19" s="9">
        <v>99.502648535000006</v>
      </c>
      <c r="F19" s="9" t="str">
        <f>IF(OR($B19="N/A",$E19="N/A"),"N/A",IF(E19&gt;100,"No",IF(E19&lt;98,"No","Yes")))</f>
        <v>Yes</v>
      </c>
      <c r="G19" s="9">
        <v>99.452292901000007</v>
      </c>
      <c r="H19" s="9" t="str">
        <f>IF($B19="N/A","N/A",IF(G19&gt;100,"No",IF(G19&lt;95,"No","Yes")))</f>
        <v>Yes</v>
      </c>
      <c r="I19" s="10">
        <v>0.30249999999999999</v>
      </c>
      <c r="J19" s="10">
        <v>-5.0999999999999997E-2</v>
      </c>
      <c r="K19" s="9" t="str">
        <f t="shared" si="0"/>
        <v>Yes</v>
      </c>
    </row>
    <row r="20" spans="1:11" x14ac:dyDescent="0.2">
      <c r="A20" s="28" t="s">
        <v>313</v>
      </c>
      <c r="B20" s="107" t="s">
        <v>213</v>
      </c>
      <c r="C20" s="9">
        <v>100</v>
      </c>
      <c r="D20" s="9" t="str">
        <f t="shared" ref="D20:D35" si="4">IF(OR($B20="N/A",$C20="N/A"),"N/A",IF(C20&lt;0,"No","Yes"))</f>
        <v>N/A</v>
      </c>
      <c r="E20" s="9">
        <v>100</v>
      </c>
      <c r="F20" s="9" t="str">
        <f t="shared" ref="F20:F34" si="5">IF($B20="N/A","N/A",IF(E20&lt;0,"No","Yes"))</f>
        <v>N/A</v>
      </c>
      <c r="G20" s="9">
        <v>100</v>
      </c>
      <c r="H20" s="9" t="str">
        <f t="shared" ref="H20:H35" si="6">IF($B20="N/A","N/A",IF(G20&lt;0,"No","Yes"))</f>
        <v>N/A</v>
      </c>
      <c r="I20" s="10">
        <v>0</v>
      </c>
      <c r="J20" s="10">
        <v>0</v>
      </c>
      <c r="K20" s="9" t="str">
        <f t="shared" si="0"/>
        <v>Yes</v>
      </c>
    </row>
    <row r="21" spans="1:11" x14ac:dyDescent="0.2">
      <c r="A21" s="28" t="s">
        <v>838</v>
      </c>
      <c r="B21" s="107" t="s">
        <v>213</v>
      </c>
      <c r="C21" s="9">
        <v>0</v>
      </c>
      <c r="D21" s="9" t="str">
        <f t="shared" si="4"/>
        <v>N/A</v>
      </c>
      <c r="E21" s="9">
        <v>4.6222260000000002E-4</v>
      </c>
      <c r="F21" s="9" t="str">
        <f t="shared" si="5"/>
        <v>N/A</v>
      </c>
      <c r="G21" s="9">
        <v>3.6212039999999998E-3</v>
      </c>
      <c r="H21" s="9" t="str">
        <f t="shared" si="6"/>
        <v>N/A</v>
      </c>
      <c r="I21" s="10" t="s">
        <v>1747</v>
      </c>
      <c r="J21" s="10">
        <v>683.4</v>
      </c>
      <c r="K21" s="9" t="str">
        <f t="shared" si="0"/>
        <v>No</v>
      </c>
    </row>
    <row r="22" spans="1:11" x14ac:dyDescent="0.2">
      <c r="A22" s="28" t="s">
        <v>314</v>
      </c>
      <c r="B22" s="107" t="s">
        <v>213</v>
      </c>
      <c r="C22" s="9">
        <v>100</v>
      </c>
      <c r="D22" s="9" t="str">
        <f t="shared" si="4"/>
        <v>N/A</v>
      </c>
      <c r="E22" s="9">
        <v>100</v>
      </c>
      <c r="F22" s="9" t="str">
        <f t="shared" si="5"/>
        <v>N/A</v>
      </c>
      <c r="G22" s="9">
        <v>100</v>
      </c>
      <c r="H22" s="9" t="str">
        <f t="shared" si="6"/>
        <v>N/A</v>
      </c>
      <c r="I22" s="10">
        <v>0</v>
      </c>
      <c r="J22" s="10">
        <v>0</v>
      </c>
      <c r="K22" s="9" t="str">
        <f t="shared" si="0"/>
        <v>Yes</v>
      </c>
    </row>
    <row r="23" spans="1:11" x14ac:dyDescent="0.2">
      <c r="A23" s="28" t="s">
        <v>831</v>
      </c>
      <c r="B23" s="107" t="s">
        <v>213</v>
      </c>
      <c r="C23" s="9">
        <v>3.5985797712999998</v>
      </c>
      <c r="D23" s="9" t="str">
        <f t="shared" si="4"/>
        <v>N/A</v>
      </c>
      <c r="E23" s="9">
        <v>3.7731827720000002</v>
      </c>
      <c r="F23" s="9" t="str">
        <f t="shared" si="5"/>
        <v>N/A</v>
      </c>
      <c r="G23" s="9">
        <v>3.8812924077000002</v>
      </c>
      <c r="H23" s="9" t="str">
        <f t="shared" si="6"/>
        <v>N/A</v>
      </c>
      <c r="I23" s="10">
        <v>4.8520000000000003</v>
      </c>
      <c r="J23" s="10">
        <v>2.8650000000000002</v>
      </c>
      <c r="K23" s="9" t="str">
        <f t="shared" si="0"/>
        <v>Yes</v>
      </c>
    </row>
    <row r="24" spans="1:11" x14ac:dyDescent="0.2">
      <c r="A24" s="28" t="s">
        <v>315</v>
      </c>
      <c r="B24" s="107" t="s">
        <v>213</v>
      </c>
      <c r="C24" s="9">
        <v>5.9719975507000003</v>
      </c>
      <c r="D24" s="9" t="str">
        <f t="shared" si="4"/>
        <v>N/A</v>
      </c>
      <c r="E24" s="9">
        <v>5.7394174147000001</v>
      </c>
      <c r="F24" s="9" t="str">
        <f t="shared" si="5"/>
        <v>N/A</v>
      </c>
      <c r="G24" s="9">
        <v>5.3747719773</v>
      </c>
      <c r="H24" s="9" t="str">
        <f t="shared" si="6"/>
        <v>N/A</v>
      </c>
      <c r="I24" s="10">
        <v>-3.89</v>
      </c>
      <c r="J24" s="10">
        <v>-6.35</v>
      </c>
      <c r="K24" s="9" t="str">
        <f t="shared" si="0"/>
        <v>Yes</v>
      </c>
    </row>
    <row r="25" spans="1:11" x14ac:dyDescent="0.2">
      <c r="A25" s="28" t="s">
        <v>316</v>
      </c>
      <c r="B25" s="107" t="s">
        <v>213</v>
      </c>
      <c r="C25" s="9">
        <v>7.4004514754999997</v>
      </c>
      <c r="D25" s="9" t="str">
        <f t="shared" si="4"/>
        <v>N/A</v>
      </c>
      <c r="E25" s="9">
        <v>7.2078984589999999</v>
      </c>
      <c r="F25" s="9" t="str">
        <f t="shared" si="5"/>
        <v>N/A</v>
      </c>
      <c r="G25" s="9">
        <v>7.5271250809000003</v>
      </c>
      <c r="H25" s="9" t="str">
        <f t="shared" si="6"/>
        <v>N/A</v>
      </c>
      <c r="I25" s="10">
        <v>-2.6</v>
      </c>
      <c r="J25" s="10">
        <v>4.4290000000000003</v>
      </c>
      <c r="K25" s="9" t="str">
        <f t="shared" si="0"/>
        <v>Yes</v>
      </c>
    </row>
    <row r="26" spans="1:11" x14ac:dyDescent="0.2">
      <c r="A26" s="28" t="s">
        <v>317</v>
      </c>
      <c r="B26" s="107" t="s">
        <v>213</v>
      </c>
      <c r="C26" s="9">
        <v>86.627550974000002</v>
      </c>
      <c r="D26" s="9" t="str">
        <f t="shared" si="4"/>
        <v>N/A</v>
      </c>
      <c r="E26" s="9">
        <v>87.052684126000003</v>
      </c>
      <c r="F26" s="9" t="str">
        <f t="shared" si="5"/>
        <v>N/A</v>
      </c>
      <c r="G26" s="9">
        <v>87.098102941999997</v>
      </c>
      <c r="H26" s="9" t="str">
        <f t="shared" si="6"/>
        <v>N/A</v>
      </c>
      <c r="I26" s="10">
        <v>0.49080000000000001</v>
      </c>
      <c r="J26" s="10">
        <v>5.2200000000000003E-2</v>
      </c>
      <c r="K26" s="9" t="str">
        <f t="shared" si="0"/>
        <v>Yes</v>
      </c>
    </row>
    <row r="27" spans="1:11" x14ac:dyDescent="0.2">
      <c r="A27" s="28" t="s">
        <v>318</v>
      </c>
      <c r="B27" s="107" t="s">
        <v>213</v>
      </c>
      <c r="C27" s="9">
        <v>57.488644567999998</v>
      </c>
      <c r="D27" s="9" t="str">
        <f t="shared" si="4"/>
        <v>N/A</v>
      </c>
      <c r="E27" s="9">
        <v>60.765163211000001</v>
      </c>
      <c r="F27" s="9" t="str">
        <f t="shared" si="5"/>
        <v>N/A</v>
      </c>
      <c r="G27" s="9">
        <v>69.766568140000004</v>
      </c>
      <c r="H27" s="9" t="str">
        <f t="shared" si="6"/>
        <v>N/A</v>
      </c>
      <c r="I27" s="10">
        <v>5.6989999999999998</v>
      </c>
      <c r="J27" s="10">
        <v>14.81</v>
      </c>
      <c r="K27" s="9" t="str">
        <f t="shared" si="0"/>
        <v>Yes</v>
      </c>
    </row>
    <row r="28" spans="1:11" x14ac:dyDescent="0.2">
      <c r="A28" s="28" t="s">
        <v>835</v>
      </c>
      <c r="B28" s="107" t="s">
        <v>213</v>
      </c>
      <c r="C28" s="9">
        <v>1.7417711255999999</v>
      </c>
      <c r="D28" s="9" t="str">
        <f t="shared" si="4"/>
        <v>N/A</v>
      </c>
      <c r="E28" s="9">
        <v>1.7664742171000001</v>
      </c>
      <c r="F28" s="9" t="str">
        <f t="shared" si="5"/>
        <v>N/A</v>
      </c>
      <c r="G28" s="9">
        <v>1.7893063602999999</v>
      </c>
      <c r="H28" s="9" t="str">
        <f t="shared" si="6"/>
        <v>N/A</v>
      </c>
      <c r="I28" s="10">
        <v>1.4179999999999999</v>
      </c>
      <c r="J28" s="10">
        <v>1.2929999999999999</v>
      </c>
      <c r="K28" s="9" t="str">
        <f t="shared" si="0"/>
        <v>Yes</v>
      </c>
    </row>
    <row r="29" spans="1:11" x14ac:dyDescent="0.2">
      <c r="A29" s="28" t="s">
        <v>319</v>
      </c>
      <c r="B29" s="107" t="s">
        <v>213</v>
      </c>
      <c r="C29" s="9">
        <v>0</v>
      </c>
      <c r="D29" s="9" t="str">
        <f t="shared" si="4"/>
        <v>N/A</v>
      </c>
      <c r="E29" s="9">
        <v>0</v>
      </c>
      <c r="F29" s="9" t="str">
        <f t="shared" si="5"/>
        <v>N/A</v>
      </c>
      <c r="G29" s="9">
        <v>1.2976143E-3</v>
      </c>
      <c r="H29" s="9" t="str">
        <f t="shared" si="6"/>
        <v>N/A</v>
      </c>
      <c r="I29" s="10" t="s">
        <v>1747</v>
      </c>
      <c r="J29" s="10" t="s">
        <v>1747</v>
      </c>
      <c r="K29" s="9" t="str">
        <f t="shared" si="0"/>
        <v>N/A</v>
      </c>
    </row>
    <row r="30" spans="1:11" x14ac:dyDescent="0.2">
      <c r="A30" s="28" t="s">
        <v>836</v>
      </c>
      <c r="B30" s="107" t="s">
        <v>213</v>
      </c>
      <c r="C30" s="9">
        <v>82.686178034999998</v>
      </c>
      <c r="D30" s="9" t="str">
        <f t="shared" si="4"/>
        <v>N/A</v>
      </c>
      <c r="E30" s="9">
        <v>83.456942257999998</v>
      </c>
      <c r="F30" s="9" t="str">
        <f t="shared" si="5"/>
        <v>N/A</v>
      </c>
      <c r="G30" s="9">
        <v>85.872872723</v>
      </c>
      <c r="H30" s="9" t="str">
        <f t="shared" si="6"/>
        <v>N/A</v>
      </c>
      <c r="I30" s="10">
        <v>0.93220000000000003</v>
      </c>
      <c r="J30" s="10">
        <v>2.895</v>
      </c>
      <c r="K30" s="9" t="str">
        <f t="shared" si="0"/>
        <v>Yes</v>
      </c>
    </row>
    <row r="31" spans="1:11" x14ac:dyDescent="0.2">
      <c r="A31" s="112" t="s">
        <v>320</v>
      </c>
      <c r="B31" s="37" t="s">
        <v>213</v>
      </c>
      <c r="C31" s="9" t="s">
        <v>1747</v>
      </c>
      <c r="D31" s="9" t="str">
        <f t="shared" si="4"/>
        <v>N/A</v>
      </c>
      <c r="E31" s="9" t="s">
        <v>1747</v>
      </c>
      <c r="F31" s="9" t="str">
        <f t="shared" si="5"/>
        <v>N/A</v>
      </c>
      <c r="G31" s="9">
        <v>100</v>
      </c>
      <c r="H31" s="9" t="str">
        <f t="shared" si="6"/>
        <v>N/A</v>
      </c>
      <c r="I31" s="10" t="s">
        <v>1747</v>
      </c>
      <c r="J31" s="10" t="s">
        <v>1747</v>
      </c>
      <c r="K31" s="9" t="str">
        <f t="shared" si="0"/>
        <v>N/A</v>
      </c>
    </row>
    <row r="32" spans="1:11" x14ac:dyDescent="0.2">
      <c r="A32" s="112" t="s">
        <v>321</v>
      </c>
      <c r="B32" s="37" t="s">
        <v>213</v>
      </c>
      <c r="C32" s="9">
        <v>99.925018025</v>
      </c>
      <c r="D32" s="9" t="str">
        <f t="shared" si="4"/>
        <v>N/A</v>
      </c>
      <c r="E32" s="9">
        <v>99.924349450999998</v>
      </c>
      <c r="F32" s="9" t="str">
        <f t="shared" si="5"/>
        <v>N/A</v>
      </c>
      <c r="G32" s="9">
        <v>99.908579200000005</v>
      </c>
      <c r="H32" s="9" t="str">
        <f t="shared" si="6"/>
        <v>N/A</v>
      </c>
      <c r="I32" s="10">
        <v>-1E-3</v>
      </c>
      <c r="J32" s="10">
        <v>-1.6E-2</v>
      </c>
      <c r="K32" s="9" t="str">
        <f t="shared" si="0"/>
        <v>Yes</v>
      </c>
    </row>
    <row r="33" spans="1:11" x14ac:dyDescent="0.2">
      <c r="A33" s="28" t="s">
        <v>322</v>
      </c>
      <c r="B33" s="107" t="s">
        <v>213</v>
      </c>
      <c r="C33" s="9">
        <v>0</v>
      </c>
      <c r="D33" s="9" t="str">
        <f t="shared" si="4"/>
        <v>N/A</v>
      </c>
      <c r="E33" s="9">
        <v>0</v>
      </c>
      <c r="F33" s="9" t="str">
        <f t="shared" si="5"/>
        <v>N/A</v>
      </c>
      <c r="G33" s="9">
        <v>0</v>
      </c>
      <c r="H33" s="9" t="str">
        <f t="shared" si="6"/>
        <v>N/A</v>
      </c>
      <c r="I33" s="10" t="s">
        <v>1747</v>
      </c>
      <c r="J33" s="10" t="s">
        <v>1747</v>
      </c>
      <c r="K33" s="9" t="str">
        <f t="shared" si="0"/>
        <v>N/A</v>
      </c>
    </row>
    <row r="34" spans="1:11" x14ac:dyDescent="0.2">
      <c r="A34" s="28" t="s">
        <v>323</v>
      </c>
      <c r="B34" s="107" t="s">
        <v>213</v>
      </c>
      <c r="C34" s="9">
        <v>42.284703753000002</v>
      </c>
      <c r="D34" s="9" t="str">
        <f t="shared" si="4"/>
        <v>N/A</v>
      </c>
      <c r="E34" s="9">
        <v>42.927994970999997</v>
      </c>
      <c r="F34" s="9" t="str">
        <f t="shared" si="5"/>
        <v>N/A</v>
      </c>
      <c r="G34" s="9">
        <v>42.287967192000004</v>
      </c>
      <c r="H34" s="9" t="str">
        <f t="shared" si="6"/>
        <v>N/A</v>
      </c>
      <c r="I34" s="10">
        <v>1.5209999999999999</v>
      </c>
      <c r="J34" s="10">
        <v>-1.49</v>
      </c>
      <c r="K34" s="9" t="str">
        <f t="shared" si="0"/>
        <v>Yes</v>
      </c>
    </row>
    <row r="35" spans="1:11" ht="25.5" x14ac:dyDescent="0.2">
      <c r="A35" s="28" t="s">
        <v>370</v>
      </c>
      <c r="B35" s="107" t="s">
        <v>213</v>
      </c>
      <c r="C35" s="9">
        <v>32.688564143000001</v>
      </c>
      <c r="D35" s="9" t="str">
        <f t="shared" si="4"/>
        <v>N/A</v>
      </c>
      <c r="E35" s="9">
        <v>32.505800893</v>
      </c>
      <c r="F35" s="9" t="str">
        <f>IF($B35="N/A","N/A",IF(E35&lt;0,"No","Yes"))</f>
        <v>N/A</v>
      </c>
      <c r="G35" s="9">
        <v>32.389406168000001</v>
      </c>
      <c r="H35" s="9" t="str">
        <f t="shared" si="6"/>
        <v>N/A</v>
      </c>
      <c r="I35" s="10">
        <v>-0.55900000000000005</v>
      </c>
      <c r="J35" s="10">
        <v>-0.35799999999999998</v>
      </c>
      <c r="K35" s="9" t="str">
        <f t="shared" si="0"/>
        <v>Yes</v>
      </c>
    </row>
    <row r="36" spans="1:11" x14ac:dyDescent="0.2">
      <c r="A36" s="31" t="s">
        <v>374</v>
      </c>
      <c r="B36" s="1" t="s">
        <v>213</v>
      </c>
      <c r="C36" s="8">
        <v>95.885997861000007</v>
      </c>
      <c r="D36" s="9" t="str">
        <f t="shared" ref="D36:D39" si="7">IF($B36="N/A","N/A",IF(C36&lt;0,"No","Yes"))</f>
        <v>N/A</v>
      </c>
      <c r="E36" s="8">
        <v>97.382895916999999</v>
      </c>
      <c r="F36" s="9" t="str">
        <f t="shared" ref="F36:F39" si="8">IF($B36="N/A","N/A",IF(E36&lt;0,"No","Yes"))</f>
        <v>N/A</v>
      </c>
      <c r="G36" s="8">
        <v>96.075972859000004</v>
      </c>
      <c r="H36" s="9" t="str">
        <f t="shared" ref="H36:H39" si="9">IF($B36="N/A","N/A",IF(G36&lt;0,"No","Yes"))</f>
        <v>N/A</v>
      </c>
      <c r="I36" s="10">
        <v>1.5609999999999999</v>
      </c>
      <c r="J36" s="10">
        <v>-1.34</v>
      </c>
      <c r="K36" s="9" t="str">
        <f>IF(J36="Div by 0", "N/A", IF(J36="N/A","N/A", IF(J36&gt;30, "No", IF(J36&lt;-30, "No", "Yes"))))</f>
        <v>Yes</v>
      </c>
    </row>
    <row r="37" spans="1:11" x14ac:dyDescent="0.2">
      <c r="A37" s="31" t="s">
        <v>375</v>
      </c>
      <c r="B37" s="1" t="s">
        <v>213</v>
      </c>
      <c r="C37" s="8">
        <v>1.2826839945999999</v>
      </c>
      <c r="D37" s="9" t="str">
        <f t="shared" si="7"/>
        <v>N/A</v>
      </c>
      <c r="E37" s="8">
        <v>1.4365876881999999</v>
      </c>
      <c r="F37" s="9" t="str">
        <f t="shared" si="8"/>
        <v>N/A</v>
      </c>
      <c r="G37" s="8">
        <v>1.5276954205</v>
      </c>
      <c r="H37" s="9" t="str">
        <f t="shared" si="9"/>
        <v>N/A</v>
      </c>
      <c r="I37" s="10">
        <v>12</v>
      </c>
      <c r="J37" s="10">
        <v>6.3419999999999996</v>
      </c>
      <c r="K37" s="9" t="str">
        <f>IF(J37="Div by 0", "N/A", IF(J37="N/A","N/A", IF(J37&gt;30, "No", IF(J37&lt;-30, "No", "Yes"))))</f>
        <v>Yes</v>
      </c>
    </row>
    <row r="38" spans="1:11" x14ac:dyDescent="0.2">
      <c r="A38" s="31" t="s">
        <v>376</v>
      </c>
      <c r="B38" s="1" t="s">
        <v>213</v>
      </c>
      <c r="C38" s="8">
        <v>2.1088659190999999</v>
      </c>
      <c r="D38" s="9" t="str">
        <f t="shared" si="7"/>
        <v>N/A</v>
      </c>
      <c r="E38" s="8">
        <v>0.29859576789999998</v>
      </c>
      <c r="F38" s="9" t="str">
        <f t="shared" si="8"/>
        <v>N/A</v>
      </c>
      <c r="G38" s="8">
        <v>1.4865042255000001</v>
      </c>
      <c r="H38" s="9" t="str">
        <f t="shared" si="9"/>
        <v>N/A</v>
      </c>
      <c r="I38" s="10">
        <v>-85.8</v>
      </c>
      <c r="J38" s="10">
        <v>397.8</v>
      </c>
      <c r="K38" s="9" t="str">
        <f>IF(J38="Div by 0", "N/A", IF(J38="N/A","N/A", IF(J38&gt;30, "No", IF(J38&lt;-30, "No", "Yes"))))</f>
        <v>No</v>
      </c>
    </row>
    <row r="39" spans="1:11" x14ac:dyDescent="0.2">
      <c r="A39" s="31" t="s">
        <v>377</v>
      </c>
      <c r="B39" s="1" t="s">
        <v>213</v>
      </c>
      <c r="C39" s="8">
        <v>0.1754722672</v>
      </c>
      <c r="D39" s="9" t="str">
        <f t="shared" si="7"/>
        <v>N/A</v>
      </c>
      <c r="E39" s="8">
        <v>0.20568903520000001</v>
      </c>
      <c r="F39" s="9" t="str">
        <f t="shared" si="8"/>
        <v>N/A</v>
      </c>
      <c r="G39" s="8">
        <v>0.18241814949999999</v>
      </c>
      <c r="H39" s="9" t="str">
        <f t="shared" si="9"/>
        <v>N/A</v>
      </c>
      <c r="I39" s="10">
        <v>17.22</v>
      </c>
      <c r="J39" s="10">
        <v>-11.3</v>
      </c>
      <c r="K39" s="9" t="str">
        <f>IF(J39="Div by 0", "N/A", IF(J39="N/A","N/A", IF(J39&gt;30, "No", IF(J39&lt;-30, "No", "Yes"))))</f>
        <v>Yes</v>
      </c>
    </row>
    <row r="40" spans="1:11" x14ac:dyDescent="0.2">
      <c r="A40" s="164" t="s">
        <v>1647</v>
      </c>
      <c r="B40" s="165"/>
      <c r="C40" s="165"/>
      <c r="D40" s="165"/>
      <c r="E40" s="165"/>
      <c r="F40" s="165"/>
      <c r="G40" s="165"/>
      <c r="H40" s="165"/>
      <c r="I40" s="165"/>
      <c r="J40" s="165"/>
      <c r="K40" s="166"/>
    </row>
    <row r="41" spans="1:11" x14ac:dyDescent="0.2">
      <c r="A41" s="156" t="s">
        <v>1645</v>
      </c>
      <c r="B41" s="157"/>
      <c r="C41" s="157"/>
      <c r="D41" s="157"/>
      <c r="E41" s="157"/>
      <c r="F41" s="157"/>
      <c r="G41" s="157"/>
      <c r="H41" s="157"/>
      <c r="I41" s="157"/>
      <c r="J41" s="157"/>
      <c r="K41" s="158"/>
    </row>
    <row r="42" spans="1:11" x14ac:dyDescent="0.2">
      <c r="A42" s="159" t="s">
        <v>1743</v>
      </c>
      <c r="B42" s="159"/>
      <c r="C42" s="159"/>
      <c r="D42" s="159"/>
      <c r="E42" s="159"/>
      <c r="F42" s="159"/>
      <c r="G42" s="159"/>
      <c r="H42" s="159"/>
      <c r="I42" s="159"/>
      <c r="J42" s="159"/>
      <c r="K42" s="160"/>
    </row>
  </sheetData>
  <mergeCells count="6">
    <mergeCell ref="A42:K42"/>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21"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1593</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109" t="s">
        <v>342</v>
      </c>
      <c r="B6" s="9" t="s">
        <v>213</v>
      </c>
      <c r="C6" s="5">
        <v>7</v>
      </c>
      <c r="D6" s="9" t="s">
        <v>213</v>
      </c>
      <c r="E6" s="5">
        <v>7</v>
      </c>
      <c r="F6" s="9" t="s">
        <v>213</v>
      </c>
      <c r="G6" s="5">
        <v>7</v>
      </c>
      <c r="H6" s="9" t="s">
        <v>213</v>
      </c>
      <c r="I6" s="133" t="s">
        <v>213</v>
      </c>
      <c r="J6" s="133" t="s">
        <v>213</v>
      </c>
      <c r="K6" s="9" t="s">
        <v>213</v>
      </c>
    </row>
    <row r="7" spans="1:11" s="30" customFormat="1" x14ac:dyDescent="0.2">
      <c r="A7" s="109" t="s">
        <v>12</v>
      </c>
      <c r="B7" s="32" t="s">
        <v>213</v>
      </c>
      <c r="C7" s="33">
        <v>3553952</v>
      </c>
      <c r="D7" s="34" t="str">
        <f>IF($B7="N/A","N/A",IF(C7&gt;15,"No",IF(C7&lt;-15,"No","Yes")))</f>
        <v>N/A</v>
      </c>
      <c r="E7" s="33">
        <v>3888333</v>
      </c>
      <c r="F7" s="34" t="str">
        <f>IF($B7="N/A","N/A",IF(E7&gt;15,"No",IF(E7&lt;-15,"No","Yes")))</f>
        <v>N/A</v>
      </c>
      <c r="G7" s="33">
        <v>3979324</v>
      </c>
      <c r="H7" s="34" t="str">
        <f>IF($B7="N/A","N/A",IF(G7&gt;15,"No",IF(G7&lt;-15,"No","Yes")))</f>
        <v>N/A</v>
      </c>
      <c r="I7" s="35">
        <v>9.4090000000000007</v>
      </c>
      <c r="J7" s="35">
        <v>2.34</v>
      </c>
      <c r="K7" s="34" t="str">
        <f t="shared" ref="K7:K24" si="0">IF(J7="Div by 0", "N/A", IF(J7="N/A","N/A", IF(J7&gt;30, "No", IF(J7&lt;-30, "No", "Yes"))))</f>
        <v>Yes</v>
      </c>
    </row>
    <row r="8" spans="1:11" x14ac:dyDescent="0.2">
      <c r="A8" s="109" t="s">
        <v>362</v>
      </c>
      <c r="B8" s="32" t="s">
        <v>213</v>
      </c>
      <c r="C8" s="36" t="s">
        <v>213</v>
      </c>
      <c r="D8" s="34" t="str">
        <f>IF($B8="N/A","N/A",IF(C8&gt;15,"No",IF(C8&lt;-15,"No","Yes")))</f>
        <v>N/A</v>
      </c>
      <c r="E8" s="36">
        <v>99.696193715999996</v>
      </c>
      <c r="F8" s="34" t="str">
        <f>IF($B8="N/A","N/A",IF(E8&gt;15,"No",IF(E8&lt;-15,"No","Yes")))</f>
        <v>N/A</v>
      </c>
      <c r="G8" s="36">
        <v>99.678412714999993</v>
      </c>
      <c r="H8" s="34" t="str">
        <f>IF($B8="N/A","N/A",IF(G8&gt;15,"No",IF(G8&lt;-15,"No","Yes")))</f>
        <v>N/A</v>
      </c>
      <c r="I8" s="35" t="s">
        <v>213</v>
      </c>
      <c r="J8" s="35">
        <v>-1.7999999999999999E-2</v>
      </c>
      <c r="K8" s="34" t="str">
        <f t="shared" si="0"/>
        <v>Yes</v>
      </c>
    </row>
    <row r="9" spans="1:11" x14ac:dyDescent="0.2">
      <c r="A9" s="109" t="s">
        <v>119</v>
      </c>
      <c r="B9" s="37" t="s">
        <v>213</v>
      </c>
      <c r="C9" s="8">
        <v>0.64685735769999997</v>
      </c>
      <c r="D9" s="9" t="str">
        <f>IF($B9="N/A","N/A",IF(C9&gt;15,"No",IF(C9&lt;-15,"No","Yes")))</f>
        <v>N/A</v>
      </c>
      <c r="E9" s="8">
        <v>0.30380628409999999</v>
      </c>
      <c r="F9" s="9" t="str">
        <f>IF($B9="N/A","N/A",IF(E9&gt;15,"No",IF(E9&lt;-15,"No","Yes")))</f>
        <v>N/A</v>
      </c>
      <c r="G9" s="8">
        <v>0.32158728469999998</v>
      </c>
      <c r="H9" s="9" t="str">
        <f>IF($B9="N/A","N/A",IF(G9&gt;15,"No",IF(G9&lt;-15,"No","Yes")))</f>
        <v>N/A</v>
      </c>
      <c r="I9" s="10">
        <v>-53</v>
      </c>
      <c r="J9" s="10">
        <v>5.8529999999999998</v>
      </c>
      <c r="K9" s="9" t="str">
        <f t="shared" si="0"/>
        <v>Yes</v>
      </c>
    </row>
    <row r="10" spans="1:11" x14ac:dyDescent="0.2">
      <c r="A10" s="109" t="s">
        <v>120</v>
      </c>
      <c r="B10" s="37" t="s">
        <v>213</v>
      </c>
      <c r="C10" s="8">
        <v>0</v>
      </c>
      <c r="D10" s="9" t="str">
        <f>IF($B10="N/A","N/A",IF(C10&gt;15,"No",IF(C10&lt;-15,"No","Yes")))</f>
        <v>N/A</v>
      </c>
      <c r="E10" s="8">
        <v>0</v>
      </c>
      <c r="F10" s="9" t="str">
        <f>IF($B10="N/A","N/A",IF(E10&gt;15,"No",IF(E10&lt;-15,"No","Yes")))</f>
        <v>N/A</v>
      </c>
      <c r="G10" s="8">
        <v>0</v>
      </c>
      <c r="H10" s="9" t="str">
        <f>IF($B10="N/A","N/A",IF(G10&gt;15,"No",IF(G10&lt;-15,"No","Yes")))</f>
        <v>N/A</v>
      </c>
      <c r="I10" s="10" t="s">
        <v>1747</v>
      </c>
      <c r="J10" s="10" t="s">
        <v>1747</v>
      </c>
      <c r="K10" s="9" t="str">
        <f t="shared" si="0"/>
        <v>N/A</v>
      </c>
    </row>
    <row r="11" spans="1:11" x14ac:dyDescent="0.2">
      <c r="A11" s="109" t="s">
        <v>839</v>
      </c>
      <c r="B11" s="37" t="s">
        <v>214</v>
      </c>
      <c r="C11" s="8">
        <v>100</v>
      </c>
      <c r="D11" s="9" t="str">
        <f>IF(OR($B11="N/A",$C11="N/A"),"N/A",IF(C11&gt;100,"No",IF(C11&lt;95,"No","Yes")))</f>
        <v>Yes</v>
      </c>
      <c r="E11" s="8">
        <v>99.999974281999997</v>
      </c>
      <c r="F11" s="9" t="str">
        <f>IF(OR($B11="N/A",$E11="N/A"),"N/A",IF(E11&gt;100,"No",IF(E11&lt;95,"No","Yes")))</f>
        <v>Yes</v>
      </c>
      <c r="G11" s="8">
        <v>99.999698441000007</v>
      </c>
      <c r="H11" s="9" t="str">
        <f>IF($B11="N/A","N/A",IF(G11&gt;100,"No",IF(G11&lt;95,"No","Yes")))</f>
        <v>Yes</v>
      </c>
      <c r="I11" s="10">
        <v>0</v>
      </c>
      <c r="J11" s="10">
        <v>0</v>
      </c>
      <c r="K11" s="9" t="str">
        <f t="shared" si="0"/>
        <v>Yes</v>
      </c>
    </row>
    <row r="12" spans="1:11" x14ac:dyDescent="0.2">
      <c r="A12" s="109" t="s">
        <v>348</v>
      </c>
      <c r="B12" s="37" t="s">
        <v>213</v>
      </c>
      <c r="C12" s="8">
        <v>99.982357668000006</v>
      </c>
      <c r="D12" s="9" t="str">
        <f t="shared" ref="D12:D13" si="1">IF(OR($B12="N/A",$C12="N/A"),"N/A",IF(C12&gt;100,"No",IF(C12&lt;95,"No","Yes")))</f>
        <v>N/A</v>
      </c>
      <c r="E12" s="8">
        <v>99.983720525999999</v>
      </c>
      <c r="F12" s="9" t="str">
        <f t="shared" ref="F12:F13" si="2">IF(OR($B12="N/A",$E12="N/A"),"N/A",IF(E12&gt;100,"No",IF(E12&lt;95,"No","Yes")))</f>
        <v>N/A</v>
      </c>
      <c r="G12" s="8">
        <v>99.986027734999993</v>
      </c>
      <c r="H12" s="9" t="str">
        <f t="shared" ref="H12:H13" si="3">IF($B12="N/A","N/A",IF(G12&gt;100,"No",IF(G12&lt;95,"No","Yes")))</f>
        <v>N/A</v>
      </c>
      <c r="I12" s="10">
        <v>1.4E-3</v>
      </c>
      <c r="J12" s="10">
        <v>2.3E-3</v>
      </c>
      <c r="K12" s="9" t="str">
        <f t="shared" si="0"/>
        <v>Yes</v>
      </c>
    </row>
    <row r="13" spans="1:11" x14ac:dyDescent="0.2">
      <c r="A13" s="109" t="s">
        <v>840</v>
      </c>
      <c r="B13" s="37" t="s">
        <v>214</v>
      </c>
      <c r="C13" s="8">
        <v>0.8746600967</v>
      </c>
      <c r="D13" s="9" t="str">
        <f t="shared" si="1"/>
        <v>No</v>
      </c>
      <c r="E13" s="8">
        <v>0.54288045799999995</v>
      </c>
      <c r="F13" s="9" t="str">
        <f t="shared" si="2"/>
        <v>No</v>
      </c>
      <c r="G13" s="8">
        <v>0.55906480599999997</v>
      </c>
      <c r="H13" s="9" t="str">
        <f t="shared" si="3"/>
        <v>No</v>
      </c>
      <c r="I13" s="10">
        <v>-37.9</v>
      </c>
      <c r="J13" s="10">
        <v>2.9809999999999999</v>
      </c>
      <c r="K13" s="9" t="str">
        <f t="shared" si="0"/>
        <v>Yes</v>
      </c>
    </row>
    <row r="14" spans="1:11" x14ac:dyDescent="0.2">
      <c r="A14" s="109" t="s">
        <v>13</v>
      </c>
      <c r="B14" s="37" t="s">
        <v>213</v>
      </c>
      <c r="C14" s="38">
        <v>3530963</v>
      </c>
      <c r="D14" s="9" t="str">
        <f>IF($B14="N/A","N/A",IF(C14&gt;15,"No",IF(C14&lt;-15,"No","Yes")))</f>
        <v>N/A</v>
      </c>
      <c r="E14" s="38">
        <v>3876520</v>
      </c>
      <c r="F14" s="9" t="str">
        <f>IF($B14="N/A","N/A",IF(E14&gt;15,"No",IF(E14&lt;-15,"No","Yes")))</f>
        <v>N/A</v>
      </c>
      <c r="G14" s="38">
        <v>3966527</v>
      </c>
      <c r="H14" s="9" t="str">
        <f>IF($B14="N/A","N/A",IF(G14&gt;15,"No",IF(G14&lt;-15,"No","Yes")))</f>
        <v>N/A</v>
      </c>
      <c r="I14" s="10">
        <v>9.7859999999999996</v>
      </c>
      <c r="J14" s="10">
        <v>2.3220000000000001</v>
      </c>
      <c r="K14" s="9" t="str">
        <f t="shared" si="0"/>
        <v>Yes</v>
      </c>
    </row>
    <row r="15" spans="1:11" x14ac:dyDescent="0.2">
      <c r="A15" s="109" t="s">
        <v>442</v>
      </c>
      <c r="B15" s="37" t="s">
        <v>215</v>
      </c>
      <c r="C15" s="8">
        <v>2.3789544000000001E-3</v>
      </c>
      <c r="D15" s="9" t="str">
        <f>IF($B15="N/A","N/A",IF(C15&gt;20,"No",IF(C15&lt;5,"No","Yes")))</f>
        <v>No</v>
      </c>
      <c r="E15" s="8">
        <v>5.4172300000000003E-4</v>
      </c>
      <c r="F15" s="9" t="str">
        <f>IF($B15="N/A","N/A",IF(E15&gt;20,"No",IF(E15&lt;5,"No","Yes")))</f>
        <v>No</v>
      </c>
      <c r="G15" s="8">
        <v>1.0084389E-3</v>
      </c>
      <c r="H15" s="9" t="str">
        <f>IF($B15="N/A","N/A",IF(G15&gt;20,"No",IF(G15&lt;5,"No","Yes")))</f>
        <v>No</v>
      </c>
      <c r="I15" s="10">
        <v>-77.2</v>
      </c>
      <c r="J15" s="10">
        <v>86.15</v>
      </c>
      <c r="K15" s="9" t="str">
        <f t="shared" si="0"/>
        <v>No</v>
      </c>
    </row>
    <row r="16" spans="1:11" x14ac:dyDescent="0.2">
      <c r="A16" s="109" t="s">
        <v>443</v>
      </c>
      <c r="B16" s="32" t="s">
        <v>213</v>
      </c>
      <c r="C16" s="8" t="s">
        <v>213</v>
      </c>
      <c r="D16" s="9" t="str">
        <f>IF($B16="N/A","N/A",IF(C16&gt;15,"No",IF(C16&lt;-15,"No","Yes")))</f>
        <v>N/A</v>
      </c>
      <c r="E16" s="8">
        <v>99.999458277000002</v>
      </c>
      <c r="F16" s="9" t="str">
        <f>IF($B16="N/A","N/A",IF(E16&gt;15,"No",IF(E16&lt;-15,"No","Yes")))</f>
        <v>N/A</v>
      </c>
      <c r="G16" s="8">
        <v>99.998991560999997</v>
      </c>
      <c r="H16" s="9" t="str">
        <f>IF($B16="N/A","N/A",IF(G16&gt;15,"No",IF(G16&lt;-15,"No","Yes")))</f>
        <v>N/A</v>
      </c>
      <c r="I16" s="10" t="s">
        <v>213</v>
      </c>
      <c r="J16" s="10">
        <v>0</v>
      </c>
      <c r="K16" s="9" t="str">
        <f t="shared" si="0"/>
        <v>Yes</v>
      </c>
    </row>
    <row r="17" spans="1:11" x14ac:dyDescent="0.2">
      <c r="A17" s="109" t="s">
        <v>444</v>
      </c>
      <c r="B17" s="37" t="s">
        <v>235</v>
      </c>
      <c r="C17" s="8">
        <v>32.857863420999998</v>
      </c>
      <c r="D17" s="9" t="str">
        <f>IF($B17="N/A","N/A",IF(C17&gt;1,"Yes","No"))</f>
        <v>Yes</v>
      </c>
      <c r="E17" s="8">
        <v>29.657244125999998</v>
      </c>
      <c r="F17" s="9" t="str">
        <f>IF($B17="N/A","N/A",IF(E17&gt;1,"Yes","No"))</f>
        <v>Yes</v>
      </c>
      <c r="G17" s="8">
        <v>31.615037537999999</v>
      </c>
      <c r="H17" s="9" t="str">
        <f>IF($B17="N/A","N/A",IF(G17&gt;1,"Yes","No"))</f>
        <v>Yes</v>
      </c>
      <c r="I17" s="10">
        <v>-9.74</v>
      </c>
      <c r="J17" s="10">
        <v>6.601</v>
      </c>
      <c r="K17" s="9" t="str">
        <f t="shared" si="0"/>
        <v>Yes</v>
      </c>
    </row>
    <row r="18" spans="1:11" x14ac:dyDescent="0.2">
      <c r="A18" s="109" t="s">
        <v>862</v>
      </c>
      <c r="B18" s="37" t="s">
        <v>213</v>
      </c>
      <c r="C18" s="110">
        <v>764.24997350000001</v>
      </c>
      <c r="D18" s="9" t="str">
        <f>IF($B18="N/A","N/A",IF(C18&gt;15,"No",IF(C18&lt;-15,"No","Yes")))</f>
        <v>N/A</v>
      </c>
      <c r="E18" s="110">
        <v>479.53785915999998</v>
      </c>
      <c r="F18" s="9" t="str">
        <f>IF($B18="N/A","N/A",IF(E18&gt;15,"No",IF(E18&lt;-15,"No","Yes")))</f>
        <v>N/A</v>
      </c>
      <c r="G18" s="110">
        <v>658.88925208000001</v>
      </c>
      <c r="H18" s="9" t="str">
        <f>IF($B18="N/A","N/A",IF(G18&gt;15,"No",IF(G18&lt;-15,"No","Yes")))</f>
        <v>N/A</v>
      </c>
      <c r="I18" s="10">
        <v>-37.299999999999997</v>
      </c>
      <c r="J18" s="10">
        <v>37.4</v>
      </c>
      <c r="K18" s="9" t="str">
        <f t="shared" si="0"/>
        <v>No</v>
      </c>
    </row>
    <row r="19" spans="1:11" x14ac:dyDescent="0.2">
      <c r="A19" s="3" t="s">
        <v>131</v>
      </c>
      <c r="B19" s="37" t="s">
        <v>213</v>
      </c>
      <c r="C19" s="38">
        <v>208</v>
      </c>
      <c r="D19" s="37" t="s">
        <v>213</v>
      </c>
      <c r="E19" s="38">
        <v>126</v>
      </c>
      <c r="F19" s="37" t="s">
        <v>213</v>
      </c>
      <c r="G19" s="38">
        <v>118</v>
      </c>
      <c r="H19" s="9" t="str">
        <f>IF($B19="N/A","N/A",IF(G19&gt;15,"No",IF(G19&lt;-15,"No","Yes")))</f>
        <v>N/A</v>
      </c>
      <c r="I19" s="10">
        <v>-39.4</v>
      </c>
      <c r="J19" s="10">
        <v>-6.35</v>
      </c>
      <c r="K19" s="9" t="str">
        <f t="shared" si="0"/>
        <v>Yes</v>
      </c>
    </row>
    <row r="20" spans="1:11" x14ac:dyDescent="0.2">
      <c r="A20" s="3" t="s">
        <v>346</v>
      </c>
      <c r="B20" s="32" t="s">
        <v>213</v>
      </c>
      <c r="C20" s="8" t="s">
        <v>213</v>
      </c>
      <c r="D20" s="37" t="s">
        <v>213</v>
      </c>
      <c r="E20" s="8">
        <v>3.2404631999999999E-3</v>
      </c>
      <c r="F20" s="37" t="s">
        <v>213</v>
      </c>
      <c r="G20" s="8">
        <v>2.9653278000000001E-3</v>
      </c>
      <c r="H20" s="9" t="str">
        <f>IF($B20="N/A","N/A",IF(G20&gt;15,"No",IF(G20&lt;-15,"No","Yes")))</f>
        <v>N/A</v>
      </c>
      <c r="I20" s="10" t="s">
        <v>213</v>
      </c>
      <c r="J20" s="10">
        <v>-8.49</v>
      </c>
      <c r="K20" s="9" t="str">
        <f t="shared" si="0"/>
        <v>Yes</v>
      </c>
    </row>
    <row r="21" spans="1:11" ht="25.5" x14ac:dyDescent="0.2">
      <c r="A21" s="3" t="s">
        <v>841</v>
      </c>
      <c r="B21" s="37" t="s">
        <v>213</v>
      </c>
      <c r="C21" s="110">
        <v>1965.0961537999999</v>
      </c>
      <c r="D21" s="9" t="str">
        <f>IF($B21="N/A","N/A",IF(C21&gt;60,"No",IF(C21&lt;15,"No","Yes")))</f>
        <v>N/A</v>
      </c>
      <c r="E21" s="110">
        <v>1553.9285714</v>
      </c>
      <c r="F21" s="9" t="str">
        <f>IF($B21="N/A","N/A",IF(E21&gt;60,"No",IF(E21&lt;15,"No","Yes")))</f>
        <v>N/A</v>
      </c>
      <c r="G21" s="110">
        <v>2254.9067796999998</v>
      </c>
      <c r="H21" s="9" t="str">
        <f>IF($B21="N/A","N/A",IF(G21&gt;60,"No",IF(G21&lt;15,"No","Yes")))</f>
        <v>N/A</v>
      </c>
      <c r="I21" s="10">
        <v>-20.9</v>
      </c>
      <c r="J21" s="10">
        <v>45.11</v>
      </c>
      <c r="K21" s="9" t="str">
        <f t="shared" si="0"/>
        <v>No</v>
      </c>
    </row>
    <row r="22" spans="1:11" x14ac:dyDescent="0.2">
      <c r="A22" s="3" t="s">
        <v>27</v>
      </c>
      <c r="B22" s="37" t="s">
        <v>217</v>
      </c>
      <c r="C22" s="38">
        <v>0</v>
      </c>
      <c r="D22" s="9" t="str">
        <f>IF($B22="N/A","N/A",IF(C22="N/A","N/A",IF(C22=0,"Yes","No")))</f>
        <v>Yes</v>
      </c>
      <c r="E22" s="38">
        <v>0</v>
      </c>
      <c r="F22" s="9" t="str">
        <f>IF($B22="N/A","N/A",IF(E22="N/A","N/A",IF(E22=0,"Yes","No")))</f>
        <v>Yes</v>
      </c>
      <c r="G22" s="38">
        <v>0</v>
      </c>
      <c r="H22" s="9" t="str">
        <f>IF($B22="N/A","N/A",IF(G22=0,"Yes","No"))</f>
        <v>Yes</v>
      </c>
      <c r="I22" s="10" t="s">
        <v>1747</v>
      </c>
      <c r="J22" s="10" t="s">
        <v>1747</v>
      </c>
      <c r="K22" s="9" t="str">
        <f t="shared" si="0"/>
        <v>N/A</v>
      </c>
    </row>
    <row r="23" spans="1:11" x14ac:dyDescent="0.2">
      <c r="A23" s="3" t="s">
        <v>842</v>
      </c>
      <c r="B23" s="37"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1747</v>
      </c>
      <c r="J23" s="10" t="s">
        <v>1747</v>
      </c>
      <c r="K23" s="9" t="str">
        <f t="shared" si="0"/>
        <v>N/A</v>
      </c>
    </row>
    <row r="24" spans="1:11" x14ac:dyDescent="0.2">
      <c r="A24" s="3" t="s">
        <v>823</v>
      </c>
      <c r="B24" s="37" t="s">
        <v>217</v>
      </c>
      <c r="C24" s="49">
        <v>0</v>
      </c>
      <c r="D24" s="9" t="str">
        <f t="shared" si="4"/>
        <v>Yes</v>
      </c>
      <c r="E24" s="49">
        <v>0</v>
      </c>
      <c r="F24" s="9" t="str">
        <f t="shared" si="5"/>
        <v>Yes</v>
      </c>
      <c r="G24" s="49">
        <v>0</v>
      </c>
      <c r="H24" s="9" t="str">
        <f t="shared" si="6"/>
        <v>Yes</v>
      </c>
      <c r="I24" s="10" t="s">
        <v>1747</v>
      </c>
      <c r="J24" s="10" t="s">
        <v>1747</v>
      </c>
      <c r="K24" s="9" t="str">
        <f t="shared" si="0"/>
        <v>N/A</v>
      </c>
    </row>
    <row r="25" spans="1:11" x14ac:dyDescent="0.2">
      <c r="A25" s="164" t="s">
        <v>1647</v>
      </c>
      <c r="B25" s="165"/>
      <c r="C25" s="165"/>
      <c r="D25" s="165"/>
      <c r="E25" s="165"/>
      <c r="F25" s="165"/>
      <c r="G25" s="165"/>
      <c r="H25" s="165"/>
      <c r="I25" s="165"/>
      <c r="J25" s="165"/>
      <c r="K25" s="166"/>
    </row>
    <row r="26" spans="1:11" x14ac:dyDescent="0.2">
      <c r="A26" s="156" t="s">
        <v>1645</v>
      </c>
      <c r="B26" s="157"/>
      <c r="C26" s="157"/>
      <c r="D26" s="157"/>
      <c r="E26" s="157"/>
      <c r="F26" s="157"/>
      <c r="G26" s="157"/>
      <c r="H26" s="157"/>
      <c r="I26" s="157"/>
      <c r="J26" s="157"/>
      <c r="K26" s="158"/>
    </row>
    <row r="27" spans="1:11" x14ac:dyDescent="0.2">
      <c r="A27" s="159" t="s">
        <v>1743</v>
      </c>
      <c r="B27" s="159"/>
      <c r="C27" s="159"/>
      <c r="D27" s="159"/>
      <c r="E27" s="159"/>
      <c r="F27" s="159"/>
      <c r="G27" s="159"/>
      <c r="H27" s="159"/>
      <c r="I27" s="159"/>
      <c r="J27" s="159"/>
      <c r="K27" s="160"/>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6">
    <mergeCell ref="A27:K27"/>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9"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1594</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38">
        <v>3530879</v>
      </c>
      <c r="D6" s="9" t="str">
        <f>IF($B6="N/A","N/A",IF(C6&gt;15,"No",IF(C6&lt;-15,"No","Yes")))</f>
        <v>N/A</v>
      </c>
      <c r="E6" s="38">
        <v>3876499</v>
      </c>
      <c r="F6" s="9" t="str">
        <f>IF($B6="N/A","N/A",IF(E6&gt;15,"No",IF(E6&lt;-15,"No","Yes")))</f>
        <v>N/A</v>
      </c>
      <c r="G6" s="38">
        <v>3966487</v>
      </c>
      <c r="H6" s="9" t="str">
        <f>IF($B6="N/A","N/A",IF(G6&gt;15,"No",IF(G6&lt;-15,"No","Yes")))</f>
        <v>N/A</v>
      </c>
      <c r="I6" s="10">
        <v>9.7880000000000003</v>
      </c>
      <c r="J6" s="10">
        <v>2.3210000000000002</v>
      </c>
      <c r="K6" s="9" t="str">
        <f t="shared" ref="K6:K12" si="0">IF(J6="Div by 0", "N/A", IF(J6="N/A","N/A", IF(J6&gt;30, "No", IF(J6&lt;-30, "No", "Yes"))))</f>
        <v>Yes</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ht="25.5" x14ac:dyDescent="0.2">
      <c r="A9" s="91" t="s">
        <v>843</v>
      </c>
      <c r="B9" s="37" t="s">
        <v>236</v>
      </c>
      <c r="C9" s="39">
        <v>101.75271279</v>
      </c>
      <c r="D9" s="9" t="str">
        <f>IF($B9="N/A","N/A",IF(C9&gt;100,"No",IF(C9&lt;50,"No","Yes")))</f>
        <v>No</v>
      </c>
      <c r="E9" s="39">
        <v>105.40017244000001</v>
      </c>
      <c r="F9" s="9" t="str">
        <f>IF($B9="N/A","N/A",IF(E9&gt;100,"No",IF(E9&lt;50,"No","Yes")))</f>
        <v>No</v>
      </c>
      <c r="G9" s="39">
        <v>104.52646476</v>
      </c>
      <c r="H9" s="9" t="str">
        <f>IF($B9="N/A","N/A",IF(G9&gt;100,"No",IF(G9&lt;50,"No","Yes")))</f>
        <v>No</v>
      </c>
      <c r="I9" s="10">
        <v>3.585</v>
      </c>
      <c r="J9" s="10">
        <v>-0.82899999999999996</v>
      </c>
      <c r="K9" s="9" t="str">
        <f t="shared" si="0"/>
        <v>Yes</v>
      </c>
    </row>
    <row r="10" spans="1:11" ht="25.5" x14ac:dyDescent="0.2">
      <c r="A10" s="91" t="s">
        <v>844</v>
      </c>
      <c r="B10" s="37" t="s">
        <v>213</v>
      </c>
      <c r="C10" s="39">
        <v>251.3541084</v>
      </c>
      <c r="D10" s="9" t="str">
        <f>IF($B10="N/A","N/A",IF(C10&gt;15,"No",IF(C10&lt;-15,"No","Yes")))</f>
        <v>N/A</v>
      </c>
      <c r="E10" s="39">
        <v>276.91916056999997</v>
      </c>
      <c r="F10" s="9" t="str">
        <f>IF($B10="N/A","N/A",IF(E10&gt;15,"No",IF(E10&lt;-15,"No","Yes")))</f>
        <v>N/A</v>
      </c>
      <c r="G10" s="39">
        <v>298.60163698000002</v>
      </c>
      <c r="H10" s="9" t="str">
        <f>IF($B10="N/A","N/A",IF(G10&gt;15,"No",IF(G10&lt;-15,"No","Yes")))</f>
        <v>N/A</v>
      </c>
      <c r="I10" s="10">
        <v>10.17</v>
      </c>
      <c r="J10" s="10">
        <v>7.83</v>
      </c>
      <c r="K10" s="9" t="str">
        <f t="shared" si="0"/>
        <v>Yes</v>
      </c>
    </row>
    <row r="11" spans="1:11" ht="25.5" x14ac:dyDescent="0.2">
      <c r="A11" s="91" t="s">
        <v>845</v>
      </c>
      <c r="B11" s="37" t="s">
        <v>213</v>
      </c>
      <c r="C11" s="39">
        <v>259.53080872999999</v>
      </c>
      <c r="D11" s="9" t="str">
        <f>IF($B11="N/A","N/A",IF(C11&gt;15,"No",IF(C11&lt;-15,"No","Yes")))</f>
        <v>N/A</v>
      </c>
      <c r="E11" s="39">
        <v>252.89871719999999</v>
      </c>
      <c r="F11" s="9" t="str">
        <f>IF($B11="N/A","N/A",IF(E11&gt;15,"No",IF(E11&lt;-15,"No","Yes")))</f>
        <v>N/A</v>
      </c>
      <c r="G11" s="39">
        <v>256.84553535999999</v>
      </c>
      <c r="H11" s="9" t="str">
        <f>IF($B11="N/A","N/A",IF(G11&gt;15,"No",IF(G11&lt;-15,"No","Yes")))</f>
        <v>N/A</v>
      </c>
      <c r="I11" s="10">
        <v>-2.56</v>
      </c>
      <c r="J11" s="10">
        <v>1.5609999999999999</v>
      </c>
      <c r="K11" s="9" t="str">
        <f t="shared" si="0"/>
        <v>Yes</v>
      </c>
    </row>
    <row r="12" spans="1:11" ht="25.5" x14ac:dyDescent="0.2">
      <c r="A12" s="91" t="s">
        <v>846</v>
      </c>
      <c r="B12" s="37" t="s">
        <v>213</v>
      </c>
      <c r="C12" s="39">
        <v>516.39179621999995</v>
      </c>
      <c r="D12" s="9" t="str">
        <f>IF($B12="N/A","N/A",IF(C12&gt;15,"No",IF(C12&lt;-15,"No","Yes")))</f>
        <v>N/A</v>
      </c>
      <c r="E12" s="39">
        <v>516.31094651000001</v>
      </c>
      <c r="F12" s="9" t="str">
        <f>IF($B12="N/A","N/A",IF(E12&gt;15,"No",IF(E12&lt;-15,"No","Yes")))</f>
        <v>N/A</v>
      </c>
      <c r="G12" s="39">
        <v>501.22662436000002</v>
      </c>
      <c r="H12" s="9" t="str">
        <f>IF($B12="N/A","N/A",IF(G12&gt;15,"No",IF(G12&lt;-15,"No","Yes")))</f>
        <v>N/A</v>
      </c>
      <c r="I12" s="10">
        <v>-1.6E-2</v>
      </c>
      <c r="J12" s="10">
        <v>-2.92</v>
      </c>
      <c r="K12" s="9" t="str">
        <f t="shared" si="0"/>
        <v>Yes</v>
      </c>
    </row>
    <row r="13" spans="1:11" x14ac:dyDescent="0.2">
      <c r="A13" s="91" t="s">
        <v>655</v>
      </c>
      <c r="B13" s="37" t="s">
        <v>237</v>
      </c>
      <c r="C13" s="8">
        <v>90.818122059999993</v>
      </c>
      <c r="D13" s="9" t="str">
        <f>IF($B13="N/A","N/A",IF(C13&gt;99,"No",IF(C13&lt;75,"No","Yes")))</f>
        <v>Yes</v>
      </c>
      <c r="E13" s="8">
        <v>92.145515837999994</v>
      </c>
      <c r="F13" s="9" t="str">
        <f>IF($B13="N/A","N/A",IF(E13&gt;99,"No",IF(E13&lt;75,"No","Yes")))</f>
        <v>Yes</v>
      </c>
      <c r="G13" s="8">
        <v>92.612858682999999</v>
      </c>
      <c r="H13" s="9" t="str">
        <f>IF($B13="N/A","N/A",IF(G13&gt;99,"No",IF(G13&lt;75,"No","Yes")))</f>
        <v>Yes</v>
      </c>
      <c r="I13" s="10">
        <v>1.462</v>
      </c>
      <c r="J13" s="10">
        <v>0.50719999999999998</v>
      </c>
      <c r="K13" s="9" t="str">
        <f t="shared" ref="K13:K24" si="1">IF(J13="Div by 0", "N/A", IF(J13="N/A","N/A", IF(J13&gt;30, "No", IF(J13&lt;-30, "No", "Yes"))))</f>
        <v>Yes</v>
      </c>
    </row>
    <row r="14" spans="1:11" x14ac:dyDescent="0.2">
      <c r="A14" s="91" t="s">
        <v>495</v>
      </c>
      <c r="B14" s="37" t="s">
        <v>213</v>
      </c>
      <c r="C14" s="9">
        <v>99.995634111000001</v>
      </c>
      <c r="D14" s="9" t="str">
        <f>IF($B14="N/A","N/A",IF(C14&gt;15,"No",IF(C14&lt;-15,"No","Yes")))</f>
        <v>N/A</v>
      </c>
      <c r="E14" s="9">
        <v>92.525517773999994</v>
      </c>
      <c r="F14" s="9" t="str">
        <f>IF($B14="N/A","N/A",IF(E14&gt;15,"No",IF(E14&lt;-15,"No","Yes")))</f>
        <v>N/A</v>
      </c>
      <c r="G14" s="9">
        <v>93.827401124000005</v>
      </c>
      <c r="H14" s="9" t="str">
        <f>IF($B14="N/A","N/A",IF(G14&gt;15,"No",IF(G14&lt;-15,"No","Yes")))</f>
        <v>N/A</v>
      </c>
      <c r="I14" s="10">
        <v>-7.47</v>
      </c>
      <c r="J14" s="10">
        <v>1.407</v>
      </c>
      <c r="K14" s="9" t="str">
        <f t="shared" si="1"/>
        <v>Yes</v>
      </c>
    </row>
    <row r="15" spans="1:11" x14ac:dyDescent="0.2">
      <c r="A15" s="91" t="s">
        <v>847</v>
      </c>
      <c r="B15" s="37" t="s">
        <v>213</v>
      </c>
      <c r="C15" s="38">
        <v>6.7252918880000001</v>
      </c>
      <c r="D15" s="9" t="str">
        <f>IF($B15="N/A","N/A",IF(C15&gt;15,"No",IF(C15&lt;-15,"No","Yes")))</f>
        <v>N/A</v>
      </c>
      <c r="E15" s="10">
        <v>6.6801517687</v>
      </c>
      <c r="F15" s="9" t="str">
        <f>IF($B15="N/A","N/A",IF(E15&gt;15,"No",IF(E15&lt;-15,"No","Yes")))</f>
        <v>N/A</v>
      </c>
      <c r="G15" s="10">
        <v>6.4226916078</v>
      </c>
      <c r="H15" s="9" t="str">
        <f>IF($B15="N/A","N/A",IF(G15&gt;15,"No",IF(G15&lt;-15,"No","Yes")))</f>
        <v>N/A</v>
      </c>
      <c r="I15" s="10">
        <v>-0.67100000000000004</v>
      </c>
      <c r="J15" s="10">
        <v>-3.85</v>
      </c>
      <c r="K15" s="9" t="str">
        <f t="shared" si="1"/>
        <v>Yes</v>
      </c>
    </row>
    <row r="16" spans="1:11" x14ac:dyDescent="0.2">
      <c r="A16" s="88" t="s">
        <v>656</v>
      </c>
      <c r="B16" s="62" t="s">
        <v>238</v>
      </c>
      <c r="C16" s="9">
        <v>8.8168696803</v>
      </c>
      <c r="D16" s="9" t="str">
        <f>IF($B16="N/A","N/A",IF(C16&gt;20,"No",IF(C16&lt;=0,"No","Yes")))</f>
        <v>Yes</v>
      </c>
      <c r="E16" s="9">
        <v>7.5476351212999999</v>
      </c>
      <c r="F16" s="9" t="str">
        <f>IF($B16="N/A","N/A",IF(E16&gt;20,"No",IF(E16&lt;=0,"No","Yes")))</f>
        <v>Yes</v>
      </c>
      <c r="G16" s="9">
        <v>7.1353568030999996</v>
      </c>
      <c r="H16" s="9" t="str">
        <f>IF($B16="N/A","N/A",IF(G16&gt;20,"No",IF(G16&lt;=0,"No","Yes")))</f>
        <v>Yes</v>
      </c>
      <c r="I16" s="10">
        <v>-14.4</v>
      </c>
      <c r="J16" s="10">
        <v>-5.46</v>
      </c>
      <c r="K16" s="9" t="str">
        <f t="shared" si="1"/>
        <v>Yes</v>
      </c>
    </row>
    <row r="17" spans="1:11" x14ac:dyDescent="0.2">
      <c r="A17" s="88" t="s">
        <v>371</v>
      </c>
      <c r="B17" s="37" t="s">
        <v>213</v>
      </c>
      <c r="C17" s="9">
        <v>100</v>
      </c>
      <c r="D17" s="9" t="str">
        <f>IF($B17="N/A","N/A",IF(C17&gt;15,"No",IF(C17&lt;-15,"No","Yes")))</f>
        <v>N/A</v>
      </c>
      <c r="E17" s="9">
        <v>99.005755612000002</v>
      </c>
      <c r="F17" s="9" t="str">
        <f>IF($B17="N/A","N/A",IF(E17&gt;15,"No",IF(E17&lt;-15,"No","Yes")))</f>
        <v>N/A</v>
      </c>
      <c r="G17" s="9">
        <v>98.184599837999997</v>
      </c>
      <c r="H17" s="9" t="str">
        <f>IF($B17="N/A","N/A",IF(G17&gt;15,"No",IF(G17&lt;-15,"No","Yes")))</f>
        <v>N/A</v>
      </c>
      <c r="I17" s="10">
        <v>-0.99399999999999999</v>
      </c>
      <c r="J17" s="10">
        <v>-0.82899999999999996</v>
      </c>
      <c r="K17" s="9" t="str">
        <f t="shared" si="1"/>
        <v>Yes</v>
      </c>
    </row>
    <row r="18" spans="1:11" x14ac:dyDescent="0.2">
      <c r="A18" s="88" t="s">
        <v>848</v>
      </c>
      <c r="B18" s="37" t="s">
        <v>213</v>
      </c>
      <c r="C18" s="10">
        <v>12.399083879999999</v>
      </c>
      <c r="D18" s="9" t="str">
        <f>IF($B18="N/A","N/A",IF(C18&gt;15,"No",IF(C18&lt;-15,"No","Yes")))</f>
        <v>N/A</v>
      </c>
      <c r="E18" s="10">
        <v>12.53063951</v>
      </c>
      <c r="F18" s="9" t="str">
        <f>IF($B18="N/A","N/A",IF(E18&gt;15,"No",IF(E18&lt;-15,"No","Yes")))</f>
        <v>N/A</v>
      </c>
      <c r="G18" s="10">
        <v>12.417913885000001</v>
      </c>
      <c r="H18" s="9" t="str">
        <f>IF($B18="N/A","N/A",IF(G18&gt;15,"No",IF(G18&lt;-15,"No","Yes")))</f>
        <v>N/A</v>
      </c>
      <c r="I18" s="10">
        <v>1.0609999999999999</v>
      </c>
      <c r="J18" s="10">
        <v>-0.9</v>
      </c>
      <c r="K18" s="9" t="str">
        <f t="shared" si="1"/>
        <v>Yes</v>
      </c>
    </row>
    <row r="19" spans="1:11" x14ac:dyDescent="0.2">
      <c r="A19" s="91" t="s">
        <v>657</v>
      </c>
      <c r="B19" s="62" t="s">
        <v>239</v>
      </c>
      <c r="C19" s="9">
        <v>1.6964614199999999E-2</v>
      </c>
      <c r="D19" s="9" t="str">
        <f>IF($B19="N/A","N/A",IF(C19&gt;10,"No",IF(C19&lt;=0,"No","Yes")))</f>
        <v>Yes</v>
      </c>
      <c r="E19" s="9">
        <v>1.5968016500000001E-2</v>
      </c>
      <c r="F19" s="9" t="str">
        <f>IF($B19="N/A","N/A",IF(E19&gt;10,"No",IF(E19&lt;=0,"No","Yes")))</f>
        <v>Yes</v>
      </c>
      <c r="G19" s="9">
        <v>1.42191314E-2</v>
      </c>
      <c r="H19" s="9" t="str">
        <f>IF($B19="N/A","N/A",IF(G19&gt;10,"No",IF(G19&lt;=0,"No","Yes")))</f>
        <v>Yes</v>
      </c>
      <c r="I19" s="10">
        <v>-5.87</v>
      </c>
      <c r="J19" s="10">
        <v>-11</v>
      </c>
      <c r="K19" s="9" t="str">
        <f t="shared" si="1"/>
        <v>Yes</v>
      </c>
    </row>
    <row r="20" spans="1:11" x14ac:dyDescent="0.2">
      <c r="A20" s="91" t="s">
        <v>129</v>
      </c>
      <c r="B20" s="37" t="s">
        <v>213</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
      <c r="A21" s="91" t="s">
        <v>849</v>
      </c>
      <c r="B21" s="37" t="s">
        <v>213</v>
      </c>
      <c r="C21" s="10">
        <v>28.611018364</v>
      </c>
      <c r="D21" s="9" t="str">
        <f>IF($B21="N/A","N/A",IF(C21&gt;15,"No",IF(C21&lt;-15,"No","Yes")))</f>
        <v>N/A</v>
      </c>
      <c r="E21" s="10">
        <v>27.705977383</v>
      </c>
      <c r="F21" s="9" t="str">
        <f>IF($B21="N/A","N/A",IF(E21&gt;15,"No",IF(E21&lt;-15,"No","Yes")))</f>
        <v>N/A</v>
      </c>
      <c r="G21" s="10">
        <v>27.124113475000001</v>
      </c>
      <c r="H21" s="9" t="str">
        <f>IF($B21="N/A","N/A",IF(G21&gt;15,"No",IF(G21&lt;-15,"No","Yes")))</f>
        <v>N/A</v>
      </c>
      <c r="I21" s="10">
        <v>-3.16</v>
      </c>
      <c r="J21" s="10">
        <v>-2.1</v>
      </c>
      <c r="K21" s="9" t="str">
        <f t="shared" si="1"/>
        <v>Yes</v>
      </c>
    </row>
    <row r="22" spans="1:11" x14ac:dyDescent="0.2">
      <c r="A22" s="91" t="s">
        <v>1710</v>
      </c>
      <c r="B22" s="62" t="s">
        <v>224</v>
      </c>
      <c r="C22" s="9">
        <v>0.2258927593</v>
      </c>
      <c r="D22" s="9" t="str">
        <f>IF($B22="N/A","N/A",IF(C22&gt;5,"No",IF(C22&lt;=0,"No","Yes")))</f>
        <v>Yes</v>
      </c>
      <c r="E22" s="9">
        <v>0.23402559889999999</v>
      </c>
      <c r="F22" s="9" t="str">
        <f>IF($B22="N/A","N/A",IF(E22&gt;5,"No",IF(E22&lt;=0,"No","Yes")))</f>
        <v>Yes</v>
      </c>
      <c r="G22" s="9">
        <v>0.22775821530000001</v>
      </c>
      <c r="H22" s="9" t="str">
        <f>IF($B22="N/A","N/A",IF(G22&gt;5,"No",IF(G22&lt;=0,"No","Yes")))</f>
        <v>Yes</v>
      </c>
      <c r="I22" s="10">
        <v>3.6</v>
      </c>
      <c r="J22" s="10">
        <v>-2.68</v>
      </c>
      <c r="K22" s="9" t="str">
        <f t="shared" si="1"/>
        <v>Yes</v>
      </c>
    </row>
    <row r="23" spans="1:11" x14ac:dyDescent="0.2">
      <c r="A23" s="91" t="s">
        <v>130</v>
      </c>
      <c r="B23" s="37" t="s">
        <v>213</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
      <c r="A24" s="91" t="s">
        <v>850</v>
      </c>
      <c r="B24" s="37" t="s">
        <v>213</v>
      </c>
      <c r="C24" s="10">
        <v>11.847166499</v>
      </c>
      <c r="D24" s="9" t="str">
        <f>IF($B24="N/A","N/A",IF(C24&gt;15,"No",IF(C24&lt;-15,"No","Yes")))</f>
        <v>N/A</v>
      </c>
      <c r="E24" s="10">
        <v>11.756503527</v>
      </c>
      <c r="F24" s="9" t="str">
        <f>IF($B24="N/A","N/A",IF(E24&gt;15,"No",IF(E24&lt;-15,"No","Yes")))</f>
        <v>N/A</v>
      </c>
      <c r="G24" s="10">
        <v>11.407571397</v>
      </c>
      <c r="H24" s="9" t="str">
        <f>IF($B24="N/A","N/A",IF(G24&gt;15,"No",IF(G24&lt;-15,"No","Yes")))</f>
        <v>N/A</v>
      </c>
      <c r="I24" s="10">
        <v>-0.76500000000000001</v>
      </c>
      <c r="J24" s="10">
        <v>-2.97</v>
      </c>
      <c r="K24" s="9" t="str">
        <f t="shared" si="1"/>
        <v>Yes</v>
      </c>
    </row>
    <row r="25" spans="1:11" x14ac:dyDescent="0.2">
      <c r="A25" s="91" t="s">
        <v>15</v>
      </c>
      <c r="B25" s="37" t="s">
        <v>240</v>
      </c>
      <c r="C25" s="9">
        <v>0</v>
      </c>
      <c r="D25" s="9" t="str">
        <f>IF($B25="N/A","N/A",IF(C25&gt;20,"No",IF(C25&lt;1,"No","Yes")))</f>
        <v>No</v>
      </c>
      <c r="E25" s="9">
        <v>0</v>
      </c>
      <c r="F25" s="9" t="str">
        <f>IF($B25="N/A","N/A",IF(E25&gt;20,"No",IF(E25&lt;1,"No","Yes")))</f>
        <v>No</v>
      </c>
      <c r="G25" s="9">
        <v>0</v>
      </c>
      <c r="H25" s="9" t="str">
        <f>IF($B25="N/A","N/A",IF(G25&gt;20,"No",IF(G25&lt;1,"No","Yes")))</f>
        <v>No</v>
      </c>
      <c r="I25" s="10" t="s">
        <v>1747</v>
      </c>
      <c r="J25" s="10" t="s">
        <v>1747</v>
      </c>
      <c r="K25" s="9" t="str">
        <f t="shared" ref="K25:K34" si="2">IF(J25="Div by 0", "N/A", IF(J25="N/A","N/A", IF(J25&gt;30, "No", IF(J25&lt;-30, "No", "Yes"))))</f>
        <v>N/A</v>
      </c>
    </row>
    <row r="26" spans="1:11" x14ac:dyDescent="0.2">
      <c r="A26" s="91" t="s">
        <v>159</v>
      </c>
      <c r="B26" s="37" t="s">
        <v>214</v>
      </c>
      <c r="C26" s="9">
        <v>0.2428573735</v>
      </c>
      <c r="D26" s="9" t="str">
        <f>IF($B26="N/A","N/A",IF(C26&gt;100,"No",IF(C26&lt;95,"No","Yes")))</f>
        <v>No</v>
      </c>
      <c r="E26" s="9">
        <v>0.24999361540000001</v>
      </c>
      <c r="F26" s="9" t="str">
        <f>IF($B26="N/A","N/A",IF(E26&gt;100,"No",IF(E26&lt;95,"No","Yes")))</f>
        <v>No</v>
      </c>
      <c r="G26" s="9">
        <v>0.24197734670000001</v>
      </c>
      <c r="H26" s="9" t="str">
        <f>IF($B26="N/A","N/A",IF(G26&gt;100,"No",IF(G26&lt;95,"No","Yes")))</f>
        <v>No</v>
      </c>
      <c r="I26" s="10">
        <v>2.9380000000000002</v>
      </c>
      <c r="J26" s="10">
        <v>-3.21</v>
      </c>
      <c r="K26" s="9" t="str">
        <f t="shared" si="2"/>
        <v>Yes</v>
      </c>
    </row>
    <row r="27" spans="1:11" x14ac:dyDescent="0.2">
      <c r="A27" s="91" t="s">
        <v>32</v>
      </c>
      <c r="B27" s="37" t="s">
        <v>214</v>
      </c>
      <c r="C27" s="9">
        <v>98.172494724000003</v>
      </c>
      <c r="D27" s="9" t="str">
        <f>IF($B27="N/A","N/A",IF(C27&gt;100,"No",IF(C27&lt;95,"No","Yes")))</f>
        <v>Yes</v>
      </c>
      <c r="E27" s="9">
        <v>98.766180515000002</v>
      </c>
      <c r="F27" s="9" t="str">
        <f>IF($B27="N/A","N/A",IF(E27&gt;100,"No",IF(E27&lt;95,"No","Yes")))</f>
        <v>Yes</v>
      </c>
      <c r="G27" s="9">
        <v>98.867612574999995</v>
      </c>
      <c r="H27" s="9" t="str">
        <f>IF($B27="N/A","N/A",IF(G27&gt;100,"No",IF(G27&lt;95,"No","Yes")))</f>
        <v>Yes</v>
      </c>
      <c r="I27" s="10">
        <v>0.60470000000000002</v>
      </c>
      <c r="J27" s="10">
        <v>0.1027</v>
      </c>
      <c r="K27" s="9" t="str">
        <f t="shared" si="2"/>
        <v>Yes</v>
      </c>
    </row>
    <row r="28" spans="1:11" x14ac:dyDescent="0.2">
      <c r="A28" s="91" t="s">
        <v>851</v>
      </c>
      <c r="B28" s="37" t="s">
        <v>226</v>
      </c>
      <c r="C28" s="9">
        <v>18.801033478000001</v>
      </c>
      <c r="D28" s="9" t="str">
        <f>IF($B28="N/A","N/A",IF(C28&gt;30,"No",IF(C28&lt;5,"No","Yes")))</f>
        <v>Yes</v>
      </c>
      <c r="E28" s="9">
        <v>19.371870650000002</v>
      </c>
      <c r="F28" s="9" t="str">
        <f>IF($B28="N/A","N/A",IF(E28&gt;30,"No",IF(E28&lt;5,"No","Yes")))</f>
        <v>Yes</v>
      </c>
      <c r="G28" s="9">
        <v>19.768098040000002</v>
      </c>
      <c r="H28" s="9" t="str">
        <f>IF($B28="N/A","N/A",IF(G28&gt;30,"No",IF(G28&lt;5,"No","Yes")))</f>
        <v>Yes</v>
      </c>
      <c r="I28" s="10">
        <v>3.036</v>
      </c>
      <c r="J28" s="10">
        <v>2.0449999999999999</v>
      </c>
      <c r="K28" s="9" t="str">
        <f t="shared" si="2"/>
        <v>Yes</v>
      </c>
    </row>
    <row r="29" spans="1:11" x14ac:dyDescent="0.2">
      <c r="A29" s="91" t="s">
        <v>852</v>
      </c>
      <c r="B29" s="37" t="s">
        <v>227</v>
      </c>
      <c r="C29" s="9">
        <v>55.786371377999998</v>
      </c>
      <c r="D29" s="9" t="str">
        <f>IF($B29="N/A","N/A",IF(C29&gt;75,"No",IF(C29&lt;15,"No","Yes")))</f>
        <v>Yes</v>
      </c>
      <c r="E29" s="9">
        <v>53.720560925999997</v>
      </c>
      <c r="F29" s="9" t="str">
        <f>IF($B29="N/A","N/A",IF(E29&gt;75,"No",IF(E29&lt;15,"No","Yes")))</f>
        <v>Yes</v>
      </c>
      <c r="G29" s="9">
        <v>51.944565074000003</v>
      </c>
      <c r="H29" s="9" t="str">
        <f>IF($B29="N/A","N/A",IF(G29&gt;75,"No",IF(G29&lt;15,"No","Yes")))</f>
        <v>Yes</v>
      </c>
      <c r="I29" s="10">
        <v>-3.7</v>
      </c>
      <c r="J29" s="10">
        <v>-3.31</v>
      </c>
      <c r="K29" s="9" t="str">
        <f t="shared" si="2"/>
        <v>Yes</v>
      </c>
    </row>
    <row r="30" spans="1:11" x14ac:dyDescent="0.2">
      <c r="A30" s="91" t="s">
        <v>853</v>
      </c>
      <c r="B30" s="37" t="s">
        <v>228</v>
      </c>
      <c r="C30" s="9">
        <v>25.411729680000001</v>
      </c>
      <c r="D30" s="9" t="str">
        <f>IF($B30="N/A","N/A",IF(C30&gt;70,"No",IF(C30&lt;25,"No","Yes")))</f>
        <v>Yes</v>
      </c>
      <c r="E30" s="9">
        <v>26.907281119</v>
      </c>
      <c r="F30" s="9" t="str">
        <f>IF($B30="N/A","N/A",IF(E30&gt;70,"No",IF(E30&lt;25,"No","Yes")))</f>
        <v>Yes</v>
      </c>
      <c r="G30" s="9">
        <v>28.286775887000001</v>
      </c>
      <c r="H30" s="9" t="str">
        <f>IF($B30="N/A","N/A",IF(G30&gt;70,"No",IF(G30&lt;25,"No","Yes")))</f>
        <v>Yes</v>
      </c>
      <c r="I30" s="10">
        <v>5.8849999999999998</v>
      </c>
      <c r="J30" s="10">
        <v>5.1269999999999998</v>
      </c>
      <c r="K30" s="9" t="str">
        <f t="shared" si="2"/>
        <v>Yes</v>
      </c>
    </row>
    <row r="31" spans="1:11" x14ac:dyDescent="0.2">
      <c r="A31" s="91" t="s">
        <v>160</v>
      </c>
      <c r="B31" s="37" t="s">
        <v>214</v>
      </c>
      <c r="C31" s="9">
        <v>0.24229094230000001</v>
      </c>
      <c r="D31" s="9" t="str">
        <f>IF($B31="N/A","N/A",IF(C31&gt;100,"No",IF(C31&lt;95,"No","Yes")))</f>
        <v>No</v>
      </c>
      <c r="E31" s="9">
        <v>0.2494776859</v>
      </c>
      <c r="F31" s="9" t="str">
        <f>IF($B31="N/A","N/A",IF(E31&gt;100,"No",IF(E31&lt;95,"No","Yes")))</f>
        <v>No</v>
      </c>
      <c r="G31" s="9">
        <v>0.24086805280000001</v>
      </c>
      <c r="H31" s="9" t="str">
        <f>IF($B31="N/A","N/A",IF(G31&gt;100,"No",IF(G31&lt;95,"No","Yes")))</f>
        <v>No</v>
      </c>
      <c r="I31" s="10">
        <v>2.9660000000000002</v>
      </c>
      <c r="J31" s="10">
        <v>-3.45</v>
      </c>
      <c r="K31" s="9" t="str">
        <f t="shared" si="2"/>
        <v>Yes</v>
      </c>
    </row>
    <row r="32" spans="1:11" x14ac:dyDescent="0.2">
      <c r="A32" s="31" t="s">
        <v>374</v>
      </c>
      <c r="B32" s="37" t="s">
        <v>241</v>
      </c>
      <c r="C32" s="9">
        <v>0.1758485635</v>
      </c>
      <c r="D32" s="9" t="str">
        <f>IF($B32="N/A","N/A",IF(C32&gt;5,"No",IF(C32&lt;1,"No","Yes")))</f>
        <v>No</v>
      </c>
      <c r="E32" s="9">
        <v>0.18196831729999999</v>
      </c>
      <c r="F32" s="9" t="str">
        <f>IF($B32="N/A","N/A",IF(E32&gt;5,"No",IF(E32&lt;1,"No","Yes")))</f>
        <v>No</v>
      </c>
      <c r="G32" s="9">
        <v>0.1786467471</v>
      </c>
      <c r="H32" s="9" t="str">
        <f>IF($B32="N/A","N/A",IF(G32&gt;5,"No",IF(G32&lt;1,"No","Yes")))</f>
        <v>No</v>
      </c>
      <c r="I32" s="10">
        <v>3.48</v>
      </c>
      <c r="J32" s="10">
        <v>-1.83</v>
      </c>
      <c r="K32" s="9" t="str">
        <f t="shared" si="2"/>
        <v>Yes</v>
      </c>
    </row>
    <row r="33" spans="1:11" x14ac:dyDescent="0.2">
      <c r="A33" s="31" t="s">
        <v>376</v>
      </c>
      <c r="B33" s="37" t="s">
        <v>242</v>
      </c>
      <c r="C33" s="9">
        <v>6.4658120499999999E-2</v>
      </c>
      <c r="D33" s="9" t="str">
        <f>IF($B33="N/A","N/A",IF(C33&gt;98,"No",IF(C33&lt;8,"No","Yes")))</f>
        <v>No</v>
      </c>
      <c r="E33" s="9">
        <v>6.6348527399999996E-2</v>
      </c>
      <c r="F33" s="9" t="str">
        <f>IF($B33="N/A","N/A",IF(E33&gt;98,"No",IF(E33&lt;8,"No","Yes")))</f>
        <v>No</v>
      </c>
      <c r="G33" s="9">
        <v>6.0834688200000001E-2</v>
      </c>
      <c r="H33" s="9" t="str">
        <f>IF($B33="N/A","N/A",IF(G33&gt;98,"No",IF(G33&lt;8,"No","Yes")))</f>
        <v>No</v>
      </c>
      <c r="I33" s="10">
        <v>2.6139999999999999</v>
      </c>
      <c r="J33" s="10">
        <v>-8.31</v>
      </c>
      <c r="K33" s="9" t="str">
        <f t="shared" si="2"/>
        <v>Yes</v>
      </c>
    </row>
    <row r="34" spans="1:11" x14ac:dyDescent="0.2">
      <c r="A34" s="31" t="s">
        <v>377</v>
      </c>
      <c r="B34" s="62" t="s">
        <v>224</v>
      </c>
      <c r="C34" s="9">
        <v>5.66431E-5</v>
      </c>
      <c r="D34" s="9" t="str">
        <f>IF($B34="N/A","N/A",IF(C34&gt;5,"No",IF(C34&lt;=0,"No","Yes")))</f>
        <v>Yes</v>
      </c>
      <c r="E34" s="9">
        <v>2.5796499999999999E-5</v>
      </c>
      <c r="F34" s="9" t="str">
        <f>IF($B34="N/A","N/A",IF(E34&gt;5,"No",IF(E34&lt;=0,"No","Yes")))</f>
        <v>Yes</v>
      </c>
      <c r="G34" s="9">
        <v>2.52112E-5</v>
      </c>
      <c r="H34" s="9" t="str">
        <f>IF($B34="N/A","N/A",IF(G34&gt;5,"No",IF(G34&lt;=0,"No","Yes")))</f>
        <v>Yes</v>
      </c>
      <c r="I34" s="10">
        <v>-54.5</v>
      </c>
      <c r="J34" s="10">
        <v>-2.27</v>
      </c>
      <c r="K34" s="9" t="str">
        <f t="shared" si="2"/>
        <v>Yes</v>
      </c>
    </row>
    <row r="35" spans="1:11" ht="12" customHeight="1" x14ac:dyDescent="0.2">
      <c r="A35" s="164" t="s">
        <v>1647</v>
      </c>
      <c r="B35" s="165"/>
      <c r="C35" s="165"/>
      <c r="D35" s="165"/>
      <c r="E35" s="165"/>
      <c r="F35" s="165"/>
      <c r="G35" s="165"/>
      <c r="H35" s="165"/>
      <c r="I35" s="165"/>
      <c r="J35" s="165"/>
      <c r="K35" s="166"/>
    </row>
    <row r="36" spans="1:11" x14ac:dyDescent="0.2">
      <c r="A36" s="156" t="s">
        <v>1645</v>
      </c>
      <c r="B36" s="157"/>
      <c r="C36" s="157"/>
      <c r="D36" s="157"/>
      <c r="E36" s="157"/>
      <c r="F36" s="157"/>
      <c r="G36" s="157"/>
      <c r="H36" s="157"/>
      <c r="I36" s="157"/>
      <c r="J36" s="157"/>
      <c r="K36" s="158"/>
    </row>
    <row r="37" spans="1:11" x14ac:dyDescent="0.2">
      <c r="A37" s="159" t="s">
        <v>1743</v>
      </c>
      <c r="B37" s="159"/>
      <c r="C37" s="159"/>
      <c r="D37" s="159"/>
      <c r="E37" s="159"/>
      <c r="F37" s="159"/>
      <c r="G37" s="159"/>
      <c r="H37" s="159"/>
      <c r="I37" s="159"/>
      <c r="J37" s="159"/>
      <c r="K37" s="160"/>
    </row>
  </sheetData>
  <mergeCells count="6">
    <mergeCell ref="A37:K37"/>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1595</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38">
        <v>84</v>
      </c>
      <c r="D6" s="9" t="str">
        <f>IF($B6="N/A","N/A",IF(C6&gt;15,"No",IF(C6&lt;-15,"No","Yes")))</f>
        <v>N/A</v>
      </c>
      <c r="E6" s="38">
        <v>21</v>
      </c>
      <c r="F6" s="9" t="str">
        <f>IF($B6="N/A","N/A",IF(E6&gt;15,"No",IF(E6&lt;-15,"No","Yes")))</f>
        <v>N/A</v>
      </c>
      <c r="G6" s="38">
        <v>40</v>
      </c>
      <c r="H6" s="9" t="str">
        <f>IF($B6="N/A","N/A",IF(G6&gt;15,"No",IF(G6&lt;-15,"No","Yes")))</f>
        <v>N/A</v>
      </c>
      <c r="I6" s="10">
        <v>-75</v>
      </c>
      <c r="J6" s="10">
        <v>90.48</v>
      </c>
      <c r="K6" s="9" t="str">
        <f t="shared" ref="K6:K22" si="0">IF(J6="Div by 0", "N/A", IF(J6="N/A","N/A", IF(J6&gt;30, "No", IF(J6&lt;-30, "No", "Yes"))))</f>
        <v>No</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854</v>
      </c>
      <c r="B9" s="37" t="s">
        <v>213</v>
      </c>
      <c r="C9" s="39">
        <v>980.78571428999999</v>
      </c>
      <c r="D9" s="9" t="str">
        <f>IF($B9="N/A","N/A",IF(C9&gt;15,"No",IF(C9&lt;-15,"No","Yes")))</f>
        <v>N/A</v>
      </c>
      <c r="E9" s="39">
        <v>2356.2380951999999</v>
      </c>
      <c r="F9" s="9" t="str">
        <f>IF($B9="N/A","N/A",IF(E9&gt;15,"No",IF(E9&lt;-15,"No","Yes")))</f>
        <v>N/A</v>
      </c>
      <c r="G9" s="39">
        <v>912.6</v>
      </c>
      <c r="H9" s="9" t="str">
        <f>IF($B9="N/A","N/A",IF(G9&gt;15,"No",IF(G9&lt;-15,"No","Yes")))</f>
        <v>N/A</v>
      </c>
      <c r="I9" s="10">
        <v>140.19999999999999</v>
      </c>
      <c r="J9" s="10">
        <v>-61.3</v>
      </c>
      <c r="K9" s="9" t="str">
        <f t="shared" si="0"/>
        <v>No</v>
      </c>
    </row>
    <row r="10" spans="1:11" x14ac:dyDescent="0.2">
      <c r="A10" s="91" t="s">
        <v>655</v>
      </c>
      <c r="B10" s="37" t="s">
        <v>237</v>
      </c>
      <c r="C10" s="8">
        <v>0</v>
      </c>
      <c r="D10" s="9" t="str">
        <f>IF($B10="N/A","N/A",IF(C10&gt;99,"No",IF(C10&lt;75,"No","Yes")))</f>
        <v>No</v>
      </c>
      <c r="E10" s="8">
        <v>0</v>
      </c>
      <c r="F10" s="9" t="str">
        <f>IF($B10="N/A","N/A",IF(E10&gt;99,"No",IF(E10&lt;75,"No","Yes")))</f>
        <v>No</v>
      </c>
      <c r="G10" s="8">
        <v>0</v>
      </c>
      <c r="H10" s="9" t="str">
        <f>IF($B10="N/A","N/A",IF(G10&gt;99,"No",IF(G10&lt;75,"No","Yes")))</f>
        <v>No</v>
      </c>
      <c r="I10" s="10" t="s">
        <v>1747</v>
      </c>
      <c r="J10" s="10" t="s">
        <v>1747</v>
      </c>
      <c r="K10" s="9" t="str">
        <f t="shared" si="0"/>
        <v>N/A</v>
      </c>
    </row>
    <row r="11" spans="1:11" x14ac:dyDescent="0.2">
      <c r="A11" s="88" t="s">
        <v>656</v>
      </c>
      <c r="B11" s="62" t="s">
        <v>238</v>
      </c>
      <c r="C11" s="9">
        <v>0</v>
      </c>
      <c r="D11" s="9" t="str">
        <f>IF($B11="N/A","N/A",IF(C11&gt;20,"No",IF(C11&lt;=0,"No","Yes")))</f>
        <v>No</v>
      </c>
      <c r="E11" s="9">
        <v>0</v>
      </c>
      <c r="F11" s="9" t="str">
        <f>IF($B11="N/A","N/A",IF(E11&gt;20,"No",IF(E11&lt;=0,"No","Yes")))</f>
        <v>No</v>
      </c>
      <c r="G11" s="9">
        <v>0</v>
      </c>
      <c r="H11" s="9" t="str">
        <f>IF($B11="N/A","N/A",IF(G11&gt;20,"No",IF(G11&lt;=0,"No","Yes")))</f>
        <v>No</v>
      </c>
      <c r="I11" s="10" t="s">
        <v>1747</v>
      </c>
      <c r="J11" s="10" t="s">
        <v>1747</v>
      </c>
      <c r="K11" s="9" t="str">
        <f t="shared" si="0"/>
        <v>N/A</v>
      </c>
    </row>
    <row r="12" spans="1:11" x14ac:dyDescent="0.2">
      <c r="A12" s="91" t="s">
        <v>657</v>
      </c>
      <c r="B12" s="62" t="s">
        <v>239</v>
      </c>
      <c r="C12" s="9">
        <v>100</v>
      </c>
      <c r="D12" s="9" t="str">
        <f>IF($B12="N/A","N/A",IF(C12&gt;10,"No",IF(C12&lt;=0,"No","Yes")))</f>
        <v>No</v>
      </c>
      <c r="E12" s="9">
        <v>100</v>
      </c>
      <c r="F12" s="9" t="str">
        <f>IF($B12="N/A","N/A",IF(E12&gt;10,"No",IF(E12&lt;=0,"No","Yes")))</f>
        <v>No</v>
      </c>
      <c r="G12" s="9">
        <v>100</v>
      </c>
      <c r="H12" s="9" t="str">
        <f>IF($B12="N/A","N/A",IF(G12&gt;10,"No",IF(G12&lt;=0,"No","Yes")))</f>
        <v>No</v>
      </c>
      <c r="I12" s="10">
        <v>0</v>
      </c>
      <c r="J12" s="10">
        <v>0</v>
      </c>
      <c r="K12" s="9" t="str">
        <f t="shared" si="0"/>
        <v>Yes</v>
      </c>
    </row>
    <row r="13" spans="1:11" x14ac:dyDescent="0.2">
      <c r="A13" s="91" t="s">
        <v>658</v>
      </c>
      <c r="B13" s="62" t="s">
        <v>224</v>
      </c>
      <c r="C13" s="9">
        <v>0</v>
      </c>
      <c r="D13" s="9" t="str">
        <f>IF($B13="N/A","N/A",IF(C13&gt;5,"No",IF(C13&lt;=0,"No","Yes")))</f>
        <v>No</v>
      </c>
      <c r="E13" s="9">
        <v>0</v>
      </c>
      <c r="F13" s="9" t="str">
        <f>IF($B13="N/A","N/A",IF(E13&gt;5,"No",IF(E13&lt;=0,"No","Yes")))</f>
        <v>No</v>
      </c>
      <c r="G13" s="9">
        <v>0</v>
      </c>
      <c r="H13" s="9" t="str">
        <f>IF($B13="N/A","N/A",IF(G13&gt;5,"No",IF(G13&lt;=0,"No","Yes")))</f>
        <v>No</v>
      </c>
      <c r="I13" s="10" t="s">
        <v>1747</v>
      </c>
      <c r="J13" s="10" t="s">
        <v>1747</v>
      </c>
      <c r="K13" s="9" t="str">
        <f t="shared" si="0"/>
        <v>N/A</v>
      </c>
    </row>
    <row r="14" spans="1:11" x14ac:dyDescent="0.2">
      <c r="A14" s="91" t="s">
        <v>159</v>
      </c>
      <c r="B14" s="37" t="s">
        <v>214</v>
      </c>
      <c r="C14" s="9">
        <v>100</v>
      </c>
      <c r="D14" s="9" t="str">
        <f>IF($B14="N/A","N/A",IF(C14&gt;100,"No",IF(C14&lt;95,"No","Yes")))</f>
        <v>Yes</v>
      </c>
      <c r="E14" s="9">
        <v>100</v>
      </c>
      <c r="F14" s="9" t="str">
        <f>IF($B14="N/A","N/A",IF(E14&gt;100,"No",IF(E14&lt;95,"No","Yes")))</f>
        <v>Yes</v>
      </c>
      <c r="G14" s="9">
        <v>100</v>
      </c>
      <c r="H14" s="9" t="str">
        <f>IF($B14="N/A","N/A",IF(G14&gt;100,"No",IF(G14&lt;95,"No","Yes")))</f>
        <v>Yes</v>
      </c>
      <c r="I14" s="10">
        <v>0</v>
      </c>
      <c r="J14" s="10">
        <v>0</v>
      </c>
      <c r="K14" s="9" t="str">
        <f t="shared" si="0"/>
        <v>Yes</v>
      </c>
    </row>
    <row r="15" spans="1:11" x14ac:dyDescent="0.2">
      <c r="A15" s="91" t="s">
        <v>32</v>
      </c>
      <c r="B15" s="37" t="s">
        <v>214</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
      <c r="A16" s="91" t="s">
        <v>851</v>
      </c>
      <c r="B16" s="37" t="s">
        <v>226</v>
      </c>
      <c r="C16" s="9">
        <v>1.1904761905000001</v>
      </c>
      <c r="D16" s="9" t="str">
        <f>IF($B16="N/A","N/A",IF(C16&gt;30,"No",IF(C16&lt;5,"No","Yes")))</f>
        <v>No</v>
      </c>
      <c r="E16" s="9">
        <v>0</v>
      </c>
      <c r="F16" s="9" t="str">
        <f>IF($B16="N/A","N/A",IF(E16&gt;30,"No",IF(E16&lt;5,"No","Yes")))</f>
        <v>No</v>
      </c>
      <c r="G16" s="9">
        <v>7.5</v>
      </c>
      <c r="H16" s="9" t="str">
        <f>IF($B16="N/A","N/A",IF(G16&gt;30,"No",IF(G16&lt;5,"No","Yes")))</f>
        <v>Yes</v>
      </c>
      <c r="I16" s="10">
        <v>-100</v>
      </c>
      <c r="J16" s="10" t="s">
        <v>1747</v>
      </c>
      <c r="K16" s="9" t="str">
        <f t="shared" si="0"/>
        <v>N/A</v>
      </c>
    </row>
    <row r="17" spans="1:11" x14ac:dyDescent="0.2">
      <c r="A17" s="91" t="s">
        <v>852</v>
      </c>
      <c r="B17" s="37" t="s">
        <v>227</v>
      </c>
      <c r="C17" s="9">
        <v>21.428571429000002</v>
      </c>
      <c r="D17" s="9" t="str">
        <f>IF($B17="N/A","N/A",IF(C17&gt;75,"No",IF(C17&lt;15,"No","Yes")))</f>
        <v>Yes</v>
      </c>
      <c r="E17" s="9">
        <v>33.333333332999999</v>
      </c>
      <c r="F17" s="9" t="str">
        <f>IF($B17="N/A","N/A",IF(E17&gt;75,"No",IF(E17&lt;15,"No","Yes")))</f>
        <v>Yes</v>
      </c>
      <c r="G17" s="9">
        <v>7.5</v>
      </c>
      <c r="H17" s="9" t="str">
        <f>IF($B17="N/A","N/A",IF(G17&gt;75,"No",IF(G17&lt;15,"No","Yes")))</f>
        <v>No</v>
      </c>
      <c r="I17" s="10">
        <v>55.56</v>
      </c>
      <c r="J17" s="10">
        <v>-77.5</v>
      </c>
      <c r="K17" s="9" t="str">
        <f t="shared" si="0"/>
        <v>No</v>
      </c>
    </row>
    <row r="18" spans="1:11" x14ac:dyDescent="0.2">
      <c r="A18" s="91" t="s">
        <v>853</v>
      </c>
      <c r="B18" s="37" t="s">
        <v>228</v>
      </c>
      <c r="C18" s="9">
        <v>77.380952381</v>
      </c>
      <c r="D18" s="9" t="str">
        <f>IF($B18="N/A","N/A",IF(C18&gt;70,"No",IF(C18&lt;25,"No","Yes")))</f>
        <v>No</v>
      </c>
      <c r="E18" s="9">
        <v>66.666666667000001</v>
      </c>
      <c r="F18" s="9" t="str">
        <f>IF($B18="N/A","N/A",IF(E18&gt;70,"No",IF(E18&lt;25,"No","Yes")))</f>
        <v>Yes</v>
      </c>
      <c r="G18" s="9">
        <v>85</v>
      </c>
      <c r="H18" s="9" t="str">
        <f>IF($B18="N/A","N/A",IF(G18&gt;70,"No",IF(G18&lt;25,"No","Yes")))</f>
        <v>No</v>
      </c>
      <c r="I18" s="10">
        <v>-13.8</v>
      </c>
      <c r="J18" s="10">
        <v>27.5</v>
      </c>
      <c r="K18" s="9" t="str">
        <f t="shared" si="0"/>
        <v>Yes</v>
      </c>
    </row>
    <row r="19" spans="1:11" x14ac:dyDescent="0.2">
      <c r="A19" s="91" t="s">
        <v>160</v>
      </c>
      <c r="B19" s="37" t="s">
        <v>214</v>
      </c>
      <c r="C19" s="9">
        <v>96.428571429000002</v>
      </c>
      <c r="D19" s="9" t="str">
        <f>IF($B19="N/A","N/A",IF(C19&gt;100,"No",IF(C19&lt;95,"No","Yes")))</f>
        <v>Yes</v>
      </c>
      <c r="E19" s="9">
        <v>95.238095238</v>
      </c>
      <c r="F19" s="9" t="str">
        <f>IF($B19="N/A","N/A",IF(E19&gt;100,"No",IF(E19&lt;95,"No","Yes")))</f>
        <v>Yes</v>
      </c>
      <c r="G19" s="9">
        <v>100</v>
      </c>
      <c r="H19" s="9" t="str">
        <f>IF($B19="N/A","N/A",IF(G19&gt;100,"No",IF(G19&lt;95,"No","Yes")))</f>
        <v>Yes</v>
      </c>
      <c r="I19" s="10">
        <v>-1.23</v>
      </c>
      <c r="J19" s="10">
        <v>5</v>
      </c>
      <c r="K19" s="9" t="str">
        <f t="shared" si="0"/>
        <v>Yes</v>
      </c>
    </row>
    <row r="20" spans="1:11" x14ac:dyDescent="0.2">
      <c r="A20" s="31" t="s">
        <v>374</v>
      </c>
      <c r="B20" s="37" t="s">
        <v>241</v>
      </c>
      <c r="C20" s="9">
        <v>84.523809524000001</v>
      </c>
      <c r="D20" s="9" t="str">
        <f>IF($B20="N/A","N/A",IF(C20&gt;5,"No",IF(C20&lt;1,"No","Yes")))</f>
        <v>No</v>
      </c>
      <c r="E20" s="9">
        <v>38.095238094999999</v>
      </c>
      <c r="F20" s="9" t="str">
        <f>IF($B20="N/A","N/A",IF(E20&gt;5,"No",IF(E20&lt;1,"No","Yes")))</f>
        <v>No</v>
      </c>
      <c r="G20" s="9">
        <v>62.5</v>
      </c>
      <c r="H20" s="9" t="str">
        <f>IF($B20="N/A","N/A",IF(G20&gt;5,"No",IF(G20&lt;1,"No","Yes")))</f>
        <v>No</v>
      </c>
      <c r="I20" s="10">
        <v>-54.9</v>
      </c>
      <c r="J20" s="10">
        <v>64.06</v>
      </c>
      <c r="K20" s="9" t="str">
        <f t="shared" si="0"/>
        <v>No</v>
      </c>
    </row>
    <row r="21" spans="1:11" x14ac:dyDescent="0.2">
      <c r="A21" s="31" t="s">
        <v>376</v>
      </c>
      <c r="B21" s="37" t="s">
        <v>242</v>
      </c>
      <c r="C21" s="9">
        <v>0</v>
      </c>
      <c r="D21" s="9" t="str">
        <f>IF($B21="N/A","N/A",IF(C21&gt;98,"No",IF(C21&lt;8,"No","Yes")))</f>
        <v>No</v>
      </c>
      <c r="E21" s="9">
        <v>0</v>
      </c>
      <c r="F21" s="9" t="str">
        <f>IF($B21="N/A","N/A",IF(E21&gt;98,"No",IF(E21&lt;8,"No","Yes")))</f>
        <v>No</v>
      </c>
      <c r="G21" s="9">
        <v>22.5</v>
      </c>
      <c r="H21" s="9" t="str">
        <f>IF($B21="N/A","N/A",IF(G21&gt;98,"No",IF(G21&lt;8,"No","Yes")))</f>
        <v>Yes</v>
      </c>
      <c r="I21" s="10" t="s">
        <v>1747</v>
      </c>
      <c r="J21" s="10" t="s">
        <v>1747</v>
      </c>
      <c r="K21" s="9" t="str">
        <f t="shared" si="0"/>
        <v>N/A</v>
      </c>
    </row>
    <row r="22" spans="1:11" x14ac:dyDescent="0.2">
      <c r="A22" s="31" t="s">
        <v>377</v>
      </c>
      <c r="B22" s="62" t="s">
        <v>224</v>
      </c>
      <c r="C22" s="9">
        <v>0</v>
      </c>
      <c r="D22" s="9" t="str">
        <f>IF($B22="N/A","N/A",IF(C22&gt;5,"No",IF(C22&lt;=0,"No","Yes")))</f>
        <v>No</v>
      </c>
      <c r="E22" s="9">
        <v>0</v>
      </c>
      <c r="F22" s="9" t="str">
        <f>IF($B22="N/A","N/A",IF(E22&gt;5,"No",IF(E22&lt;=0,"No","Yes")))</f>
        <v>No</v>
      </c>
      <c r="G22" s="9">
        <v>0</v>
      </c>
      <c r="H22" s="9" t="str">
        <f>IF($B22="N/A","N/A",IF(G22&gt;5,"No",IF(G22&lt;=0,"No","Yes")))</f>
        <v>No</v>
      </c>
      <c r="I22" s="10" t="s">
        <v>1747</v>
      </c>
      <c r="J22" s="10" t="s">
        <v>1747</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6" t="s">
        <v>1645</v>
      </c>
      <c r="B24" s="157"/>
      <c r="C24" s="157"/>
      <c r="D24" s="157"/>
      <c r="E24" s="157"/>
      <c r="F24" s="157"/>
      <c r="G24" s="157"/>
      <c r="H24" s="157"/>
      <c r="I24" s="157"/>
      <c r="J24" s="157"/>
      <c r="K24" s="158"/>
    </row>
    <row r="25" spans="1:11" x14ac:dyDescent="0.2">
      <c r="A25" s="159" t="s">
        <v>1743</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6">
    <mergeCell ref="A25:K2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2011</dc:title>
  <dc:subject>MAX 2011 Validation Tables</dc:subject>
  <dc:creator>Mathematica Policy Research</dc:creator>
  <cp:keywords>MAX, Validation</cp:keywords>
  <cp:lastModifiedBy>SVerghese</cp:lastModifiedBy>
  <cp:lastPrinted>2015-06-22T16:10:04Z</cp:lastPrinted>
  <dcterms:created xsi:type="dcterms:W3CDTF">2001-03-26T18:59:21Z</dcterms:created>
  <dcterms:modified xsi:type="dcterms:W3CDTF">2017-05-15T19:38:38Z</dcterms:modified>
  <dc:language>English</dc:language>
</cp:coreProperties>
</file>