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<sst xmlns="http://schemas.openxmlformats.org/spreadsheetml/2006/main" count="7675" uniqueCount="1744">
  <si>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</si>
  <si>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</si>
  <si>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</si>
  <si>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</si>
  <si>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</si>
  <si>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</si>
  <si>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</si>
  <si>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</si>
  <si>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</si>
  <si>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</si>
  <si>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</si>
  <si>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</si>
  <si>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</si>
  <si>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</si>
  <si>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</si>
  <si>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</si>
  <si>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</si>
  <si>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</si>
  <si>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</si>
  <si>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</si>
  <si>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</si>
  <si>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</si>
  <si>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</si>
  <si>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</si>
  <si>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</si>
  <si>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</si>
  <si>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</si>
  <si>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</si>
  <si>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</si>
  <si>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</si>
  <si>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</si>
  <si>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</si>
  <si>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</si>
  <si>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</si>
  <si>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</si>
  <si>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</si>
  <si>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</si>
  <si>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</si>
  <si>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</si>
  <si>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</si>
  <si>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</si>
  <si>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</si>
  <si>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</si>
  <si>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</si>
  <si>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</si>
  <si>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</si>
  <si>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</si>
  <si>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</si>
  <si>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</si>
  <si>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</si>
  <si>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</si>
  <si>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</si>
  <si>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</si>
  <si>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</si>
  <si>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</si>
  <si>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</si>
  <si>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</si>
  <si>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</si>
  <si>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</si>
  <si>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</si>
  <si>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</si>
  <si>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</si>
  <si>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</si>
  <si>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</si>
  <si>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</si>
  <si>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</si>
  <si>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</si>
  <si>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</si>
  <si>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</si>
  <si>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</si>
  <si>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</si>
  <si>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</si>
  <si>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</si>
  <si>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</si>
  <si>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</si>
  <si>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</si>
  <si>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</si>
  <si>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</si>
  <si>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</si>
  <si>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</si>
  <si>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</si>
  <si>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</si>
  <si>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</si>
  <si>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</si>
  <si>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</si>
  <si>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</si>
  <si>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</si>
  <si>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</si>
  <si>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</si>
  <si>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</si>
  <si>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</si>
  <si>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</si>
  <si>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</si>
  <si>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</si>
  <si>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</si>
  <si>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</si>
  <si>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</si>
  <si>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</si>
  <si>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</si>
  <si>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</si>
  <si>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</si>
  <si>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</si>
  <si>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</si>
  <si>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</si>
  <si>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</si>
  <si>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</si>
  <si>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</si>
  <si>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</si>
  <si>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</si>
  <si>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</si>
  <si>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</si>
  <si>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</si>
  <si>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</si>
  <si>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</si>
  <si>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</si>
  <si>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</si>
  <si>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</si>
  <si>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</si>
  <si>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</si>
  <si>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</si>
  <si>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</si>
  <si>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</si>
  <si>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</si>
  <si>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</si>
  <si>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</si>
  <si>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</si>
  <si>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</si>
  <si>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</si>
  <si>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</si>
  <si>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</si>
  <si>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</si>
  <si>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</si>
  <si>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</si>
  <si>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</si>
  <si>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</si>
  <si>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</si>
  <si>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</si>
  <si>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</si>
  <si>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</si>
  <si>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</si>
  <si>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</si>
  <si>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</si>
  <si>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</si>
  <si>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</si>
  <si>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</si>
  <si>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</si>
  <si>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</si>
  <si>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</si>
  <si>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</si>
  <si>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</si>
  <si>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</si>
  <si>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</si>
  <si>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</si>
  <si>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</si>
  <si>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</si>
  <si>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</si>
  <si>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</si>
  <si>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</si>
  <si>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</si>
  <si>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</si>
  <si>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</si>
  <si>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</si>
  <si>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</si>
  <si>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</si>
  <si>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</si>
  <si>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</si>
  <si>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</si>
  <si>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</si>
  <si>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</si>
  <si>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</si>
  <si>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</si>
  <si>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</si>
  <si>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</si>
  <si>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</si>
  <si>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</si>
  <si>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</si>
  <si>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</si>
  <si>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</si>
  <si>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</si>
  <si>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</si>
  <si>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</si>
  <si>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</si>
  <si>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</si>
  <si>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</si>
  <si>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</si>
  <si>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</si>
  <si>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</si>
  <si>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</si>
  <si>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</si>
  <si>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</si>
  <si>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</si>
  <si>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</si>
  <si>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</si>
  <si>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</si>
  <si>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</si>
  <si>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</si>
  <si>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</si>
  <si>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</si>
  <si>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</si>
  <si>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</si>
  <si>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</si>
  <si>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</si>
  <si>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</si>
  <si>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</si>
  <si>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</si>
  <si>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</si>
  <si>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</si>
  <si>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</si>
  <si>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</si>
  <si>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</si>
  <si>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</si>
  <si>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</si>
  <si>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</si>
  <si>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</si>
  <si>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</si>
  <si>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</si>
  <si>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</si>
  <si>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</si>
  <si>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</si>
  <si>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</si>
  <si>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</si>
  <si>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</si>
  <si>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</si>
  <si>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</si>
  <si>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</si>
  <si>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</si>
  <si>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</si>
  <si>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</si>
  <si>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</si>
  <si>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</si>
  <si>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</si>
  <si>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</si>
  <si>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</si>
  <si>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</si>
  <si>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</si>
  <si>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</si>
  <si>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</si>
  <si>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</si>
  <si>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</si>
  <si>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</si>
  <si>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</si>
  <si>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</si>
  <si>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</si>
  <si>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</si>
  <si>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</si>
  <si>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</si>
  <si>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</si>
  <si>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</si>
  <si>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</si>
  <si>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</si>
  <si>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</si>
  <si>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</si>
  <si>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</si>
  <si>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</si>
  <si>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</si>
  <si>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</si>
  <si>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</si>
  <si>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</si>
  <si>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</si>
  <si>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</si>
  <si>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</si>
  <si>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</si>
  <si>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</si>
  <si>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</si>
  <si>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</si>
  <si>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</si>
  <si>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</si>
  <si>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</si>
  <si>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</si>
  <si>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</si>
  <si>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</si>
  <si>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</si>
  <si>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</si>
  <si>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</si>
  <si>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</si>
  <si>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</si>
  <si>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</si>
  <si>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</si>
  <si>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</si>
  <si>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</si>
  <si>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</si>
  <si>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</si>
  <si>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</si>
  <si>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</si>
  <si>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</si>
  <si>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</si>
  <si>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</si>
  <si>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</si>
  <si>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</si>
  <si>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</si>
  <si>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</si>
  <si>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</si>
  <si>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</si>
  <si>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</si>
  <si>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</si>
  <si>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</si>
  <si>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</si>
  <si>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</si>
  <si>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</si>
  <si>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</si>
  <si>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</si>
  <si>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</si>
  <si>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</si>
  <si>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</si>
  <si>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</si>
  <si>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</si>
  <si>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</si>
  <si>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</si>
  <si>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</si>
  <si>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</si>
  <si>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</si>
  <si>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</si>
  <si>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</si>
  <si>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</si>
  <si>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</si>
  <si>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</si>
  <si>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</si>
  <si>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</si>
  <si>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</si>
  <si>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</si>
  <si>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</si>
  <si>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</si>
  <si>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</si>
  <si>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</si>
  <si>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</si>
  <si>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</si>
  <si>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</si>
  <si>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</si>
  <si>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</si>
  <si>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</si>
  <si>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</si>
  <si>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</si>
  <si>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</si>
  <si>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</si>
  <si>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</si>
  <si>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</si>
  <si>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</si>
  <si>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</si>
  <si>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</si>
  <si>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</si>
  <si>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</si>
  <si>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</si>
  <si>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</si>
  <si>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</si>
  <si>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</si>
  <si>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</si>
  <si>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</si>
  <si>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</si>
  <si>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</si>
  <si>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</si>
  <si>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</si>
  <si>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</si>
  <si>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</si>
  <si>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</si>
  <si>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</si>
  <si>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</si>
  <si>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</si>
  <si>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</si>
  <si>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</si>
  <si>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</si>
  <si>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</si>
  <si>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</si>
  <si>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</si>
  <si>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</si>
  <si>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</si>
  <si>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</si>
  <si>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</si>
  <si>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</si>
  <si>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</si>
  <si>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</si>
  <si>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</si>
  <si>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</si>
  <si>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</si>
  <si>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</si>
  <si>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</si>
  <si>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</si>
  <si>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</si>
  <si>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</si>
  <si>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</si>
  <si>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</si>
  <si>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</si>
  <si>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</si>
  <si>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</si>
  <si>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</si>
  <si>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</si>
  <si>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</si>
  <si>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</si>
  <si>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</si>
  <si>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</si>
  <si>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</si>
  <si>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</si>
  <si>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</si>
  <si>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</si>
  <si>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</si>
  <si>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</si>
  <si>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</si>
  <si>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</si>
  <si>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</si>
  <si>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</si>
  <si>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</si>
  <si>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</si>
  <si>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</si>
  <si>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</si>
  <si>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</si>
  <si>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</si>
  <si>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</si>
  <si>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</si>
  <si>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</si>
  <si>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</si>
  <si>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</si>
  <si>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</si>
  <si>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</si>
  <si>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</si>
  <si>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</si>
  <si>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</si>
  <si>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</si>
  <si>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</si>
  <si>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</si>
  <si>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</si>
  <si>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</si>
  <si>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</si>
  <si>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</si>
  <si>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</si>
  <si>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</si>
  <si>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</si>
  <si>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</si>
  <si>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</si>
  <si>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</si>
  <si>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</si>
  <si>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</si>
  <si>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</si>
  <si>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</si>
  <si>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</si>
  <si>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</si>
  <si>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</si>
  <si>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</si>
  <si>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</si>
  <si>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</si>
  <si>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</si>
  <si>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</si>
  <si>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</si>
  <si>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</si>
  <si>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</si>
  <si>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</si>
  <si>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</si>
  <si>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</si>
  <si>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</si>
  <si>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</si>
  <si>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</si>
  <si>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</si>
  <si>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</si>
  <si>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</si>
  <si>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</si>
  <si>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</si>
  <si>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</si>
  <si>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</si>
  <si>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</si>
  <si>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</si>
  <si>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</si>
  <si>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</si>
  <si>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</si>
  <si>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</si>
  <si>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</si>
  <si>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</si>
  <si>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</si>
  <si>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</si>
  <si>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</si>
  <si>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</si>
  <si>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</si>
  <si>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</si>
  <si>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</si>
  <si>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</si>
  <si>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</si>
  <si>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</si>
  <si>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</si>
  <si>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</si>
  <si>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</si>
  <si>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</si>
  <si>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</si>
  <si>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</si>
  <si>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</si>
  <si>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</si>
  <si>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</si>
  <si>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</si>
  <si>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</si>
  <si>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</si>
  <si>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</si>
  <si>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</si>
  <si>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</si>
  <si>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</si>
  <si>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</si>
  <si>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</si>
  <si>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</si>
  <si>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</si>
  <si>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</si>
  <si>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</si>
  <si>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</si>
  <si>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</si>
  <si>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</si>
  <si>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</si>
  <si>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</si>
  <si>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</si>
  <si>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</si>
  <si>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</si>
  <si>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</si>
  <si>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</si>
  <si>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</si>
  <si>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</si>
  <si>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</si>
  <si>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</si>
  <si>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</si>
  <si>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</si>
  <si>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</si>
  <si>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</si>
  <si>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</si>
  <si>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</si>
  <si>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</si>
  <si>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</si>
  <si>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</si>
  <si>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</si>
  <si>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</si>
  <si>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</si>
  <si>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</si>
  <si>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</si>
  <si>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</si>
  <si>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</si>
  <si>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</si>
  <si>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</si>
  <si>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</si>
  <si>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</si>
  <si>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</si>
  <si>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</si>
  <si>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</si>
  <si>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</si>
  <si>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</si>
  <si>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</si>
  <si>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</si>
  <si>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</si>
  <si>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</si>
  <si>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</si>
  <si>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</si>
  <si>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</si>
  <si>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</si>
  <si>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</si>
  <si>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</si>
  <si>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</si>
  <si>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</si>
  <si>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</si>
  <si>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</si>
  <si>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</si>
  <si>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</si>
  <si>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</si>
  <si>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</si>
  <si>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</si>
  <si>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</si>
  <si>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</si>
  <si>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</si>
  <si>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</si>
  <si>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</si>
  <si>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</si>
  <si>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</si>
  <si>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</si>
  <si>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</si>
  <si>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</si>
  <si>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</si>
  <si>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</si>
  <si>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</si>
  <si>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</si>
  <si>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</si>
  <si>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</si>
  <si>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</si>
  <si>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</si>
  <si>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</si>
  <si>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</si>
  <si>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</si>
  <si>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</si>
  <si>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</si>
  <si>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</si>
  <si>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</si>
  <si>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</si>
  <si>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</si>
  <si>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</si>
  <si>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</si>
  <si>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</si>
  <si>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</si>
  <si>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</si>
  <si>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</si>
  <si>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</si>
  <si>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</si>
  <si>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</si>
  <si>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</si>
  <si>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</si>
  <si>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</si>
  <si>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</si>
  <si>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</si>
  <si>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</si>
  <si>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</si>
  <si>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</si>
  <si>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</si>
  <si>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</si>
  <si>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</si>
  <si>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</si>
  <si>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</si>
  <si>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</si>
  <si>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</si>
  <si>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</si>
  <si>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</si>
  <si>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</si>
  <si>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</si>
  <si>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</si>
  <si>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</si>
  <si>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</si>
  <si>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</si>
  <si>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</si>
  <si>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</si>
  <si>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</si>
  <si>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</si>
  <si>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</si>
  <si>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</si>
  <si>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</si>
  <si>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</si>
  <si>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</si>
  <si>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</si>
  <si>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</si>
  <si>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</si>
  <si>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</si>
  <si>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</si>
  <si>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</si>
  <si>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</si>
  <si>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</si>
  <si>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</si>
  <si>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</si>
  <si>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</si>
  <si>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</si>
  <si>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</si>
  <si>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</si>
  <si>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</si>
  <si>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</si>
  <si>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</si>
  <si>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</si>
  <si>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</si>
  <si>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</si>
  <si>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</si>
  <si>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</si>
  <si>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</si>
  <si>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</si>
  <si>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</si>
  <si>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</si>
  <si>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</si>
  <si>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</si>
  <si>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</si>
  <si>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</si>
  <si>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</si>
  <si>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</si>
  <si>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</si>
  <si>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</si>
  <si>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</si>
  <si>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</si>
  <si>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</si>
  <si>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</si>
  <si>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</si>
  <si>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</si>
  <si>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</si>
  <si>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</si>
  <si>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</si>
  <si>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</si>
  <si>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</si>
  <si>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</si>
  <si>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</si>
  <si>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</si>
  <si>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</si>
  <si>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</si>
  <si>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</si>
  <si>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</si>
  <si>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</si>
  <si>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</si>
  <si>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</si>
  <si>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</si>
  <si>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</si>
  <si>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</si>
  <si>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</si>
  <si>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</si>
  <si>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</si>
  <si>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</si>
  <si>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</si>
  <si>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</si>
  <si>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</si>
  <si>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</si>
  <si>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</si>
  <si>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</si>
  <si>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</si>
  <si>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</si>
  <si>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</si>
  <si>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</si>
  <si>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</si>
  <si>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</si>
  <si>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</si>
  <si>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</si>
  <si>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</si>
  <si>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</si>
  <si>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</si>
  <si>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</si>
  <si>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</si>
  <si>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</si>
  <si>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</si>
  <si>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</si>
  <si>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</si>
  <si>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</si>
  <si>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</si>
  <si>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</si>
  <si>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</si>
  <si>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</si>
  <si>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</si>
  <si>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</si>
  <si>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</si>
  <si>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</si>
  <si>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</si>
  <si>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</si>
  <si>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</si>
  <si>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</si>
  <si>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</si>
  <si>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</si>
  <si>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</si>
  <si>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</si>
  <si>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</si>
  <si>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</si>
  <si>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</si>
  <si>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</si>
  <si>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</si>
  <si>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</si>
  <si>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</si>
  <si>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</si>
  <si>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</si>
  <si>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</si>
  <si>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</si>
  <si>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</si>
  <si>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</si>
  <si>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</si>
  <si>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</si>
  <si>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</si>
  <si>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</si>
  <si>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</si>
  <si>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</si>
  <si>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</si>
  <si>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</si>
  <si>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</si>
  <si>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</si>
  <si>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</si>
  <si>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</si>
  <si>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</si>
  <si>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</si>
  <si>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</si>
  <si>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</si>
  <si>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</si>
  <si>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</si>
  <si>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</si>
  <si>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</si>
  <si>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</si>
  <si>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</si>
  <si>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</si>
  <si>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</si>
  <si>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</si>
  <si>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</si>
  <si>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</si>
  <si>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</si>
  <si>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</si>
  <si>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</si>
  <si>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</si>
  <si>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</si>
  <si>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</si>
  <si>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</si>
  <si>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</si>
  <si>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</si>
  <si>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</si>
  <si>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</si>
  <si>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</si>
  <si>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</si>
  <si>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</si>
  <si>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</si>
  <si>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</si>
  <si>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</si>
  <si>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</si>
  <si>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</si>
  <si>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</si>
  <si>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</si>
  <si>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</si>
  <si>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</si>
  <si>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</si>
  <si>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</si>
  <si>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</si>
  <si>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</si>
  <si>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</si>
  <si>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</si>
  <si>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</si>
  <si>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</si>
  <si>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</si>
  <si>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</si>
  <si>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</si>
  <si>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</si>
  <si>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</si>
  <si>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</si>
  <si>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</si>
  <si>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</si>
  <si>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</si>
  <si>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</si>
  <si>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</si>
  <si>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</si>
  <si>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</si>
  <si>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</si>
  <si>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</si>
  <si>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</si>
  <si>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</si>
  <si>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</si>
  <si>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</si>
  <si>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</si>
  <si>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</si>
  <si>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</si>
  <si>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</si>
  <si>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</si>
  <si>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</si>
  <si>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</si>
  <si>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</si>
  <si>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</si>
  <si>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</si>
  <si>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</si>
  <si>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</si>
  <si>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</si>
  <si>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</si>
  <si>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</si>
  <si>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</si>
  <si>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</si>
  <si>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</si>
  <si>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</si>
  <si>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</si>
  <si>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</si>
  <si>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</si>
  <si>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</si>
  <si>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</si>
  <si>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</si>
  <si>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</si>
  <si>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</si>
  <si>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</si>
  <si>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</si>
  <si>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</si>
  <si>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</si>
  <si>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</si>
  <si>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</si>
  <si>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</si>
  <si>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</si>
  <si>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</si>
  <si>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</si>
  <si>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</si>
  <si>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</si>
  <si>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</si>
  <si>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</si>
  <si>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</si>
  <si>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</si>
  <si>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</si>
  <si>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</si>
  <si>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</si>
  <si>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</si>
  <si>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</si>
  <si>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</si>
  <si>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</si>
  <si>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</si>
  <si>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</si>
  <si>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</si>
  <si>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</si>
  <si>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</si>
  <si>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</si>
  <si>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</si>
  <si>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</si>
  <si>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</si>
  <si>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</si>
  <si>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</si>
  <si>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</si>
  <si>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</si>
  <si>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</si>
  <si>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</si>
  <si>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</si>
  <si>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</si>
  <si>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</si>
  <si>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</si>
  <si>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</si>
  <si>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</si>
  <si>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</si>
  <si>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</si>
  <si>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</si>
  <si>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</si>
  <si>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</si>
  <si>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</si>
  <si>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</si>
  <si>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</si>
  <si>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</si>
  <si>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</si>
  <si>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</si>
  <si>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</si>
  <si>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</si>
  <si>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</si>
  <si>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</si>
  <si>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</si>
  <si>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</si>
  <si>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</si>
  <si>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</si>
  <si>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</si>
  <si>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</si>
  <si>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</si>
  <si>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</si>
  <si>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</si>
  <si>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</si>
  <si>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</si>
  <si>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</si>
  <si>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</si>
  <si>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</si>
  <si>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</si>
  <si>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</si>
  <si>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</si>
  <si>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</si>
  <si>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</si>
  <si>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</si>
  <si>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</si>
  <si>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</si>
  <si>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</si>
  <si>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</si>
  <si>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</si>
  <si>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</si>
  <si>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</si>
  <si>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</si>
  <si>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</si>
  <si>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</si>
  <si>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</si>
  <si>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</si>
  <si>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</si>
  <si>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</si>
  <si>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</si>
  <si>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</si>
  <si>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</si>
  <si>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</si>
  <si>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</si>
  <si>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</si>
  <si>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</si>
  <si>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</si>
  <si>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</si>
  <si>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</si>
  <si>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</si>
  <si>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</si>
  <si>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</si>
  <si>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</si>
  <si>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</si>
  <si>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</si>
  <si>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</si>
  <si>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</si>
  <si>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</si>
  <si>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</si>
  <si>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</si>
  <si>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</si>
  <si>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</si>
  <si>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</si>
  <si>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</si>
  <si>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</si>
  <si>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</si>
  <si>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</si>
  <si>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</si>
  <si>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</si>
  <si>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</si>
  <si>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</si>
  <si>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</si>
  <si>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</si>
  <si>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</si>
  <si>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</si>
  <si>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</si>
  <si>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</si>
  <si>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</si>
  <si>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</si>
  <si>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</si>
  <si>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</si>
  <si>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</si>
  <si>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</si>
  <si>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</si>
  <si>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</si>
  <si>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</si>
  <si>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</si>
  <si>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</si>
  <si>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</si>
  <si>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</si>
  <si>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</si>
  <si>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</si>
  <si>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</si>
  <si>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</si>
  <si>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</si>
  <si>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</si>
  <si>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</si>
  <si>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</si>
  <si>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</si>
  <si>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</si>
  <si>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</si>
  <si>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</si>
  <si>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</si>
  <si>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</si>
  <si>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</si>
  <si>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</si>
  <si>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</si>
  <si>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</si>
  <si>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</si>
  <si>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</si>
  <si>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</si>
  <si>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</si>
  <si>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</si>
  <si>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</si>
  <si>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</si>
  <si>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</si>
  <si>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</si>
  <si>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</si>
  <si>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</si>
  <si>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</si>
  <si>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</si>
  <si>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</si>
  <si>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</si>
  <si>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</si>
  <si>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</si>
  <si>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</si>
  <si>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</si>
  <si>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</si>
  <si>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</si>
  <si>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</si>
  <si>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</si>
  <si>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</si>
  <si>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</si>
  <si>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</si>
  <si>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</si>
  <si>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</si>
  <si>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</si>
  <si>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</si>
  <si>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</si>
  <si>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</si>
  <si>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</si>
  <si>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</si>
  <si>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</si>
  <si>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</si>
  <si>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</si>
  <si>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</si>
  <si>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</si>
  <si>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</si>
  <si>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</si>
  <si>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</si>
  <si>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</si>
  <si>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</si>
  <si>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</si>
  <si>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</si>
  <si>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</si>
  <si>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</si>
  <si>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</si>
  <si>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</si>
  <si>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</si>
  <si>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</si>
  <si>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</si>
  <si>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</si>
  <si>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</si>
  <si>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</si>
  <si>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</si>
  <si>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</si>
  <si>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</si>
  <si>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</si>
  <si>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</si>
  <si>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</si>
  <si>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</si>
  <si>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</si>
  <si>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</si>
  <si>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</si>
  <si>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</si>
  <si>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</si>
  <si>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</si>
  <si>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</si>
  <si>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</si>
  <si>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</si>
  <si>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</si>
  <si>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</si>
  <si>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</si>
  <si>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</si>
  <si>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</si>
  <si>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</si>
  <si>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</si>
  <si>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</si>
  <si>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</si>
  <si>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</si>
  <si>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</si>
  <si>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</si>
  <si>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</si>
  <si>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</si>
  <si>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</si>
  <si>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</si>
  <si>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</si>
  <si>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</si>
  <si>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</si>
  <si>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</si>
  <si>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</si>
  <si>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</si>
  <si>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</si>
  <si>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</si>
  <si>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</si>
  <si>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</si>
  <si>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</si>
  <si>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</si>
  <si>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</si>
  <si>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</si>
  <si>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</si>
  <si>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</si>
  <si>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</si>
  <si>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</si>
  <si>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</si>
  <si>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</si>
  <si>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</si>
  <si>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</si>
  <si>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</si>
  <si>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</si>
  <si>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</si>
  <si>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</si>
  <si>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</si>
  <si>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</si>
  <si>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</si>
  <si>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</si>
  <si>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</si>
  <si>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</si>
  <si>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</si>
  <si>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</si>
  <si>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</si>
  <si>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</si>
  <si>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</si>
  <si>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</si>
  <si>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</si>
  <si>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</si>
  <si>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</si>
  <si>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</si>
  <si>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</si>
  <si>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</si>
  <si>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</si>
  <si>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</si>
  <si>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</si>
  <si>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</si>
  <si>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</si>
  <si>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</si>
  <si>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</si>
  <si>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</si>
  <si>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</si>
  <si>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</si>
  <si>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</si>
  <si>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</si>
  <si>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</si>
  <si>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</si>
  <si>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</si>
  <si>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</si>
  <si>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</si>
  <si>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</si>
  <si>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</si>
  <si>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</si>
  <si>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</si>
  <si>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</si>
  <si>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</si>
  <si>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</si>
  <si>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</si>
  <si>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</si>
  <si>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</si>
  <si>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</si>
  <si>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</si>
  <si>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</si>
  <si>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</si>
  <si>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</si>
  <si>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</si>
  <si>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</si>
  <si>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</si>
  <si>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</si>
  <si>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</si>
  <si>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</si>
  <si>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</si>
  <si>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</si>
  <si>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</si>
  <si>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</si>
  <si>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</si>
  <si>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</si>
  <si>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</si>
  <si>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</si>
  <si>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</si>
  <si>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</si>
  <si>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</si>
  <si>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</si>
  <si>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</si>
  <si>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</si>
  <si>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</si>
  <si>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</si>
  <si>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</si>
  <si>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</si>
  <si>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</si>
  <si>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</si>
  <si>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</si>
  <si>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</si>
  <si>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</si>
  <si>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</si>
  <si>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</si>
  <si>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</si>
  <si>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</si>
  <si>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</si>
  <si>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</si>
  <si>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</si>
  <si>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</si>
  <si>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</si>
  <si>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</si>
  <si>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</si>
  <si>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</si>
  <si>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</si>
  <si>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</si>
  <si>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</si>
  <si>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</si>
  <si>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</si>
  <si>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</si>
  <si>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</si>
  <si>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</si>
  <si>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</si>
  <si>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</si>
  <si>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</si>
  <si>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</si>
  <si>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</si>
  <si>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</si>
  <si>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</si>
  <si>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</si>
  <si>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</si>
  <si>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</si>
  <si>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</si>
  <si>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</si>
  <si>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</si>
  <si>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</si>
  <si>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</si>
  <si>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</si>
  <si>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</si>
  <si>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</si>
  <si>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</si>
  <si>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</si>
  <si>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</si>
  <si>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</si>
  <si>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</si>
  <si>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</si>
  <si>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</si>
  <si>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</si>
  <si>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</si>
  <si>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</si>
  <si>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</si>
  <si>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</si>
  <si>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</si>
  <si>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</si>
  <si>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</si>
  <si>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</si>
  <si>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</si>
  <si>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</si>
  <si>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</si>
  <si>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</si>
  <si>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</si>
  <si>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</si>
  <si>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</si>
  <si>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</si>
  <si>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</si>
  <si>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</si>
  <si>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</si>
  <si>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</si>
  <si>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</si>
  <si>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</si>
  <si>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</si>
  <si>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</si>
  <si>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</si>
  <si>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</si>
  <si>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</si>
  <si>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</si>
  <si>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</si>
  <si>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</si>
  <si>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</si>
  <si>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</si>
  <si>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</si>
  <si>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</si>
  <si>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</si>
  <si>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</si>
  <si>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</si>
  <si>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</si>
  <si>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</si>
  <si>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</si>
  <si>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</si>
  <si>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</si>
  <si>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</si>
  <si>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</si>
  <si>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</si>
  <si>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</si>
  <si>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</si>
  <si>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</si>
  <si>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</si>
  <si>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</si>
  <si>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</si>
  <si>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</si>
  <si>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</si>
  <si>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</si>
  <si>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</si>
  <si>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</si>
  <si>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</si>
  <si>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</si>
  <si>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</si>
  <si>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</si>
  <si>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</si>
  <si>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</si>
  <si>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</si>
  <si>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</si>
  <si>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</si>
  <si>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</si>
  <si>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</si>
  <si>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</si>
  <si>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</si>
  <si>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</si>
  <si>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</si>
  <si>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</si>
  <si>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</si>
  <si>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</si>
  <si>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</si>
  <si>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</si>
  <si>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</si>
  <si>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</si>
  <si>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</si>
  <si>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</si>
  <si>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</si>
  <si>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</si>
  <si>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</si>
  <si>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</si>
  <si>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</si>
  <si>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</si>
  <si>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</si>
  <si>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</si>
  <si>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</si>
  <si>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</si>
  <si>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</si>
  <si>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</si>
  <si>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</si>
  <si>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</si>
  <si>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</si>
  <si>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</si>
  <si>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</si>
  <si>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</si>
  <si>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</si>
  <si>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</si>
  <si>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</si>
  <si>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</si>
  <si>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</si>
  <si>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</si>
  <si>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</si>
  <si>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</si>
  <si>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</si>
  <si>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</si>
  <si>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</si>
  <si>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</si>
  <si>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</si>
  <si>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</si>
  <si>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</si>
  <si>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</si>
  <si>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</si>
  <si>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</si>
  <si>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</si>
  <si>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</si>
  <si>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</si>
  <si>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</si>
  <si>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</si>
  <si>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</si>
  <si>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</si>
  <si>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</si>
  <si>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</si>
  <si>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</si>
  <si>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</si>
  <si>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</si>
  <si>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</si>
  <si>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</si>
  <si>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</si>
  <si>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</si>
  <si>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</si>
  <si>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</si>
  <si>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</si>
  <si>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</si>
  <si>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</si>
  <si>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</si>
  <si>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</si>
  <si>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</si>
  <si>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</si>
  <si>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</si>
  <si>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</si>
  <si>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</si>
  <si>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</si>
  <si>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</si>
  <si>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</si>
  <si>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</si>
  <si>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</si>
  <si>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</si>
  <si>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</si>
  <si>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</si>
  <si>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</si>
  <si>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</si>
  <si>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</si>
  <si>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</si>
  <si>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</si>
  <si>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</si>
  <si>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</si>
  <si>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</si>
  <si>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</si>
  <si>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</si>
  <si>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</si>
  <si>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</si>
  <si>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</si>
  <si>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</si>
  <si>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</si>
  <si>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</si>
  <si>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</si>
  <si>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</si>
  <si>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</si>
  <si>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</si>
  <si>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</si>
  <si>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</si>
  <si>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</si>
  <si>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</si>
  <si>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</si>
  <si>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</si>
  <si>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</si>
  <si>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</si>
  <si>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</si>
  <si>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</si>
  <si>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</si>
  <si>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</si>
  <si>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</si>
  <si>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</si>
  <si>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</si>
  <si>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</si>
  <si>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</si>
  <si>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</si>
  <si>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</si>
  <si>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</si>
  <si>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</si>
  <si>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</si>
  <si>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</si>
  <si>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</si>
  <si>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</si>
  <si>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</si>
  <si>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</si>
  <si>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</si>
  <si>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</si>
  <si>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</si>
  <si>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</si>
  <si>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</si>
  <si>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</si>
  <si>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</si>
  <si>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</si>
  <si>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</si>
  <si>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</si>
  <si>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</si>
  <si>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</si>
  <si>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</si>
  <si>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</si>
  <si>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</si>
  <si>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</si>
  <si>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</si>
  <si>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</si>
  <si>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</si>
  <si>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</si>
  <si>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</si>
  <si>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</si>
  <si>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</si>
  <si>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</si>
  <si>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</si>
  <si>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</si>
  <si>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</si>
  <si>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</si>
  <si>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</si>
  <si>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</si>
  <si>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</si>
  <si>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</si>
  <si>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</si>
  <si>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</si>
  <si>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</si>
  <si>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</si>
  <si>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</si>
  <si>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</si>
  <si>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</si>
  <si>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</si>
  <si>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</si>
  <si>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</si>
  <si>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</si>
  <si>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</si>
  <si>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</si>
  <si>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</si>
  <si>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</si>
  <si>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</si>
  <si>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</si>
  <si>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</si>
  <si>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</si>
  <si>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</si>
  <si>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</si>
  <si>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</si>
  <si>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</si>
  <si>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</si>
  <si>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</si>
  <si>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</si>
  <si>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</si>
  <si>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</si>
  <si>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</si>
  <si>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</si>
  <si>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</si>
  <si>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</si>
  <si>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</si>
  <si>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</si>
  <si>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</si>
  <si>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</si>
  <si>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</si>
  <si>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</si>
  <si>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</si>
  <si>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</si>
  <si>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</si>
  <si>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</si>
  <si>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</si>
  <si>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</si>
  <si>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</si>
  <si>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</si>
  <si>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</si>
  <si>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</si>
  <si>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</si>
  <si>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</si>
  <si>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</si>
  <si>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</si>
  <si>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</si>
  <si>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</si>
  <si>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</si>
  <si>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</si>
  <si>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</si>
  <si>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</si>
  <si>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</si>
  <si>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</si>
  <si>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</si>
  <si>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</si>
  <si>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</si>
  <si>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</si>
  <si>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</si>
  <si>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</si>
  <si>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</si>
  <si>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</si>
  <si>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</si>
  <si>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</si>
  <si>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</si>
  <si>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</si>
  <si>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</si>
  <si>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</si>
  <si>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</si>
  <si>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</si>
  <si>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</si>
  <si>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</si>
  <si>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</si>
  <si>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</si>
  <si>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</si>
  <si>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</si>
  <si>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</si>
  <si>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</si>
  <si>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</si>
  <si>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</si>
  <si>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</si>
  <si>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</si>
  <si>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</si>
  <si>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</si>
  <si>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</si>
  <si>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</si>
  <si>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</si>
  <si>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</si>
  <si>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</si>
  <si>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</si>
  <si>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</si>
  <si>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</si>
  <si>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</si>
  <si>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</si>
  <si>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</si>
  <si>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</si>
  <si>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</si>
  <si>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</si>
  <si>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</si>
  <si>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</si>
  <si>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</si>
  <si>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</si>
  <si>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</si>
  <si>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</si>
  <si>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</si>
  <si>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</si>
  <si>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</si>
  <si>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</si>
  <si>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</si>
  <si>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</si>
  <si>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</si>
  <si>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</si>
  <si>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</si>
  <si>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</si>
  <si>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</si>
  <si>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</si>
  <si>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</si>
  <si>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</si>
  <si>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</si>
  <si>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</si>
  <si>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</si>
  <si>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</si>
  <si>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</si>
  <si>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</si>
  <si>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</si>
  <si>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</si>
  <si>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</si>
  <si>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</si>
  <si>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</si>
  <si>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</si>
  <si>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</si>
  <si>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</si>
  <si>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</si>
  <si>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</si>
  <si>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</si>
  <si>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</si>
  <si>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</si>
  <si>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</si>
  <si>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</si>
  <si>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</si>
  <si>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</si>
  <si>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</si>
  <si>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</si>
  <si>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</si>
  <si>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</si>
  <si>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</si>
  <si>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</si>
  <si>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</si>
  <si>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</si>
  <si>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</si>
  <si>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</si>
  <si>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</si>
  <si>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</si>
  <si>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</si>
  <si>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</si>
  <si>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</si>
  <si>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</si>
  <si>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</si>
  <si>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</si>
  <si>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</si>
  <si>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</si>
  <si>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</si>
  <si>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</si>
  <si>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</si>
  <si>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</si>
  <si>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</si>
  <si>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</si>
  <si>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</si>
  <si>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</si>
  <si>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</si>
  <si>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</si>
  <si>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</si>
  <si>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</si>
  <si>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</si>
  <si>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</si>
  <si>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</si>
  <si>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</si>
  <si>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</si>
  <si>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</si>
  <si>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</si>
  <si>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</si>
  <si>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</si>
  <si>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</si>
  <si>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</si>
  <si>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</si>
  <si>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</si>
  <si>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</si>
  <si>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</si>
  <si>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</si>
  <si>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</si>
  <si>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</si>
  <si>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</si>
  <si>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</si>
  <si>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</si>
  <si>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</si>
  <si>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</si>
  <si>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</si>
  <si>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</si>
  <si>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</si>
  <si>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</si>
  <si>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</si>
  <si>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</si>
  <si>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</si>
  <si>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</si>
  <si>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</si>
  <si>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</si>
  <si>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</si>
  <si>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</si>
  <si>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</si>
  <si>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</si>
  <si>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</si>
  <si>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</si>
  <si>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</si>
  <si>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</si>
  <si>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</si>
  <si>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</si>
  <si>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</si>
  <si>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</si>
  <si>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</si>
  <si>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</si>
  <si>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</si>
  <si>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</si>
  <si>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</si>
  <si>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</si>
  <si>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</si>
  <si>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</si>
  <si>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</si>
  <si>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</si>
  <si>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</si>
  <si>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</si>
  <si>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</si>
  <si>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</si>
  <si>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</si>
  <si>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</si>
  <si>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</si>
  <si>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</si>
  <si>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</si>
  <si>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</si>
  <si>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</si>
  <si>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</si>
  <si>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</si>
  <si>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</si>
  <si>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</si>
  <si>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</si>
  <si>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</si>
  <si>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</si>
  <si>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</si>
  <si>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</si>
  <si>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</si>
  <si>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</si>
  <si>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</si>
  <si>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</si>
  <si>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</si>
  <si>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</si>
  <si>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</si>
  <si>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</si>
  <si>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</si>
  <si>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</si>
  <si>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</si>
  <si>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</si>
  <si>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</si>
  <si>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</si>
  <si>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</si>
  <si>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Texas</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</si>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</sst>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22989</v>
      </c>
      <c r="F6" s="9" t="str">
        <f>IF($B6="N/A","N/A",IF(E6&lt;0,"No","Yes"))</f>
        <v>N/A</v>
      </c>
      <c r="G6" s="35">
        <v>11813</v>
      </c>
      <c r="H6" s="9" t="str">
        <f>IF($B6="N/A","N/A",IF(G6&lt;0,"No","Yes"))</f>
        <v>N/A</v>
      </c>
      <c r="I6" s="10" t="s">
        <v>217</v>
      </c>
      <c r="J6" s="10">
        <v>-48.6</v>
      </c>
      <c r="K6" s="9" t="str">
        <f t="shared" ref="K6:K11" si="0">IF(J6="Div by 0", "N/A", IF(J6="N/A","N/A", IF(J6&gt;30, "No", IF(J6&lt;-30, "No", "Yes"))))</f>
        <v>No</v>
      </c>
    </row>
    <row r="7" spans="1:11" x14ac:dyDescent="0.2">
      <c r="A7" s="78" t="s">
        <v>445</v>
      </c>
      <c r="B7" s="97" t="s">
        <v>217</v>
      </c>
      <c r="C7" s="9" t="s">
        <v>217</v>
      </c>
      <c r="D7" s="9" t="str">
        <f t="shared" ref="D7:D11" si="1">IF($B7="N/A","N/A",IF(C7&lt;0,"No","Yes"))</f>
        <v>N/A</v>
      </c>
      <c r="E7" s="9">
        <v>8.2648223100000001E-2</v>
      </c>
      <c r="F7" s="9" t="str">
        <f t="shared" ref="F7:F11" si="2">IF($B7="N/A","N/A",IF(E7&lt;0,"No","Yes"))</f>
        <v>N/A</v>
      </c>
      <c r="G7" s="9">
        <v>0.24549225429999999</v>
      </c>
      <c r="H7" s="9" t="str">
        <f t="shared" ref="H7:H11" si="3">IF($B7="N/A","N/A",IF(G7&lt;0,"No","Yes"))</f>
        <v>N/A</v>
      </c>
      <c r="I7" s="10" t="s">
        <v>217</v>
      </c>
      <c r="J7" s="10">
        <v>197</v>
      </c>
      <c r="K7" s="9" t="str">
        <f t="shared" si="0"/>
        <v>No</v>
      </c>
    </row>
    <row r="8" spans="1:11" x14ac:dyDescent="0.2">
      <c r="A8" s="78" t="s">
        <v>446</v>
      </c>
      <c r="B8" s="97" t="s">
        <v>217</v>
      </c>
      <c r="C8" s="9" t="s">
        <v>217</v>
      </c>
      <c r="D8" s="9" t="str">
        <f t="shared" si="1"/>
        <v>N/A</v>
      </c>
      <c r="E8" s="9">
        <v>18.495802340000001</v>
      </c>
      <c r="F8" s="9" t="str">
        <f t="shared" si="2"/>
        <v>N/A</v>
      </c>
      <c r="G8" s="9">
        <v>43.181241006</v>
      </c>
      <c r="H8" s="9" t="str">
        <f t="shared" si="3"/>
        <v>N/A</v>
      </c>
      <c r="I8" s="10" t="s">
        <v>217</v>
      </c>
      <c r="J8" s="10">
        <v>133.5</v>
      </c>
      <c r="K8" s="9" t="str">
        <f t="shared" si="0"/>
        <v>No</v>
      </c>
    </row>
    <row r="9" spans="1:11" x14ac:dyDescent="0.2">
      <c r="A9" s="78" t="s">
        <v>447</v>
      </c>
      <c r="B9" s="97" t="s">
        <v>217</v>
      </c>
      <c r="C9" s="9" t="s">
        <v>217</v>
      </c>
      <c r="D9" s="9" t="str">
        <f t="shared" si="1"/>
        <v>N/A</v>
      </c>
      <c r="E9" s="9">
        <v>56.614032797999997</v>
      </c>
      <c r="F9" s="9" t="str">
        <f t="shared" si="2"/>
        <v>N/A</v>
      </c>
      <c r="G9" s="9">
        <v>49.572504868000003</v>
      </c>
      <c r="H9" s="9" t="str">
        <f t="shared" si="3"/>
        <v>N/A</v>
      </c>
      <c r="I9" s="10" t="s">
        <v>217</v>
      </c>
      <c r="J9" s="10">
        <v>-12.4</v>
      </c>
      <c r="K9" s="9" t="str">
        <f t="shared" si="0"/>
        <v>Yes</v>
      </c>
    </row>
    <row r="10" spans="1:11" x14ac:dyDescent="0.2">
      <c r="A10" s="78" t="s">
        <v>448</v>
      </c>
      <c r="B10" s="97" t="s">
        <v>217</v>
      </c>
      <c r="C10" s="9" t="s">
        <v>217</v>
      </c>
      <c r="D10" s="9" t="str">
        <f t="shared" si="1"/>
        <v>N/A</v>
      </c>
      <c r="E10" s="9">
        <v>22.045326025000001</v>
      </c>
      <c r="F10" s="9" t="str">
        <f t="shared" si="2"/>
        <v>N/A</v>
      </c>
      <c r="G10" s="9">
        <v>2.7512062981000001</v>
      </c>
      <c r="H10" s="9" t="str">
        <f t="shared" si="3"/>
        <v>N/A</v>
      </c>
      <c r="I10" s="10" t="s">
        <v>217</v>
      </c>
      <c r="J10" s="10">
        <v>-87.5</v>
      </c>
      <c r="K10" s="9" t="str">
        <f t="shared" si="0"/>
        <v>No</v>
      </c>
    </row>
    <row r="11" spans="1:11" x14ac:dyDescent="0.2">
      <c r="A11" s="78" t="s">
        <v>208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v>56.309539344999997</v>
      </c>
      <c r="F12" s="9" t="str">
        <f t="shared" ref="F12:F23" si="5">IF($B12="N/A","N/A",IF(E12&lt;0,"No","Yes"))</f>
        <v>N/A</v>
      </c>
      <c r="G12" s="9">
        <v>3.3861000600000003E-2</v>
      </c>
      <c r="H12" s="9" t="str">
        <f t="shared" ref="H12:H23" si="6">IF($B12="N/A","N/A",IF(G12&lt;0,"No","Yes"))</f>
        <v>N/A</v>
      </c>
      <c r="I12" s="10" t="s">
        <v>217</v>
      </c>
      <c r="J12" s="10">
        <v>-99.9</v>
      </c>
      <c r="K12" s="9" t="str">
        <f t="shared" ref="K12:K23" si="7">IF(J12="Div by 0", "N/A", IF(J12="N/A","N/A", IF(J12&gt;30, "No", IF(J12&lt;-30, "No", "Yes"))))</f>
        <v>No</v>
      </c>
    </row>
    <row r="13" spans="1:11" x14ac:dyDescent="0.2">
      <c r="A13" s="78" t="s">
        <v>654</v>
      </c>
      <c r="B13" s="97" t="s">
        <v>217</v>
      </c>
      <c r="C13" s="9" t="s">
        <v>217</v>
      </c>
      <c r="D13" s="9" t="str">
        <f t="shared" si="4"/>
        <v>N/A</v>
      </c>
      <c r="E13" s="9">
        <v>15.674005406999999</v>
      </c>
      <c r="F13" s="9" t="str">
        <f t="shared" si="5"/>
        <v>N/A</v>
      </c>
      <c r="G13" s="9">
        <v>25</v>
      </c>
      <c r="H13" s="9" t="str">
        <f t="shared" si="6"/>
        <v>N/A</v>
      </c>
      <c r="I13" s="10" t="s">
        <v>217</v>
      </c>
      <c r="J13" s="10">
        <v>59.5</v>
      </c>
      <c r="K13" s="9" t="str">
        <f t="shared" si="7"/>
        <v>No</v>
      </c>
    </row>
    <row r="14" spans="1:11" x14ac:dyDescent="0.2">
      <c r="A14" s="78" t="s">
        <v>849</v>
      </c>
      <c r="B14" s="97" t="s">
        <v>217</v>
      </c>
      <c r="C14" s="10" t="s">
        <v>217</v>
      </c>
      <c r="D14" s="9" t="str">
        <f t="shared" si="4"/>
        <v>N/A</v>
      </c>
      <c r="E14" s="10">
        <v>3.1099063577999999</v>
      </c>
      <c r="F14" s="9" t="str">
        <f t="shared" si="5"/>
        <v>N/A</v>
      </c>
      <c r="G14" s="10">
        <v>15</v>
      </c>
      <c r="H14" s="9" t="str">
        <f t="shared" si="6"/>
        <v>N/A</v>
      </c>
      <c r="I14" s="10" t="s">
        <v>217</v>
      </c>
      <c r="J14" s="10">
        <v>382.3</v>
      </c>
      <c r="K14" s="9" t="str">
        <f t="shared" si="7"/>
        <v>No</v>
      </c>
    </row>
    <row r="15" spans="1:11" x14ac:dyDescent="0.2">
      <c r="A15" s="78" t="s">
        <v>656</v>
      </c>
      <c r="B15" s="97" t="s">
        <v>217</v>
      </c>
      <c r="C15" s="9" t="s">
        <v>217</v>
      </c>
      <c r="D15" s="9" t="str">
        <f t="shared" si="4"/>
        <v>N/A</v>
      </c>
      <c r="E15" s="9">
        <v>4.3499065000000003E-3</v>
      </c>
      <c r="F15" s="9" t="str">
        <f t="shared" si="5"/>
        <v>N/A</v>
      </c>
      <c r="G15" s="9">
        <v>3.3861000600000003E-2</v>
      </c>
      <c r="H15" s="9" t="str">
        <f t="shared" si="6"/>
        <v>N/A</v>
      </c>
      <c r="I15" s="10" t="s">
        <v>217</v>
      </c>
      <c r="J15" s="10">
        <v>678.4</v>
      </c>
      <c r="K15" s="9" t="str">
        <f t="shared" si="7"/>
        <v>No</v>
      </c>
    </row>
    <row r="16" spans="1:11" x14ac:dyDescent="0.2">
      <c r="A16" s="78" t="s">
        <v>371</v>
      </c>
      <c r="B16" s="97" t="s">
        <v>217</v>
      </c>
      <c r="C16" s="9" t="s">
        <v>217</v>
      </c>
      <c r="D16" s="9" t="str">
        <f t="shared" si="4"/>
        <v>N/A</v>
      </c>
      <c r="E16" s="9">
        <v>0</v>
      </c>
      <c r="F16" s="9" t="str">
        <f t="shared" si="5"/>
        <v>N/A</v>
      </c>
      <c r="G16" s="9">
        <v>0</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v>6.5248597199999994E-2</v>
      </c>
      <c r="F18" s="9" t="str">
        <f t="shared" si="5"/>
        <v>N/A</v>
      </c>
      <c r="G18" s="9">
        <v>0.24549225429999999</v>
      </c>
      <c r="H18" s="9" t="str">
        <f t="shared" si="6"/>
        <v>N/A</v>
      </c>
      <c r="I18" s="10" t="s">
        <v>217</v>
      </c>
      <c r="J18" s="10">
        <v>276.2</v>
      </c>
      <c r="K18" s="9" t="str">
        <f t="shared" si="7"/>
        <v>No</v>
      </c>
    </row>
    <row r="19" spans="1:11" x14ac:dyDescent="0.2">
      <c r="A19" s="78" t="s">
        <v>209</v>
      </c>
      <c r="B19" s="97" t="s">
        <v>217</v>
      </c>
      <c r="C19" s="9" t="s">
        <v>217</v>
      </c>
      <c r="D19" s="9" t="str">
        <f t="shared" si="4"/>
        <v>N/A</v>
      </c>
      <c r="E19" s="9">
        <v>100</v>
      </c>
      <c r="F19" s="9" t="str">
        <f t="shared" si="5"/>
        <v>N/A</v>
      </c>
      <c r="G19" s="9">
        <v>100</v>
      </c>
      <c r="H19" s="9" t="str">
        <f t="shared" si="6"/>
        <v>N/A</v>
      </c>
      <c r="I19" s="10" t="s">
        <v>217</v>
      </c>
      <c r="J19" s="10">
        <v>0</v>
      </c>
      <c r="K19" s="9" t="str">
        <f t="shared" si="7"/>
        <v>Yes</v>
      </c>
    </row>
    <row r="20" spans="1:11" x14ac:dyDescent="0.2">
      <c r="A20" s="78" t="s">
        <v>851</v>
      </c>
      <c r="B20" s="97" t="s">
        <v>217</v>
      </c>
      <c r="C20" s="10" t="s">
        <v>217</v>
      </c>
      <c r="D20" s="9" t="str">
        <f t="shared" si="4"/>
        <v>N/A</v>
      </c>
      <c r="E20" s="10">
        <v>7.3333333332999997</v>
      </c>
      <c r="F20" s="9" t="str">
        <f t="shared" si="5"/>
        <v>N/A</v>
      </c>
      <c r="G20" s="10">
        <v>10</v>
      </c>
      <c r="H20" s="9" t="str">
        <f t="shared" si="6"/>
        <v>N/A</v>
      </c>
      <c r="I20" s="10" t="s">
        <v>217</v>
      </c>
      <c r="J20" s="10">
        <v>36.36</v>
      </c>
      <c r="K20" s="9" t="str">
        <f t="shared" si="7"/>
        <v>No</v>
      </c>
    </row>
    <row r="21" spans="1:11" x14ac:dyDescent="0.2">
      <c r="A21" s="78" t="s">
        <v>658</v>
      </c>
      <c r="B21" s="97" t="s">
        <v>217</v>
      </c>
      <c r="C21" s="9" t="s">
        <v>217</v>
      </c>
      <c r="D21" s="9" t="str">
        <f t="shared" si="4"/>
        <v>N/A</v>
      </c>
      <c r="E21" s="9">
        <v>43.620862150999997</v>
      </c>
      <c r="F21" s="9" t="str">
        <f t="shared" si="5"/>
        <v>N/A</v>
      </c>
      <c r="G21" s="9">
        <v>99.686785744999995</v>
      </c>
      <c r="H21" s="9" t="str">
        <f t="shared" si="6"/>
        <v>N/A</v>
      </c>
      <c r="I21" s="10" t="s">
        <v>217</v>
      </c>
      <c r="J21" s="10">
        <v>128.5</v>
      </c>
      <c r="K21" s="9" t="str">
        <f t="shared" si="7"/>
        <v>No</v>
      </c>
    </row>
    <row r="22" spans="1:11" x14ac:dyDescent="0.2">
      <c r="A22" s="78" t="s">
        <v>1721</v>
      </c>
      <c r="B22" s="97" t="s">
        <v>217</v>
      </c>
      <c r="C22" s="9" t="s">
        <v>217</v>
      </c>
      <c r="D22" s="9" t="str">
        <f t="shared" si="4"/>
        <v>N/A</v>
      </c>
      <c r="E22" s="9">
        <v>96.330275228999994</v>
      </c>
      <c r="F22" s="9" t="str">
        <f t="shared" si="5"/>
        <v>N/A</v>
      </c>
      <c r="G22" s="9">
        <v>95.983355978000006</v>
      </c>
      <c r="H22" s="9" t="str">
        <f t="shared" si="6"/>
        <v>N/A</v>
      </c>
      <c r="I22" s="10" t="s">
        <v>217</v>
      </c>
      <c r="J22" s="10">
        <v>-0.36</v>
      </c>
      <c r="K22" s="9" t="str">
        <f t="shared" si="7"/>
        <v>Yes</v>
      </c>
    </row>
    <row r="23" spans="1:11" x14ac:dyDescent="0.2">
      <c r="A23" s="78" t="s">
        <v>852</v>
      </c>
      <c r="B23" s="97" t="s">
        <v>217</v>
      </c>
      <c r="C23" s="10" t="s">
        <v>217</v>
      </c>
      <c r="D23" s="9" t="str">
        <f t="shared" si="4"/>
        <v>N/A</v>
      </c>
      <c r="E23" s="10">
        <v>8.2260869564999997</v>
      </c>
      <c r="F23" s="9" t="str">
        <f t="shared" si="5"/>
        <v>N/A</v>
      </c>
      <c r="G23" s="10">
        <v>7.5645403875000001</v>
      </c>
      <c r="H23" s="9" t="str">
        <f t="shared" si="6"/>
        <v>N/A</v>
      </c>
      <c r="I23" s="10" t="s">
        <v>217</v>
      </c>
      <c r="J23" s="10">
        <v>-8.0399999999999991</v>
      </c>
      <c r="K23" s="9" t="str">
        <f t="shared" si="7"/>
        <v>Yes</v>
      </c>
    </row>
    <row r="24" spans="1:11" x14ac:dyDescent="0.2">
      <c r="A24" s="78" t="s">
        <v>15</v>
      </c>
      <c r="B24" s="97" t="s">
        <v>217</v>
      </c>
      <c r="C24" s="9" t="s">
        <v>217</v>
      </c>
      <c r="D24" s="9" t="str">
        <f>IF($B24="N/A","N/A",IF(C24&lt;0,"No","Yes"))</f>
        <v>N/A</v>
      </c>
      <c r="E24" s="9">
        <v>4.3499065000000003E-3</v>
      </c>
      <c r="F24" s="9" t="str">
        <f>IF($B24="N/A","N/A",IF(E24&lt;0,"No","Yes"))</f>
        <v>N/A</v>
      </c>
      <c r="G24" s="9">
        <v>0</v>
      </c>
      <c r="H24" s="9" t="str">
        <f>IF($B24="N/A","N/A",IF(G24&lt;0,"No","Yes"))</f>
        <v>N/A</v>
      </c>
      <c r="I24" s="10" t="s">
        <v>217</v>
      </c>
      <c r="J24" s="10">
        <v>-100</v>
      </c>
      <c r="K24" s="9" t="str">
        <f t="shared" ref="K24:K30" si="8">IF(J24="Div by 0", "N/A", IF(J24="N/A","N/A", IF(J24&gt;30, "No", IF(J24&lt;-30, "No", "Yes"))))</f>
        <v>No</v>
      </c>
    </row>
    <row r="25" spans="1:11" x14ac:dyDescent="0.2">
      <c r="A25" s="78" t="s">
        <v>163</v>
      </c>
      <c r="B25" s="97" t="s">
        <v>217</v>
      </c>
      <c r="C25" s="9" t="s">
        <v>217</v>
      </c>
      <c r="D25" s="9" t="str">
        <f>IF($B25="N/A","N/A",IF(C25&lt;0,"No","Yes"))</f>
        <v>N/A</v>
      </c>
      <c r="E25" s="9">
        <v>99.099569359</v>
      </c>
      <c r="F25" s="9" t="str">
        <f>IF($B25="N/A","N/A",IF(E25&lt;0,"No","Yes"))</f>
        <v>N/A</v>
      </c>
      <c r="G25" s="9">
        <v>99.99153475</v>
      </c>
      <c r="H25" s="9" t="str">
        <f>IF($B25="N/A","N/A",IF(G25&lt;0,"No","Yes"))</f>
        <v>N/A</v>
      </c>
      <c r="I25" s="10" t="s">
        <v>217</v>
      </c>
      <c r="J25" s="10">
        <v>0.90010000000000001</v>
      </c>
      <c r="K25" s="9" t="str">
        <f t="shared" si="8"/>
        <v>Yes</v>
      </c>
    </row>
    <row r="26" spans="1:11" x14ac:dyDescent="0.2">
      <c r="A26" s="78" t="s">
        <v>32</v>
      </c>
      <c r="B26" s="97"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
      <c r="A27" s="78" t="s">
        <v>164</v>
      </c>
      <c r="B27" s="97" t="s">
        <v>217</v>
      </c>
      <c r="C27" s="9" t="s">
        <v>217</v>
      </c>
      <c r="D27" s="9" t="str">
        <f t="shared" ref="D27:D30" si="9">IF($B27="N/A","N/A",IF(C27&lt;0,"No","Yes"))</f>
        <v>N/A</v>
      </c>
      <c r="E27" s="9">
        <v>99.913001870000002</v>
      </c>
      <c r="F27" s="9" t="str">
        <f t="shared" ref="F27:F30" si="10">IF($B27="N/A","N/A",IF(E27&lt;0,"No","Yes"))</f>
        <v>N/A</v>
      </c>
      <c r="G27" s="9">
        <v>99.458223990999997</v>
      </c>
      <c r="H27" s="9" t="str">
        <f t="shared" ref="H27:H30" si="11">IF($B27="N/A","N/A",IF(G27&lt;0,"No","Yes"))</f>
        <v>N/A</v>
      </c>
      <c r="I27" s="10" t="s">
        <v>217</v>
      </c>
      <c r="J27" s="10">
        <v>-0.45500000000000002</v>
      </c>
      <c r="K27" s="9" t="str">
        <f t="shared" si="8"/>
        <v>Yes</v>
      </c>
    </row>
    <row r="28" spans="1:11" x14ac:dyDescent="0.2">
      <c r="A28" s="28" t="s">
        <v>373</v>
      </c>
      <c r="B28" s="97" t="s">
        <v>217</v>
      </c>
      <c r="C28" s="9" t="s">
        <v>217</v>
      </c>
      <c r="D28" s="9" t="str">
        <f t="shared" si="9"/>
        <v>N/A</v>
      </c>
      <c r="E28" s="9">
        <v>86.811083561999993</v>
      </c>
      <c r="F28" s="9" t="str">
        <f t="shared" si="10"/>
        <v>N/A</v>
      </c>
      <c r="G28" s="9">
        <v>90.442732582999994</v>
      </c>
      <c r="H28" s="9" t="str">
        <f t="shared" si="11"/>
        <v>N/A</v>
      </c>
      <c r="I28" s="10" t="s">
        <v>217</v>
      </c>
      <c r="J28" s="10">
        <v>4.1829999999999998</v>
      </c>
      <c r="K28" s="9" t="str">
        <f t="shared" si="8"/>
        <v>Yes</v>
      </c>
    </row>
    <row r="29" spans="1:11" x14ac:dyDescent="0.2">
      <c r="A29" s="28" t="s">
        <v>375</v>
      </c>
      <c r="B29" s="97" t="s">
        <v>217</v>
      </c>
      <c r="C29" s="9" t="s">
        <v>217</v>
      </c>
      <c r="D29" s="9" t="str">
        <f t="shared" si="9"/>
        <v>N/A</v>
      </c>
      <c r="E29" s="9">
        <v>10.870416285999999</v>
      </c>
      <c r="F29" s="9" t="str">
        <f t="shared" si="10"/>
        <v>N/A</v>
      </c>
      <c r="G29" s="9">
        <v>5.4685515957000002</v>
      </c>
      <c r="H29" s="9" t="str">
        <f t="shared" si="11"/>
        <v>N/A</v>
      </c>
      <c r="I29" s="10" t="s">
        <v>217</v>
      </c>
      <c r="J29" s="10">
        <v>-49.7</v>
      </c>
      <c r="K29" s="9" t="str">
        <f t="shared" si="8"/>
        <v>No</v>
      </c>
    </row>
    <row r="30" spans="1:11" x14ac:dyDescent="0.2">
      <c r="A30" s="28" t="s">
        <v>376</v>
      </c>
      <c r="B30" s="97" t="s">
        <v>217</v>
      </c>
      <c r="C30" s="9" t="s">
        <v>217</v>
      </c>
      <c r="D30" s="9" t="str">
        <f t="shared" si="9"/>
        <v>N/A</v>
      </c>
      <c r="E30" s="9">
        <v>1.73996259E-2</v>
      </c>
      <c r="F30" s="9" t="str">
        <f t="shared" si="10"/>
        <v>N/A</v>
      </c>
      <c r="G30" s="9">
        <v>8.4652501000000002E-3</v>
      </c>
      <c r="H30" s="9" t="str">
        <f t="shared" si="11"/>
        <v>N/A</v>
      </c>
      <c r="I30" s="10" t="s">
        <v>217</v>
      </c>
      <c r="J30" s="10">
        <v>-51.3</v>
      </c>
      <c r="K30" s="9" t="str">
        <f t="shared" si="8"/>
        <v>No</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130262220</v>
      </c>
      <c r="D7" s="31" t="str">
        <f>IF($B7="N/A","N/A",IF(C7&gt;15,"No",IF(C7&lt;-15,"No","Yes")))</f>
        <v>N/A</v>
      </c>
      <c r="E7" s="30">
        <v>155664842</v>
      </c>
      <c r="F7" s="31" t="str">
        <f>IF($B7="N/A","N/A",IF(E7&gt;15,"No",IF(E7&lt;-15,"No","Yes")))</f>
        <v>N/A</v>
      </c>
      <c r="G7" s="30">
        <v>177128240</v>
      </c>
      <c r="H7" s="31" t="str">
        <f>IF($B7="N/A","N/A",IF(G7&gt;15,"No",IF(G7&lt;-15,"No","Yes")))</f>
        <v>N/A</v>
      </c>
      <c r="I7" s="32">
        <v>19.5</v>
      </c>
      <c r="J7" s="32">
        <v>13.79</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58.060414872000003</v>
      </c>
      <c r="H8" s="31" t="str">
        <f>IF($B8="N/A","N/A",IF(G8&gt;15,"No",IF(G8&lt;-15,"No","Yes")))</f>
        <v>N/A</v>
      </c>
      <c r="I8" s="32" t="s">
        <v>217</v>
      </c>
      <c r="J8" s="32" t="s">
        <v>217</v>
      </c>
      <c r="K8" s="31" t="str">
        <f t="shared" si="0"/>
        <v>N/A</v>
      </c>
    </row>
    <row r="9" spans="1:11" x14ac:dyDescent="0.2">
      <c r="A9" s="81" t="s">
        <v>119</v>
      </c>
      <c r="B9" s="34" t="s">
        <v>217</v>
      </c>
      <c r="C9" s="90">
        <v>22.577346678000001</v>
      </c>
      <c r="D9" s="9" t="str">
        <f>IF($B9="N/A","N/A",IF(C9&gt;15,"No",IF(C9&lt;-15,"No","Yes")))</f>
        <v>N/A</v>
      </c>
      <c r="E9" s="9">
        <v>22.436842224999999</v>
      </c>
      <c r="F9" s="9" t="str">
        <f>IF($B9="N/A","N/A",IF(E9&gt;15,"No",IF(E9&lt;-15,"No","Yes")))</f>
        <v>N/A</v>
      </c>
      <c r="G9" s="9">
        <v>22.339451349000001</v>
      </c>
      <c r="H9" s="9" t="str">
        <f>IF($B9="N/A","N/A",IF(G9&gt;15,"No",IF(G9&lt;-15,"No","Yes")))</f>
        <v>N/A</v>
      </c>
      <c r="I9" s="10">
        <v>-0.622</v>
      </c>
      <c r="J9" s="10">
        <v>-0.434</v>
      </c>
      <c r="K9" s="9" t="str">
        <f t="shared" si="0"/>
        <v>Yes</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18.288228159999999</v>
      </c>
      <c r="D11" s="9" t="str">
        <f>IF($B11="N/A","N/A",IF(C11&gt;15,"No",IF(C11&lt;-15,"No","Yes")))</f>
        <v>N/A</v>
      </c>
      <c r="E11" s="9">
        <v>19.435205541999999</v>
      </c>
      <c r="F11" s="9" t="str">
        <f>IF($B11="N/A","N/A",IF(E11&gt;15,"No",IF(E11&lt;-15,"No","Yes")))</f>
        <v>N/A</v>
      </c>
      <c r="G11" s="9">
        <v>19.600133779</v>
      </c>
      <c r="H11" s="9" t="str">
        <f>IF($B11="N/A","N/A",IF(G11&gt;15,"No",IF(G11&lt;-15,"No","Yes")))</f>
        <v>N/A</v>
      </c>
      <c r="I11" s="10">
        <v>6.2720000000000002</v>
      </c>
      <c r="J11" s="10">
        <v>0.84860000000000002</v>
      </c>
      <c r="K11" s="9" t="str">
        <f t="shared" si="0"/>
        <v>Yes</v>
      </c>
    </row>
    <row r="12" spans="1:11" x14ac:dyDescent="0.2">
      <c r="A12" s="81" t="s">
        <v>854</v>
      </c>
      <c r="B12" s="92" t="s">
        <v>218</v>
      </c>
      <c r="C12" s="90" t="s">
        <v>217</v>
      </c>
      <c r="D12" s="9" t="str">
        <f>IF(OR($B12="N/A",$C12="N/A"),"N/A",IF(C12&gt;100,"No",IF(C12&lt;95,"No","Yes")))</f>
        <v>N/A</v>
      </c>
      <c r="E12" s="90">
        <v>86.275888266999999</v>
      </c>
      <c r="F12" s="9" t="str">
        <f>IF(OR($B12="N/A",$E12="N/A"),"N/A",IF(E12&gt;100,"No",IF(E12&lt;95,"No","Yes")))</f>
        <v>No</v>
      </c>
      <c r="G12" s="90">
        <v>86.007627592000006</v>
      </c>
      <c r="H12" s="9" t="str">
        <f>IF($B12="N/A","N/A",IF(G12&gt;100,"No",IF(G12&lt;95,"No","Yes")))</f>
        <v>No</v>
      </c>
      <c r="I12" s="93" t="s">
        <v>217</v>
      </c>
      <c r="J12" s="93">
        <v>-0.311</v>
      </c>
      <c r="K12" s="9" t="str">
        <f t="shared" si="0"/>
        <v>Yes</v>
      </c>
    </row>
    <row r="13" spans="1:11" x14ac:dyDescent="0.2">
      <c r="A13" s="81" t="s">
        <v>351</v>
      </c>
      <c r="B13" s="92" t="s">
        <v>217</v>
      </c>
      <c r="C13" s="90" t="s">
        <v>217</v>
      </c>
      <c r="D13" s="9" t="str">
        <f>IF($B13="N/A","N/A",IF(C13&gt;100,"No",IF(C13&lt;95,"No","Yes")))</f>
        <v>N/A</v>
      </c>
      <c r="E13" s="90">
        <v>88.470208912000004</v>
      </c>
      <c r="F13" s="9" t="str">
        <f>IF($B13="N/A","N/A",IF(E13&gt;100,"No",IF(E13&lt;95,"No","Yes")))</f>
        <v>N/A</v>
      </c>
      <c r="G13" s="90">
        <v>90.986921424000002</v>
      </c>
      <c r="H13" s="9" t="str">
        <f>IF($B13="N/A","N/A",IF(G13&gt;100,"No",IF(G13&lt;95,"No","Yes")))</f>
        <v>N/A</v>
      </c>
      <c r="I13" s="93" t="s">
        <v>217</v>
      </c>
      <c r="J13" s="93">
        <v>2.8450000000000002</v>
      </c>
      <c r="K13" s="9" t="str">
        <f t="shared" si="0"/>
        <v>Yes</v>
      </c>
    </row>
    <row r="14" spans="1:11" x14ac:dyDescent="0.2">
      <c r="A14" s="81" t="s">
        <v>352</v>
      </c>
      <c r="B14" s="92" t="s">
        <v>217</v>
      </c>
      <c r="C14" s="90" t="s">
        <v>217</v>
      </c>
      <c r="D14" s="9" t="str">
        <f t="shared" ref="D14" si="1">IF($B14="N/A","N/A",IF(C14&lt;0,"No","Yes"))</f>
        <v>N/A</v>
      </c>
      <c r="E14" s="90">
        <v>66.301924705999994</v>
      </c>
      <c r="F14" s="9" t="str">
        <f t="shared" ref="F14" si="2">IF($B14="N/A","N/A",IF(E14&lt;0,"No","Yes"))</f>
        <v>N/A</v>
      </c>
      <c r="G14" s="90">
        <v>66.238558964000006</v>
      </c>
      <c r="H14" s="9" t="str">
        <f t="shared" ref="H14" si="3">IF($B14="N/A","N/A",IF(G14&lt;0,"No","Yes"))</f>
        <v>N/A</v>
      </c>
      <c r="I14" s="93" t="s">
        <v>217</v>
      </c>
      <c r="J14" s="93">
        <v>-9.6000000000000002E-2</v>
      </c>
      <c r="K14" s="9" t="str">
        <f t="shared" si="0"/>
        <v>Yes</v>
      </c>
    </row>
    <row r="15" spans="1:11" x14ac:dyDescent="0.2">
      <c r="A15" s="81" t="s">
        <v>855</v>
      </c>
      <c r="B15" s="92" t="s">
        <v>218</v>
      </c>
      <c r="C15" s="90" t="s">
        <v>217</v>
      </c>
      <c r="D15" s="9" t="str">
        <f>IF(OR($B15="N/A",$C15="N/A"),"N/A",IF(C15&gt;100,"No",IF(C15&lt;95,"No","Yes")))</f>
        <v>N/A</v>
      </c>
      <c r="E15" s="90">
        <v>66.852586207000002</v>
      </c>
      <c r="F15" s="9" t="str">
        <f>IF(OR($B15="N/A",$E15="N/A"),"N/A",IF(E15&gt;100,"No",IF(E15&lt;95,"No","Yes")))</f>
        <v>No</v>
      </c>
      <c r="G15" s="90">
        <v>66.658032727999995</v>
      </c>
      <c r="H15" s="9" t="str">
        <f>IF($B15="N/A","N/A",IF(G15&gt;100,"No",IF(G15&lt;95,"No","Yes")))</f>
        <v>No</v>
      </c>
      <c r="I15" s="93" t="s">
        <v>217</v>
      </c>
      <c r="J15" s="93">
        <v>-0.29099999999999998</v>
      </c>
      <c r="K15" s="9" t="str">
        <f t="shared" si="0"/>
        <v>Yes</v>
      </c>
    </row>
    <row r="16" spans="1:11" x14ac:dyDescent="0.2">
      <c r="A16" s="81" t="s">
        <v>335</v>
      </c>
      <c r="B16" s="34" t="s">
        <v>217</v>
      </c>
      <c r="C16" s="79">
        <v>77029815</v>
      </c>
      <c r="D16" s="9" t="str">
        <f>IF($B16="N/A","N/A",IF(C16&gt;15,"No",IF(C16&lt;-15,"No","Yes")))</f>
        <v>N/A</v>
      </c>
      <c r="E16" s="35">
        <v>90484785</v>
      </c>
      <c r="F16" s="9" t="str">
        <f>IF($B16="N/A","N/A",IF(E16&gt;15,"No",IF(E16&lt;-15,"No","Yes")))</f>
        <v>N/A</v>
      </c>
      <c r="G16" s="35">
        <v>102841391</v>
      </c>
      <c r="H16" s="9" t="str">
        <f>IF($B16="N/A","N/A",IF(G16&gt;15,"No",IF(G16&lt;-15,"No","Yes")))</f>
        <v>N/A</v>
      </c>
      <c r="I16" s="10">
        <v>17.47</v>
      </c>
      <c r="J16" s="10">
        <v>13.66</v>
      </c>
      <c r="K16" s="9" t="str">
        <f t="shared" si="0"/>
        <v>Yes</v>
      </c>
    </row>
    <row r="17" spans="1:11" x14ac:dyDescent="0.2">
      <c r="A17" s="81" t="s">
        <v>442</v>
      </c>
      <c r="B17" s="34" t="s">
        <v>219</v>
      </c>
      <c r="C17" s="90">
        <v>3.7647800000000002E-5</v>
      </c>
      <c r="D17" s="9" t="str">
        <f>IF($B17="N/A","N/A",IF(C17&gt;20,"No",IF(C17&lt;5,"No","Yes")))</f>
        <v>No</v>
      </c>
      <c r="E17" s="9">
        <v>4.6416599999999999E-5</v>
      </c>
      <c r="F17" s="9" t="str">
        <f>IF($B17="N/A","N/A",IF(E17&gt;20,"No",IF(E17&lt;5,"No","Yes")))</f>
        <v>No</v>
      </c>
      <c r="G17" s="9">
        <v>7.9734399999999993E-5</v>
      </c>
      <c r="H17" s="9" t="str">
        <f>IF($B17="N/A","N/A",IF(G17&gt;20,"No",IF(G17&lt;5,"No","Yes")))</f>
        <v>No</v>
      </c>
      <c r="I17" s="10">
        <v>23.29</v>
      </c>
      <c r="J17" s="10">
        <v>71.78</v>
      </c>
      <c r="K17" s="9" t="str">
        <f t="shared" si="0"/>
        <v>No</v>
      </c>
    </row>
    <row r="18" spans="1:11" x14ac:dyDescent="0.2">
      <c r="A18" s="81" t="s">
        <v>443</v>
      </c>
      <c r="B18" s="29" t="s">
        <v>217</v>
      </c>
      <c r="C18" s="90" t="s">
        <v>217</v>
      </c>
      <c r="D18" s="9" t="str">
        <f>IF($B18="N/A","N/A",IF(C18&gt;15,"No",IF(C18&lt;-15,"No","Yes")))</f>
        <v>N/A</v>
      </c>
      <c r="E18" s="9" t="s">
        <v>217</v>
      </c>
      <c r="F18" s="9" t="str">
        <f>IF($B18="N/A","N/A",IF(E18&gt;15,"No",IF(E18&lt;-15,"No","Yes")))</f>
        <v>N/A</v>
      </c>
      <c r="G18" s="9">
        <v>99.999920266000004</v>
      </c>
      <c r="H18" s="9" t="str">
        <f>IF($B18="N/A","N/A",IF(G18&gt;15,"No",IF(G18&lt;-15,"No","Yes")))</f>
        <v>N/A</v>
      </c>
      <c r="I18" s="10" t="s">
        <v>217</v>
      </c>
      <c r="J18" s="10" t="s">
        <v>217</v>
      </c>
      <c r="K18" s="9" t="str">
        <f t="shared" si="0"/>
        <v>N/A</v>
      </c>
    </row>
    <row r="19" spans="1:11" x14ac:dyDescent="0.2">
      <c r="A19" s="81" t="s">
        <v>444</v>
      </c>
      <c r="B19" s="34" t="s">
        <v>220</v>
      </c>
      <c r="C19" s="90">
        <v>7.5261066121000004</v>
      </c>
      <c r="D19" s="9" t="str">
        <f>IF($B19="N/A","N/A",IF(C19&gt;1,"Yes","No"))</f>
        <v>Yes</v>
      </c>
      <c r="E19" s="9">
        <v>15.015804038000001</v>
      </c>
      <c r="F19" s="9" t="str">
        <f>IF($B19="N/A","N/A",IF(E19&gt;1,"Yes","No"))</f>
        <v>Yes</v>
      </c>
      <c r="G19" s="9">
        <v>6.1100496006</v>
      </c>
      <c r="H19" s="9" t="str">
        <f>IF($B19="N/A","N/A",IF(G19&gt;1,"Yes","No"))</f>
        <v>Yes</v>
      </c>
      <c r="I19" s="10">
        <v>99.52</v>
      </c>
      <c r="J19" s="10">
        <v>-59.3</v>
      </c>
      <c r="K19" s="9" t="str">
        <f t="shared" si="0"/>
        <v>No</v>
      </c>
    </row>
    <row r="20" spans="1:11" x14ac:dyDescent="0.2">
      <c r="A20" s="81" t="s">
        <v>856</v>
      </c>
      <c r="B20" s="34" t="s">
        <v>217</v>
      </c>
      <c r="C20" s="83">
        <v>105.22668873000001</v>
      </c>
      <c r="D20" s="9" t="str">
        <f>IF($B20="N/A","N/A",IF(C20&gt;15,"No",IF(C20&lt;-15,"No","Yes")))</f>
        <v>N/A</v>
      </c>
      <c r="E20" s="36">
        <v>88.649429182999995</v>
      </c>
      <c r="F20" s="9" t="str">
        <f>IF($B20="N/A","N/A",IF(E20&gt;15,"No",IF(E20&lt;-15,"No","Yes")))</f>
        <v>N/A</v>
      </c>
      <c r="G20" s="36">
        <v>118.92940197</v>
      </c>
      <c r="H20" s="9" t="str">
        <f>IF($B20="N/A","N/A",IF(G20&gt;15,"No",IF(G20&lt;-15,"No","Yes")))</f>
        <v>N/A</v>
      </c>
      <c r="I20" s="10">
        <v>-15.8</v>
      </c>
      <c r="J20" s="10">
        <v>34.159999999999997</v>
      </c>
      <c r="K20" s="9" t="str">
        <f t="shared" si="0"/>
        <v>No</v>
      </c>
    </row>
    <row r="21" spans="1:11" x14ac:dyDescent="0.2">
      <c r="A21" s="81" t="s">
        <v>34</v>
      </c>
      <c r="B21" s="34" t="s">
        <v>217</v>
      </c>
      <c r="C21" s="94">
        <v>15.510039036</v>
      </c>
      <c r="D21" s="9" t="str">
        <f>IF($B21="N/A","N/A",IF(C21&gt;15,"No",IF(C21&lt;-15,"No","Yes")))</f>
        <v>N/A</v>
      </c>
      <c r="E21" s="95">
        <v>13.990985995000001</v>
      </c>
      <c r="F21" s="9" t="str">
        <f>IF($B21="N/A","N/A",IF(E21&gt;15,"No",IF(E21&lt;-15,"No","Yes")))</f>
        <v>N/A</v>
      </c>
      <c r="G21" s="95">
        <v>14.185733845</v>
      </c>
      <c r="H21" s="9" t="str">
        <f>IF($B21="N/A","N/A",IF(G21&gt;15,"No",IF(G21&lt;-15,"No","Yes")))</f>
        <v>N/A</v>
      </c>
      <c r="I21" s="10">
        <v>-9.7899999999999991</v>
      </c>
      <c r="J21" s="10">
        <v>1.3919999999999999</v>
      </c>
      <c r="K21" s="9" t="str">
        <f t="shared" si="0"/>
        <v>Yes</v>
      </c>
    </row>
    <row r="22" spans="1:11" x14ac:dyDescent="0.2">
      <c r="A22" s="81" t="s">
        <v>1722</v>
      </c>
      <c r="B22" s="34" t="s">
        <v>217</v>
      </c>
      <c r="C22" s="94">
        <v>3.9642659410999999</v>
      </c>
      <c r="D22" s="9" t="str">
        <f>IF($B22="N/A","N/A",IF(C22&gt;15,"No",IF(C22&lt;-15,"No","Yes")))</f>
        <v>N/A</v>
      </c>
      <c r="E22" s="95">
        <v>3.6431416317999998</v>
      </c>
      <c r="F22" s="9" t="str">
        <f>IF($B22="N/A","N/A",IF(E22&gt;15,"No",IF(E22&lt;-15,"No","Yes")))</f>
        <v>N/A</v>
      </c>
      <c r="G22" s="95">
        <v>3.5897487680000002</v>
      </c>
      <c r="H22" s="9" t="str">
        <f>IF($B22="N/A","N/A",IF(G22&gt;15,"No",IF(G22&lt;-15,"No","Yes")))</f>
        <v>N/A</v>
      </c>
      <c r="I22" s="10">
        <v>-8.1</v>
      </c>
      <c r="J22" s="10">
        <v>-1.47</v>
      </c>
      <c r="K22" s="9" t="str">
        <f t="shared" si="0"/>
        <v>Yes</v>
      </c>
    </row>
    <row r="23" spans="1:11" x14ac:dyDescent="0.2">
      <c r="A23" s="81" t="s">
        <v>35</v>
      </c>
      <c r="B23" s="34" t="s">
        <v>217</v>
      </c>
      <c r="C23" s="94">
        <v>4.1576930388999997</v>
      </c>
      <c r="D23" s="9" t="str">
        <f>IF($B23="N/A","N/A",IF(C23&gt;15,"No",IF(C23&lt;-15,"No","Yes")))</f>
        <v>N/A</v>
      </c>
      <c r="E23" s="95">
        <v>7.4231368010000001</v>
      </c>
      <c r="F23" s="9" t="str">
        <f>IF($B23="N/A","N/A",IF(E23&gt;15,"No",IF(E23&lt;-15,"No","Yes")))</f>
        <v>N/A</v>
      </c>
      <c r="G23" s="95">
        <v>7.4627292191999999</v>
      </c>
      <c r="H23" s="9" t="str">
        <f>IF($B23="N/A","N/A",IF(G23&gt;15,"No",IF(G23&lt;-15,"No","Yes")))</f>
        <v>N/A</v>
      </c>
      <c r="I23" s="10">
        <v>78.540000000000006</v>
      </c>
      <c r="J23" s="10">
        <v>0.53339999999999999</v>
      </c>
      <c r="K23" s="9" t="str">
        <f t="shared" si="0"/>
        <v>Yes</v>
      </c>
    </row>
    <row r="24" spans="1:11" x14ac:dyDescent="0.2">
      <c r="A24" s="81" t="s">
        <v>857</v>
      </c>
      <c r="B24" s="34" t="s">
        <v>247</v>
      </c>
      <c r="C24" s="83">
        <v>235.11327661999999</v>
      </c>
      <c r="D24" s="9" t="str">
        <f>IF($B24="N/A","N/A",IF(C24&gt;300,"No",IF(C24&lt;75,"No","Yes")))</f>
        <v>Yes</v>
      </c>
      <c r="E24" s="36">
        <v>259.92040268</v>
      </c>
      <c r="F24" s="9" t="str">
        <f>IF($B24="N/A","N/A",IF(E24&gt;300,"No",IF(E24&lt;75,"No","Yes")))</f>
        <v>Yes</v>
      </c>
      <c r="G24" s="36">
        <v>261.49207639999997</v>
      </c>
      <c r="H24" s="9" t="str">
        <f>IF($B24="N/A","N/A",IF(G24&gt;300,"No",IF(G24&lt;75,"No","Yes")))</f>
        <v>Yes</v>
      </c>
      <c r="I24" s="10">
        <v>10.55</v>
      </c>
      <c r="J24" s="10">
        <v>0.60470000000000002</v>
      </c>
      <c r="K24" s="9" t="str">
        <f t="shared" si="0"/>
        <v>Yes</v>
      </c>
    </row>
    <row r="25" spans="1:11" x14ac:dyDescent="0.2">
      <c r="A25" s="81" t="s">
        <v>858</v>
      </c>
      <c r="B25" s="34" t="s">
        <v>248</v>
      </c>
      <c r="C25" s="83">
        <v>12.467628550000001</v>
      </c>
      <c r="D25" s="9" t="str">
        <f>IF($B25="N/A","N/A",IF(C25&gt;250,"No",IF(C25&lt;20,"No","Yes")))</f>
        <v>No</v>
      </c>
      <c r="E25" s="36">
        <v>12.702301624</v>
      </c>
      <c r="F25" s="9" t="str">
        <f>IF($B25="N/A","N/A",IF(E25&gt;250,"No",IF(E25&lt;20,"No","Yes")))</f>
        <v>No</v>
      </c>
      <c r="G25" s="36">
        <v>12.529512674999999</v>
      </c>
      <c r="H25" s="9" t="str">
        <f>IF($B25="N/A","N/A",IF(G25&gt;250,"No",IF(G25&lt;20,"No","Yes")))</f>
        <v>No</v>
      </c>
      <c r="I25" s="10">
        <v>1.8819999999999999</v>
      </c>
      <c r="J25" s="10">
        <v>-1.36</v>
      </c>
      <c r="K25" s="9" t="str">
        <f t="shared" si="0"/>
        <v>Yes</v>
      </c>
    </row>
    <row r="26" spans="1:11" x14ac:dyDescent="0.2">
      <c r="A26" s="81" t="s">
        <v>859</v>
      </c>
      <c r="B26" s="34" t="s">
        <v>249</v>
      </c>
      <c r="C26" s="83">
        <v>4.0182161990000003</v>
      </c>
      <c r="D26" s="9" t="str">
        <f>IF($B26="N/A","N/A",IF(C26&gt;5,"No",IF(C26&lt;3,"No","Yes")))</f>
        <v>Yes</v>
      </c>
      <c r="E26" s="36">
        <v>5.2549665057999997</v>
      </c>
      <c r="F26" s="9" t="str">
        <f>IF($B26="N/A","N/A",IF(E26&gt;5,"No",IF(E26&lt;3,"No","Yes")))</f>
        <v>No</v>
      </c>
      <c r="G26" s="36">
        <v>5.3668708169999997</v>
      </c>
      <c r="H26" s="9" t="str">
        <f>IF($B26="N/A","N/A",IF(G26&gt;5,"No",IF(G26&lt;3,"No","Yes")))</f>
        <v>No</v>
      </c>
      <c r="I26" s="10">
        <v>30.78</v>
      </c>
      <c r="J26" s="10">
        <v>2.129</v>
      </c>
      <c r="K26" s="9" t="str">
        <f t="shared" si="0"/>
        <v>Yes</v>
      </c>
    </row>
    <row r="27" spans="1:11" x14ac:dyDescent="0.2">
      <c r="A27" s="81" t="s">
        <v>131</v>
      </c>
      <c r="B27" s="34" t="s">
        <v>217</v>
      </c>
      <c r="C27" s="79">
        <v>358934</v>
      </c>
      <c r="D27" s="34" t="s">
        <v>217</v>
      </c>
      <c r="E27" s="35">
        <v>257817</v>
      </c>
      <c r="F27" s="34" t="s">
        <v>217</v>
      </c>
      <c r="G27" s="35">
        <v>274409</v>
      </c>
      <c r="H27" s="9" t="str">
        <f>IF($B27="N/A","N/A",IF(G27&gt;15,"No",IF(G27&lt;-15,"No","Yes")))</f>
        <v>N/A</v>
      </c>
      <c r="I27" s="10">
        <v>-28.2</v>
      </c>
      <c r="J27" s="10">
        <v>6.4359999999999999</v>
      </c>
      <c r="K27" s="9" t="str">
        <f t="shared" si="0"/>
        <v>Yes</v>
      </c>
    </row>
    <row r="28" spans="1:11" x14ac:dyDescent="0.2">
      <c r="A28" s="81" t="s">
        <v>350</v>
      </c>
      <c r="B28" s="34" t="s">
        <v>217</v>
      </c>
      <c r="C28" s="79" t="s">
        <v>217</v>
      </c>
      <c r="D28" s="34" t="s">
        <v>217</v>
      </c>
      <c r="E28" s="35" t="s">
        <v>217</v>
      </c>
      <c r="F28" s="34" t="s">
        <v>217</v>
      </c>
      <c r="G28" s="8">
        <v>0.1549210899</v>
      </c>
      <c r="H28" s="9" t="str">
        <f>IF($B28="N/A","N/A",IF(G28&gt;15,"No",IF(G28&lt;-15,"No","Yes")))</f>
        <v>N/A</v>
      </c>
      <c r="I28" s="10" t="s">
        <v>217</v>
      </c>
      <c r="J28" s="10" t="s">
        <v>217</v>
      </c>
      <c r="K28" s="9" t="str">
        <f t="shared" si="0"/>
        <v>N/A</v>
      </c>
    </row>
    <row r="29" spans="1:11" ht="25.5" x14ac:dyDescent="0.2">
      <c r="A29" s="81" t="s">
        <v>835</v>
      </c>
      <c r="B29" s="34" t="s">
        <v>217</v>
      </c>
      <c r="C29" s="36">
        <v>102.79427416</v>
      </c>
      <c r="D29" s="34" t="s">
        <v>217</v>
      </c>
      <c r="E29" s="36">
        <v>124.96586726</v>
      </c>
      <c r="F29" s="34" t="s">
        <v>217</v>
      </c>
      <c r="G29" s="36">
        <v>117.92120156</v>
      </c>
      <c r="H29" s="34" t="s">
        <v>217</v>
      </c>
      <c r="I29" s="10">
        <v>21.57</v>
      </c>
      <c r="J29" s="10">
        <v>-5.64</v>
      </c>
      <c r="K29" s="9" t="str">
        <f t="shared" si="0"/>
        <v>Yes</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16892516</v>
      </c>
      <c r="F31" s="9" t="str">
        <f t="shared" si="4"/>
        <v>N/A</v>
      </c>
      <c r="G31" s="79">
        <v>19513720</v>
      </c>
      <c r="H31" s="9" t="str">
        <f t="shared" ref="H31:H50" si="5">IF($B31="N/A","N/A",IF(G31&lt;0,"No","Yes"))</f>
        <v>N/A</v>
      </c>
      <c r="I31" s="10" t="s">
        <v>217</v>
      </c>
      <c r="J31" s="10">
        <v>15.52</v>
      </c>
      <c r="K31" s="9" t="str">
        <f t="shared" si="0"/>
        <v>Yes</v>
      </c>
    </row>
    <row r="32" spans="1:11" ht="25.5" x14ac:dyDescent="0.2">
      <c r="A32" s="2" t="s">
        <v>659</v>
      </c>
      <c r="B32" s="96" t="s">
        <v>217</v>
      </c>
      <c r="C32" s="80" t="s">
        <v>217</v>
      </c>
      <c r="D32" s="9" t="str">
        <f t="shared" si="4"/>
        <v>N/A</v>
      </c>
      <c r="E32" s="80">
        <v>99.539233823999993</v>
      </c>
      <c r="F32" s="9" t="str">
        <f t="shared" si="4"/>
        <v>N/A</v>
      </c>
      <c r="G32" s="80">
        <v>99.852657515000004</v>
      </c>
      <c r="H32" s="9" t="str">
        <f t="shared" si="5"/>
        <v>N/A</v>
      </c>
      <c r="I32" s="10" t="s">
        <v>217</v>
      </c>
      <c r="J32" s="10">
        <v>0.31490000000000001</v>
      </c>
      <c r="K32" s="9" t="str">
        <f t="shared" si="0"/>
        <v>Yes</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2.04984E-5</v>
      </c>
      <c r="H34" s="9" t="str">
        <f t="shared" si="5"/>
        <v>N/A</v>
      </c>
      <c r="I34" s="10" t="s">
        <v>217</v>
      </c>
      <c r="J34" s="10" t="s">
        <v>1743</v>
      </c>
      <c r="K34" s="9" t="str">
        <f t="shared" si="0"/>
        <v>N/A</v>
      </c>
    </row>
    <row r="35" spans="1:11" x14ac:dyDescent="0.2">
      <c r="A35" s="2" t="s">
        <v>662</v>
      </c>
      <c r="B35" s="96" t="s">
        <v>217</v>
      </c>
      <c r="C35" s="80" t="s">
        <v>217</v>
      </c>
      <c r="D35" s="9" t="str">
        <f t="shared" si="4"/>
        <v>N/A</v>
      </c>
      <c r="E35" s="80">
        <v>0.46052346490000001</v>
      </c>
      <c r="F35" s="9" t="str">
        <f t="shared" si="4"/>
        <v>N/A</v>
      </c>
      <c r="G35" s="80">
        <v>0.14701963539999999</v>
      </c>
      <c r="H35" s="9" t="str">
        <f t="shared" si="5"/>
        <v>N/A</v>
      </c>
      <c r="I35" s="10" t="s">
        <v>217</v>
      </c>
      <c r="J35" s="10">
        <v>-68.099999999999994</v>
      </c>
      <c r="K35" s="9" t="str">
        <f t="shared" si="0"/>
        <v>No</v>
      </c>
    </row>
    <row r="36" spans="1:11" x14ac:dyDescent="0.2">
      <c r="A36" s="2" t="s">
        <v>353</v>
      </c>
      <c r="B36" s="96" t="s">
        <v>217</v>
      </c>
      <c r="C36" s="79" t="s">
        <v>217</v>
      </c>
      <c r="D36" s="9" t="str">
        <f t="shared" si="4"/>
        <v>N/A</v>
      </c>
      <c r="E36" s="79">
        <v>4398677</v>
      </c>
      <c r="F36" s="9" t="str">
        <f t="shared" si="4"/>
        <v>N/A</v>
      </c>
      <c r="G36" s="79">
        <v>4938014</v>
      </c>
      <c r="H36" s="9" t="str">
        <f t="shared" si="5"/>
        <v>N/A</v>
      </c>
      <c r="I36" s="10" t="s">
        <v>217</v>
      </c>
      <c r="J36" s="10">
        <v>12.26</v>
      </c>
      <c r="K36" s="9" t="str">
        <f t="shared" si="0"/>
        <v>Yes</v>
      </c>
    </row>
    <row r="37" spans="1:11" x14ac:dyDescent="0.2">
      <c r="A37" s="2" t="s">
        <v>663</v>
      </c>
      <c r="B37" s="96" t="s">
        <v>217</v>
      </c>
      <c r="C37" s="80" t="s">
        <v>217</v>
      </c>
      <c r="D37" s="9" t="str">
        <f t="shared" si="4"/>
        <v>N/A</v>
      </c>
      <c r="E37" s="80">
        <v>0</v>
      </c>
      <c r="F37" s="9" t="str">
        <f t="shared" si="4"/>
        <v>N/A</v>
      </c>
      <c r="G37" s="80">
        <v>0</v>
      </c>
      <c r="H37" s="9" t="str">
        <f t="shared" si="5"/>
        <v>N/A</v>
      </c>
      <c r="I37" s="10" t="s">
        <v>217</v>
      </c>
      <c r="J37" s="10" t="s">
        <v>1743</v>
      </c>
      <c r="K37" s="9" t="str">
        <f t="shared" si="0"/>
        <v>N/A</v>
      </c>
    </row>
    <row r="38" spans="1:11" x14ac:dyDescent="0.2">
      <c r="A38" s="2" t="s">
        <v>664</v>
      </c>
      <c r="B38" s="96" t="s">
        <v>217</v>
      </c>
      <c r="C38" s="80" t="s">
        <v>217</v>
      </c>
      <c r="D38" s="9" t="str">
        <f t="shared" si="4"/>
        <v>N/A</v>
      </c>
      <c r="E38" s="80">
        <v>6.8202300000000003E-5</v>
      </c>
      <c r="F38" s="9" t="str">
        <f t="shared" si="4"/>
        <v>N/A</v>
      </c>
      <c r="G38" s="80">
        <v>3.64519E-4</v>
      </c>
      <c r="H38" s="9" t="str">
        <f t="shared" si="5"/>
        <v>N/A</v>
      </c>
      <c r="I38" s="10" t="s">
        <v>217</v>
      </c>
      <c r="J38" s="10">
        <v>434.5</v>
      </c>
      <c r="K38" s="9" t="str">
        <f t="shared" si="0"/>
        <v>No</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0</v>
      </c>
      <c r="F40" s="9" t="str">
        <f t="shared" si="4"/>
        <v>N/A</v>
      </c>
      <c r="G40" s="80">
        <v>0</v>
      </c>
      <c r="H40" s="9" t="str">
        <f t="shared" si="5"/>
        <v>N/A</v>
      </c>
      <c r="I40" s="10" t="s">
        <v>217</v>
      </c>
      <c r="J40" s="10" t="s">
        <v>1743</v>
      </c>
      <c r="K40" s="9" t="str">
        <f t="shared" si="0"/>
        <v>N/A</v>
      </c>
    </row>
    <row r="41" spans="1:11" x14ac:dyDescent="0.2">
      <c r="A41" s="2" t="s">
        <v>667</v>
      </c>
      <c r="B41" s="96" t="s">
        <v>217</v>
      </c>
      <c r="C41" s="80" t="s">
        <v>217</v>
      </c>
      <c r="D41" s="9" t="str">
        <f t="shared" si="4"/>
        <v>N/A</v>
      </c>
      <c r="E41" s="80">
        <v>0</v>
      </c>
      <c r="F41" s="9" t="str">
        <f t="shared" si="4"/>
        <v>N/A</v>
      </c>
      <c r="G41" s="80">
        <v>0</v>
      </c>
      <c r="H41" s="9" t="str">
        <f t="shared" si="5"/>
        <v>N/A</v>
      </c>
      <c r="I41" s="10" t="s">
        <v>217</v>
      </c>
      <c r="J41" s="10" t="s">
        <v>1743</v>
      </c>
      <c r="K41" s="9" t="str">
        <f t="shared" si="0"/>
        <v>N/A</v>
      </c>
    </row>
    <row r="42" spans="1:11" x14ac:dyDescent="0.2">
      <c r="A42" s="2" t="s">
        <v>668</v>
      </c>
      <c r="B42" s="96" t="s">
        <v>217</v>
      </c>
      <c r="C42" s="80" t="s">
        <v>217</v>
      </c>
      <c r="D42" s="9" t="str">
        <f t="shared" si="4"/>
        <v>N/A</v>
      </c>
      <c r="E42" s="80">
        <v>6.8202300000000003E-5</v>
      </c>
      <c r="F42" s="9" t="str">
        <f t="shared" si="4"/>
        <v>N/A</v>
      </c>
      <c r="G42" s="80">
        <v>3.64519E-4</v>
      </c>
      <c r="H42" s="9" t="str">
        <f t="shared" si="5"/>
        <v>N/A</v>
      </c>
      <c r="I42" s="10" t="s">
        <v>217</v>
      </c>
      <c r="J42" s="10">
        <v>434.5</v>
      </c>
      <c r="K42" s="9" t="str">
        <f t="shared" si="0"/>
        <v>No</v>
      </c>
    </row>
    <row r="43" spans="1:11" x14ac:dyDescent="0.2">
      <c r="A43" s="2" t="s">
        <v>669</v>
      </c>
      <c r="B43" s="96" t="s">
        <v>217</v>
      </c>
      <c r="C43" s="80" t="s">
        <v>217</v>
      </c>
      <c r="D43" s="9" t="str">
        <f t="shared" si="4"/>
        <v>N/A</v>
      </c>
      <c r="E43" s="80">
        <v>1.8426904271</v>
      </c>
      <c r="F43" s="9" t="str">
        <f t="shared" si="4"/>
        <v>N/A</v>
      </c>
      <c r="G43" s="80">
        <v>4.3824298595000002</v>
      </c>
      <c r="H43" s="9" t="str">
        <f t="shared" si="5"/>
        <v>N/A</v>
      </c>
      <c r="I43" s="10" t="s">
        <v>217</v>
      </c>
      <c r="J43" s="10">
        <v>137.80000000000001</v>
      </c>
      <c r="K43" s="9" t="str">
        <f t="shared" si="0"/>
        <v>No</v>
      </c>
    </row>
    <row r="44" spans="1:11" x14ac:dyDescent="0.2">
      <c r="A44" s="2" t="s">
        <v>670</v>
      </c>
      <c r="B44" s="96" t="s">
        <v>217</v>
      </c>
      <c r="C44" s="80" t="s">
        <v>217</v>
      </c>
      <c r="D44" s="9" t="str">
        <f t="shared" si="4"/>
        <v>N/A</v>
      </c>
      <c r="E44" s="80">
        <v>2.091538E-3</v>
      </c>
      <c r="F44" s="9" t="str">
        <f t="shared" si="4"/>
        <v>N/A</v>
      </c>
      <c r="G44" s="80">
        <v>4.8501280100000002E-2</v>
      </c>
      <c r="H44" s="9" t="str">
        <f t="shared" si="5"/>
        <v>N/A</v>
      </c>
      <c r="I44" s="10" t="s">
        <v>217</v>
      </c>
      <c r="J44" s="10">
        <v>2219</v>
      </c>
      <c r="K44" s="9" t="str">
        <f t="shared" si="0"/>
        <v>No</v>
      </c>
    </row>
    <row r="45" spans="1:11" x14ac:dyDescent="0.2">
      <c r="A45" s="2" t="s">
        <v>671</v>
      </c>
      <c r="B45" s="96" t="s">
        <v>217</v>
      </c>
      <c r="C45" s="80" t="s">
        <v>217</v>
      </c>
      <c r="D45" s="9" t="str">
        <f t="shared" si="4"/>
        <v>N/A</v>
      </c>
      <c r="E45" s="80">
        <v>35.280812844000003</v>
      </c>
      <c r="F45" s="9" t="str">
        <f t="shared" si="4"/>
        <v>N/A</v>
      </c>
      <c r="G45" s="80">
        <v>35.263488520000003</v>
      </c>
      <c r="H45" s="9" t="str">
        <f t="shared" si="5"/>
        <v>N/A</v>
      </c>
      <c r="I45" s="10" t="s">
        <v>217</v>
      </c>
      <c r="J45" s="10">
        <v>-4.9000000000000002E-2</v>
      </c>
      <c r="K45" s="9" t="str">
        <f t="shared" si="0"/>
        <v>Yes</v>
      </c>
    </row>
    <row r="46" spans="1:11" x14ac:dyDescent="0.2">
      <c r="A46" s="2" t="s">
        <v>354</v>
      </c>
      <c r="B46" s="96" t="s">
        <v>217</v>
      </c>
      <c r="C46" s="79" t="s">
        <v>217</v>
      </c>
      <c r="D46" s="9" t="str">
        <f t="shared" si="4"/>
        <v>N/A</v>
      </c>
      <c r="E46" s="79">
        <v>8962589</v>
      </c>
      <c r="F46" s="9" t="str">
        <f t="shared" si="4"/>
        <v>N/A</v>
      </c>
      <c r="G46" s="79">
        <v>10265638</v>
      </c>
      <c r="H46" s="9" t="str">
        <f t="shared" si="5"/>
        <v>N/A</v>
      </c>
      <c r="I46" s="10" t="s">
        <v>217</v>
      </c>
      <c r="J46" s="10">
        <v>14.54</v>
      </c>
      <c r="K46" s="9" t="str">
        <f t="shared" si="0"/>
        <v>Yes</v>
      </c>
    </row>
    <row r="47" spans="1:11" x14ac:dyDescent="0.2">
      <c r="A47" s="2" t="s">
        <v>672</v>
      </c>
      <c r="B47" s="96" t="s">
        <v>217</v>
      </c>
      <c r="C47" s="80" t="s">
        <v>217</v>
      </c>
      <c r="D47" s="9" t="str">
        <f t="shared" si="4"/>
        <v>N/A</v>
      </c>
      <c r="E47" s="80">
        <v>99.856101847000005</v>
      </c>
      <c r="F47" s="9" t="str">
        <f t="shared" si="4"/>
        <v>N/A</v>
      </c>
      <c r="G47" s="80">
        <v>99.977332144000002</v>
      </c>
      <c r="H47" s="9" t="str">
        <f t="shared" si="5"/>
        <v>N/A</v>
      </c>
      <c r="I47" s="10" t="s">
        <v>217</v>
      </c>
      <c r="J47" s="10">
        <v>0.12139999999999999</v>
      </c>
      <c r="K47" s="9" t="str">
        <f t="shared" si="0"/>
        <v>Yes</v>
      </c>
    </row>
    <row r="48" spans="1:11" x14ac:dyDescent="0.2">
      <c r="A48" s="2" t="s">
        <v>673</v>
      </c>
      <c r="B48" s="96" t="s">
        <v>217</v>
      </c>
      <c r="C48" s="80" t="s">
        <v>217</v>
      </c>
      <c r="D48" s="9" t="str">
        <f t="shared" si="4"/>
        <v>N/A</v>
      </c>
      <c r="E48" s="80">
        <v>0</v>
      </c>
      <c r="F48" s="9" t="str">
        <f t="shared" si="4"/>
        <v>N/A</v>
      </c>
      <c r="G48" s="80">
        <v>9.7412357999999994E-6</v>
      </c>
      <c r="H48" s="9" t="str">
        <f t="shared" si="5"/>
        <v>N/A</v>
      </c>
      <c r="I48" s="10" t="s">
        <v>217</v>
      </c>
      <c r="J48" s="10" t="s">
        <v>1743</v>
      </c>
      <c r="K48" s="9" t="str">
        <f t="shared" si="0"/>
        <v>N/A</v>
      </c>
    </row>
    <row r="49" spans="1:11" x14ac:dyDescent="0.2">
      <c r="A49" s="2" t="s">
        <v>674</v>
      </c>
      <c r="B49" s="96" t="s">
        <v>217</v>
      </c>
      <c r="C49" s="80" t="s">
        <v>217</v>
      </c>
      <c r="D49" s="9" t="str">
        <f t="shared" si="4"/>
        <v>N/A</v>
      </c>
      <c r="E49" s="80">
        <v>0</v>
      </c>
      <c r="F49" s="9" t="str">
        <f t="shared" si="4"/>
        <v>N/A</v>
      </c>
      <c r="G49" s="80">
        <v>0</v>
      </c>
      <c r="H49" s="9" t="str">
        <f t="shared" si="5"/>
        <v>N/A</v>
      </c>
      <c r="I49" s="10" t="s">
        <v>217</v>
      </c>
      <c r="J49" s="10" t="s">
        <v>1743</v>
      </c>
      <c r="K49" s="9" t="str">
        <f t="shared" si="0"/>
        <v>N/A</v>
      </c>
    </row>
    <row r="50" spans="1:11" x14ac:dyDescent="0.2">
      <c r="A50" s="2" t="s">
        <v>675</v>
      </c>
      <c r="B50" s="96" t="s">
        <v>217</v>
      </c>
      <c r="C50" s="80" t="s">
        <v>217</v>
      </c>
      <c r="D50" s="9" t="str">
        <f t="shared" si="4"/>
        <v>N/A</v>
      </c>
      <c r="E50" s="80">
        <v>0.1438981526</v>
      </c>
      <c r="F50" s="9" t="str">
        <f t="shared" si="4"/>
        <v>N/A</v>
      </c>
      <c r="G50" s="80">
        <v>2.2560701999999998E-2</v>
      </c>
      <c r="H50" s="9" t="str">
        <f t="shared" si="5"/>
        <v>N/A</v>
      </c>
      <c r="I50" s="10" t="s">
        <v>217</v>
      </c>
      <c r="J50" s="10">
        <v>-84.3</v>
      </c>
      <c r="K50" s="9" t="str">
        <f t="shared" si="0"/>
        <v>No</v>
      </c>
    </row>
    <row r="51" spans="1:11" x14ac:dyDescent="0.2">
      <c r="A51" s="2" t="s">
        <v>355</v>
      </c>
      <c r="B51" s="34" t="s">
        <v>217</v>
      </c>
      <c r="C51" s="79">
        <v>29409753</v>
      </c>
      <c r="D51" s="34" t="s">
        <v>217</v>
      </c>
      <c r="E51" s="35">
        <v>34926275</v>
      </c>
      <c r="F51" s="34" t="s">
        <v>217</v>
      </c>
      <c r="G51" s="35">
        <v>39569477</v>
      </c>
      <c r="H51" s="34" t="s">
        <v>217</v>
      </c>
      <c r="I51" s="10">
        <v>18.760000000000002</v>
      </c>
      <c r="J51" s="10">
        <v>13.29</v>
      </c>
      <c r="K51" s="9" t="str">
        <f t="shared" si="0"/>
        <v>Yes</v>
      </c>
    </row>
    <row r="52" spans="1:11" x14ac:dyDescent="0.2">
      <c r="A52" s="2" t="s">
        <v>356</v>
      </c>
      <c r="B52" s="34" t="s">
        <v>217</v>
      </c>
      <c r="C52" s="80">
        <v>93.272208031999995</v>
      </c>
      <c r="D52" s="9" t="str">
        <f t="shared" ref="D52:D54" si="6">IF($B52="N/A","N/A",IF(C52&gt;15,"No",IF(C52&lt;-15,"No","Yes")))</f>
        <v>N/A</v>
      </c>
      <c r="E52" s="8">
        <v>95.786753669000007</v>
      </c>
      <c r="F52" s="9" t="str">
        <f t="shared" ref="F52:F54" si="7">IF($B52="N/A","N/A",IF(E52&gt;15,"No",IF(E52&lt;-15,"No","Yes")))</f>
        <v>N/A</v>
      </c>
      <c r="G52" s="8">
        <v>97.990276696999999</v>
      </c>
      <c r="H52" s="9" t="str">
        <f t="shared" ref="H52:H54" si="8">IF($B52="N/A","N/A",IF(G52&gt;15,"No",IF(G52&lt;-15,"No","Yes")))</f>
        <v>N/A</v>
      </c>
      <c r="I52" s="10">
        <v>2.6960000000000002</v>
      </c>
      <c r="J52" s="10">
        <v>2.2999999999999998</v>
      </c>
      <c r="K52" s="9" t="str">
        <f t="shared" si="0"/>
        <v>Yes</v>
      </c>
    </row>
    <row r="53" spans="1:11" x14ac:dyDescent="0.2">
      <c r="A53" s="2" t="s">
        <v>357</v>
      </c>
      <c r="B53" s="34" t="s">
        <v>217</v>
      </c>
      <c r="C53" s="80">
        <v>0</v>
      </c>
      <c r="D53" s="9" t="str">
        <f t="shared" si="6"/>
        <v>N/A</v>
      </c>
      <c r="E53" s="8">
        <v>0</v>
      </c>
      <c r="F53" s="9" t="str">
        <f t="shared" si="7"/>
        <v>N/A</v>
      </c>
      <c r="G53" s="8">
        <v>0</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v>2.0097233025999999</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77029786</v>
      </c>
      <c r="D6" s="9" t="str">
        <f>IF($B6="N/A","N/A",IF(C6&gt;15,"No",IF(C6&lt;-15,"No","Yes")))</f>
        <v>N/A</v>
      </c>
      <c r="E6" s="35">
        <v>90484743</v>
      </c>
      <c r="F6" s="9" t="str">
        <f>IF($B6="N/A","N/A",IF(E6&gt;15,"No",IF(E6&lt;-15,"No","Yes")))</f>
        <v>N/A</v>
      </c>
      <c r="G6" s="35">
        <v>102841309</v>
      </c>
      <c r="H6" s="9" t="str">
        <f>IF($B6="N/A","N/A",IF(G6&gt;15,"No",IF(G6&lt;-15,"No","Yes")))</f>
        <v>N/A</v>
      </c>
      <c r="I6" s="10">
        <v>17.47</v>
      </c>
      <c r="J6" s="10">
        <v>13.66</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6.1915399843000003</v>
      </c>
      <c r="D9" s="9" t="str">
        <f t="shared" ref="D9:D15" si="1">IF($B9="N/A","N/A",IF(C9&gt;15,"No",IF(C9&lt;-15,"No","Yes")))</f>
        <v>N/A</v>
      </c>
      <c r="E9" s="8">
        <v>5.4501088652999998</v>
      </c>
      <c r="F9" s="9" t="str">
        <f t="shared" ref="F9:F15" si="2">IF($B9="N/A","N/A",IF(E9&gt;15,"No",IF(E9&lt;-15,"No","Yes")))</f>
        <v>N/A</v>
      </c>
      <c r="G9" s="8">
        <v>5.0875431777999998</v>
      </c>
      <c r="H9" s="9" t="str">
        <f t="shared" ref="H9:H15" si="3">IF($B9="N/A","N/A",IF(G9&gt;15,"No",IF(G9&lt;-15,"No","Yes")))</f>
        <v>N/A</v>
      </c>
      <c r="I9" s="10">
        <v>-12</v>
      </c>
      <c r="J9" s="10">
        <v>-6.65</v>
      </c>
      <c r="K9" s="9" t="str">
        <f t="shared" si="0"/>
        <v>Yes</v>
      </c>
    </row>
    <row r="10" spans="1:11" x14ac:dyDescent="0.2">
      <c r="A10" s="81" t="s">
        <v>36</v>
      </c>
      <c r="B10" s="34" t="s">
        <v>217</v>
      </c>
      <c r="C10" s="80">
        <v>7.2956447999999998E-3</v>
      </c>
      <c r="D10" s="9" t="str">
        <f t="shared" si="1"/>
        <v>N/A</v>
      </c>
      <c r="E10" s="8">
        <v>4.4879376999999998E-3</v>
      </c>
      <c r="F10" s="9" t="str">
        <f t="shared" si="2"/>
        <v>N/A</v>
      </c>
      <c r="G10" s="8">
        <v>4.2531866999999998E-3</v>
      </c>
      <c r="H10" s="9" t="str">
        <f t="shared" si="3"/>
        <v>N/A</v>
      </c>
      <c r="I10" s="10">
        <v>-38.5</v>
      </c>
      <c r="J10" s="10">
        <v>-5.23</v>
      </c>
      <c r="K10" s="9" t="str">
        <f t="shared" si="0"/>
        <v>Yes</v>
      </c>
    </row>
    <row r="11" spans="1:11" x14ac:dyDescent="0.2">
      <c r="A11" s="81" t="s">
        <v>37</v>
      </c>
      <c r="B11" s="34" t="s">
        <v>217</v>
      </c>
      <c r="C11" s="80">
        <v>2.4447530000000001E-4</v>
      </c>
      <c r="D11" s="9" t="str">
        <f t="shared" si="1"/>
        <v>N/A</v>
      </c>
      <c r="E11" s="8">
        <v>1.02872502E-2</v>
      </c>
      <c r="F11" s="9" t="str">
        <f t="shared" si="2"/>
        <v>N/A</v>
      </c>
      <c r="G11" s="8">
        <v>2.78467716E-2</v>
      </c>
      <c r="H11" s="9" t="str">
        <f t="shared" si="3"/>
        <v>N/A</v>
      </c>
      <c r="I11" s="10">
        <v>4108</v>
      </c>
      <c r="J11" s="10">
        <v>170.7</v>
      </c>
      <c r="K11" s="9" t="str">
        <f t="shared" si="0"/>
        <v>No</v>
      </c>
    </row>
    <row r="12" spans="1:11" x14ac:dyDescent="0.2">
      <c r="A12" s="81" t="s">
        <v>38</v>
      </c>
      <c r="B12" s="34" t="s">
        <v>217</v>
      </c>
      <c r="C12" s="80">
        <v>6.4741864612000004</v>
      </c>
      <c r="D12" s="9" t="str">
        <f t="shared" si="1"/>
        <v>N/A</v>
      </c>
      <c r="E12" s="8">
        <v>5.7121293866</v>
      </c>
      <c r="F12" s="9" t="str">
        <f t="shared" si="2"/>
        <v>N/A</v>
      </c>
      <c r="G12" s="8">
        <v>5.3328953087000004</v>
      </c>
      <c r="H12" s="9" t="str">
        <f t="shared" si="3"/>
        <v>N/A</v>
      </c>
      <c r="I12" s="10">
        <v>-11.8</v>
      </c>
      <c r="J12" s="10">
        <v>-6.64</v>
      </c>
      <c r="K12" s="9" t="str">
        <f t="shared" si="0"/>
        <v>Yes</v>
      </c>
    </row>
    <row r="13" spans="1:11" x14ac:dyDescent="0.2">
      <c r="A13" s="81" t="s">
        <v>860</v>
      </c>
      <c r="B13" s="34" t="s">
        <v>217</v>
      </c>
      <c r="C13" s="80">
        <v>20.220087571000001</v>
      </c>
      <c r="D13" s="9" t="str">
        <f t="shared" si="1"/>
        <v>N/A</v>
      </c>
      <c r="E13" s="8">
        <v>19.699353885000001</v>
      </c>
      <c r="F13" s="9" t="str">
        <f t="shared" si="2"/>
        <v>N/A</v>
      </c>
      <c r="G13" s="8">
        <v>19.150902762000001</v>
      </c>
      <c r="H13" s="9" t="str">
        <f t="shared" si="3"/>
        <v>N/A</v>
      </c>
      <c r="I13" s="10">
        <v>-2.58</v>
      </c>
      <c r="J13" s="10">
        <v>-2.78</v>
      </c>
      <c r="K13" s="9" t="str">
        <f t="shared" si="0"/>
        <v>Yes</v>
      </c>
    </row>
    <row r="14" spans="1:11" x14ac:dyDescent="0.2">
      <c r="A14" s="81" t="s">
        <v>861</v>
      </c>
      <c r="B14" s="34" t="s">
        <v>217</v>
      </c>
      <c r="C14" s="80">
        <v>20.368827837000001</v>
      </c>
      <c r="D14" s="9" t="str">
        <f t="shared" si="1"/>
        <v>N/A</v>
      </c>
      <c r="E14" s="8">
        <v>19.528231609999999</v>
      </c>
      <c r="F14" s="9" t="str">
        <f t="shared" si="2"/>
        <v>N/A</v>
      </c>
      <c r="G14" s="8">
        <v>18.443102206999999</v>
      </c>
      <c r="H14" s="9" t="str">
        <f t="shared" si="3"/>
        <v>N/A</v>
      </c>
      <c r="I14" s="10">
        <v>-4.13</v>
      </c>
      <c r="J14" s="10">
        <v>-5.56</v>
      </c>
      <c r="K14" s="9" t="str">
        <f t="shared" si="0"/>
        <v>Yes</v>
      </c>
    </row>
    <row r="15" spans="1:11" x14ac:dyDescent="0.2">
      <c r="A15" s="81" t="s">
        <v>165</v>
      </c>
      <c r="B15" s="34" t="s">
        <v>217</v>
      </c>
      <c r="C15" s="80">
        <v>60.983844613000002</v>
      </c>
      <c r="D15" s="9" t="str">
        <f t="shared" si="1"/>
        <v>N/A</v>
      </c>
      <c r="E15" s="8">
        <v>57.291585609999998</v>
      </c>
      <c r="F15" s="9" t="str">
        <f t="shared" si="2"/>
        <v>N/A</v>
      </c>
      <c r="G15" s="8">
        <v>58.946015555000002</v>
      </c>
      <c r="H15" s="9" t="str">
        <f t="shared" si="3"/>
        <v>N/A</v>
      </c>
      <c r="I15" s="10">
        <v>-6.05</v>
      </c>
      <c r="J15" s="10">
        <v>2.8879999999999999</v>
      </c>
      <c r="K15" s="9" t="str">
        <f t="shared" si="0"/>
        <v>Yes</v>
      </c>
    </row>
    <row r="16" spans="1:11" x14ac:dyDescent="0.2">
      <c r="A16" s="81" t="s">
        <v>166</v>
      </c>
      <c r="B16" s="34" t="s">
        <v>250</v>
      </c>
      <c r="C16" s="80">
        <v>80.428478666999993</v>
      </c>
      <c r="D16" s="9" t="str">
        <f>IF($B16="N/A","N/A",IF(C16&gt;95,"Yes","No"))</f>
        <v>No</v>
      </c>
      <c r="E16" s="8">
        <v>81.536531522999994</v>
      </c>
      <c r="F16" s="9" t="str">
        <f>IF($B16="N/A","N/A",IF(E16&gt;95,"Yes","No"))</f>
        <v>No</v>
      </c>
      <c r="G16" s="8">
        <v>82.530005525000007</v>
      </c>
      <c r="H16" s="9" t="str">
        <f>IF($B16="N/A","N/A",IF(G16&gt;95,"Yes","No"))</f>
        <v>No</v>
      </c>
      <c r="I16" s="10">
        <v>1.3779999999999999</v>
      </c>
      <c r="J16" s="10">
        <v>1.218</v>
      </c>
      <c r="K16" s="9" t="str">
        <f t="shared" ref="K16:K26" si="4">IF(J16="Div by 0", "N/A", IF(J16="N/A","N/A", IF(J16&gt;30, "No", IF(J16&lt;-30, "No", "Yes"))))</f>
        <v>Yes</v>
      </c>
    </row>
    <row r="17" spans="1:11" x14ac:dyDescent="0.2">
      <c r="A17" s="81" t="s">
        <v>862</v>
      </c>
      <c r="B17" s="59" t="s">
        <v>251</v>
      </c>
      <c r="C17" s="80">
        <v>42.490782721000002</v>
      </c>
      <c r="D17" s="9" t="str">
        <f>IF($B17="N/A","N/A",IF(C17&gt;90,"No",IF(C17&lt;50,"No","Yes")))</f>
        <v>No</v>
      </c>
      <c r="E17" s="8">
        <v>44.287979024000002</v>
      </c>
      <c r="F17" s="9" t="str">
        <f>IF($B17="N/A","N/A",IF(E17&gt;90,"No",IF(E17&lt;50,"No","Yes")))</f>
        <v>No</v>
      </c>
      <c r="G17" s="8">
        <v>45.130134429000002</v>
      </c>
      <c r="H17" s="9" t="str">
        <f>IF($B17="N/A","N/A",IF(G17&gt;90,"No",IF(G17&lt;50,"No","Yes")))</f>
        <v>No</v>
      </c>
      <c r="I17" s="10">
        <v>4.2300000000000004</v>
      </c>
      <c r="J17" s="10">
        <v>1.9019999999999999</v>
      </c>
      <c r="K17" s="9" t="str">
        <f t="shared" si="4"/>
        <v>Yes</v>
      </c>
    </row>
    <row r="18" spans="1:11" x14ac:dyDescent="0.2">
      <c r="A18" s="81" t="s">
        <v>863</v>
      </c>
      <c r="B18" s="59" t="s">
        <v>228</v>
      </c>
      <c r="C18" s="80">
        <v>8.1601992247999995</v>
      </c>
      <c r="D18" s="9" t="str">
        <f t="shared" ref="D18:D23" si="5">IF($B18="N/A","N/A",IF(C18&gt;5,"No",IF(C18&lt;=0,"No","Yes")))</f>
        <v>No</v>
      </c>
      <c r="E18" s="8">
        <v>8.1641343668000008</v>
      </c>
      <c r="F18" s="9" t="str">
        <f t="shared" ref="F18:F23" si="6">IF($B18="N/A","N/A",IF(E18&gt;5,"No",IF(E18&lt;=0,"No","Yes")))</f>
        <v>No</v>
      </c>
      <c r="G18" s="8">
        <v>8.9098438060999996</v>
      </c>
      <c r="H18" s="9" t="str">
        <f t="shared" ref="H18:H23" si="7">IF($B18="N/A","N/A",IF(G18&gt;5,"No",IF(G18&lt;=0,"No","Yes")))</f>
        <v>No</v>
      </c>
      <c r="I18" s="10">
        <v>4.82E-2</v>
      </c>
      <c r="J18" s="10">
        <v>9.1340000000000003</v>
      </c>
      <c r="K18" s="9" t="str">
        <f t="shared" si="4"/>
        <v>Yes</v>
      </c>
    </row>
    <row r="19" spans="1:11" x14ac:dyDescent="0.2">
      <c r="A19" s="81" t="s">
        <v>864</v>
      </c>
      <c r="B19" s="59" t="s">
        <v>228</v>
      </c>
      <c r="C19" s="80">
        <v>3.4481661418999998</v>
      </c>
      <c r="D19" s="9" t="str">
        <f t="shared" si="5"/>
        <v>Yes</v>
      </c>
      <c r="E19" s="8">
        <v>2.986604051</v>
      </c>
      <c r="F19" s="9" t="str">
        <f t="shared" si="6"/>
        <v>Yes</v>
      </c>
      <c r="G19" s="8">
        <v>2.7254942856</v>
      </c>
      <c r="H19" s="9" t="str">
        <f t="shared" si="7"/>
        <v>Yes</v>
      </c>
      <c r="I19" s="10">
        <v>-13.4</v>
      </c>
      <c r="J19" s="10">
        <v>-8.74</v>
      </c>
      <c r="K19" s="9" t="str">
        <f t="shared" si="4"/>
        <v>Yes</v>
      </c>
    </row>
    <row r="20" spans="1:11" x14ac:dyDescent="0.2">
      <c r="A20" s="81" t="s">
        <v>865</v>
      </c>
      <c r="B20" s="59" t="s">
        <v>228</v>
      </c>
      <c r="C20" s="80">
        <v>0.2524244323</v>
      </c>
      <c r="D20" s="9" t="str">
        <f t="shared" si="5"/>
        <v>Yes</v>
      </c>
      <c r="E20" s="8">
        <v>0.2434310942</v>
      </c>
      <c r="F20" s="9" t="str">
        <f t="shared" si="6"/>
        <v>Yes</v>
      </c>
      <c r="G20" s="8">
        <v>0.22899844650000001</v>
      </c>
      <c r="H20" s="9" t="str">
        <f t="shared" si="7"/>
        <v>Yes</v>
      </c>
      <c r="I20" s="10">
        <v>-3.56</v>
      </c>
      <c r="J20" s="10">
        <v>-5.93</v>
      </c>
      <c r="K20" s="9" t="str">
        <f t="shared" si="4"/>
        <v>Yes</v>
      </c>
    </row>
    <row r="21" spans="1:11" x14ac:dyDescent="0.2">
      <c r="A21" s="81" t="s">
        <v>866</v>
      </c>
      <c r="B21" s="34" t="s">
        <v>217</v>
      </c>
      <c r="C21" s="80">
        <v>1.2981991E-6</v>
      </c>
      <c r="D21" s="9" t="str">
        <f t="shared" si="5"/>
        <v>N/A</v>
      </c>
      <c r="E21" s="8">
        <v>0</v>
      </c>
      <c r="F21" s="9" t="str">
        <f t="shared" si="6"/>
        <v>N/A</v>
      </c>
      <c r="G21" s="8">
        <v>0</v>
      </c>
      <c r="H21" s="9" t="str">
        <f t="shared" si="7"/>
        <v>N/A</v>
      </c>
      <c r="I21" s="10">
        <v>-100</v>
      </c>
      <c r="J21" s="10" t="s">
        <v>1743</v>
      </c>
      <c r="K21" s="9" t="str">
        <f t="shared" si="4"/>
        <v>N/A</v>
      </c>
    </row>
    <row r="22" spans="1:11" x14ac:dyDescent="0.2">
      <c r="A22" s="78" t="s">
        <v>1729</v>
      </c>
      <c r="B22" s="34" t="s">
        <v>217</v>
      </c>
      <c r="C22" s="80">
        <v>0</v>
      </c>
      <c r="D22" s="9" t="str">
        <f t="shared" si="5"/>
        <v>N/A</v>
      </c>
      <c r="E22" s="8">
        <v>0</v>
      </c>
      <c r="F22" s="9" t="str">
        <f t="shared" si="6"/>
        <v>N/A</v>
      </c>
      <c r="G22" s="8">
        <v>0</v>
      </c>
      <c r="H22" s="9" t="str">
        <f t="shared" si="7"/>
        <v>N/A</v>
      </c>
      <c r="I22" s="10" t="s">
        <v>1743</v>
      </c>
      <c r="J22" s="10" t="s">
        <v>1743</v>
      </c>
      <c r="K22" s="9" t="str">
        <f t="shared" si="4"/>
        <v>N/A</v>
      </c>
    </row>
    <row r="23" spans="1:11" x14ac:dyDescent="0.2">
      <c r="A23" s="81" t="s">
        <v>867</v>
      </c>
      <c r="B23" s="34" t="s">
        <v>217</v>
      </c>
      <c r="C23" s="80">
        <v>0</v>
      </c>
      <c r="D23" s="9" t="str">
        <f t="shared" si="5"/>
        <v>N/A</v>
      </c>
      <c r="E23" s="8">
        <v>0</v>
      </c>
      <c r="F23" s="9" t="str">
        <f t="shared" si="6"/>
        <v>N/A</v>
      </c>
      <c r="G23" s="8">
        <v>0</v>
      </c>
      <c r="H23" s="9" t="str">
        <f t="shared" si="7"/>
        <v>N/A</v>
      </c>
      <c r="I23" s="10" t="s">
        <v>1743</v>
      </c>
      <c r="J23" s="10" t="s">
        <v>1743</v>
      </c>
      <c r="K23" s="9" t="str">
        <f t="shared" si="4"/>
        <v>N/A</v>
      </c>
    </row>
    <row r="24" spans="1:11" x14ac:dyDescent="0.2">
      <c r="A24" s="81" t="s">
        <v>868</v>
      </c>
      <c r="B24" s="34" t="s">
        <v>236</v>
      </c>
      <c r="C24" s="80">
        <v>1.4149695287999999</v>
      </c>
      <c r="D24" s="9" t="str">
        <f>IF($B24="N/A","N/A",IF(C24&gt;10,"No",IF(C24&lt;1,"No","Yes")))</f>
        <v>Yes</v>
      </c>
      <c r="E24" s="8">
        <v>1.4197144816</v>
      </c>
      <c r="F24" s="9" t="str">
        <f>IF($B24="N/A","N/A",IF(E24&gt;10,"No",IF(E24&lt;1,"No","Yes")))</f>
        <v>Yes</v>
      </c>
      <c r="G24" s="8">
        <v>1.3892345535999999</v>
      </c>
      <c r="H24" s="9" t="str">
        <f>IF($B24="N/A","N/A",IF(G24&gt;10,"No",IF(G24&lt;1,"No","Yes")))</f>
        <v>Yes</v>
      </c>
      <c r="I24" s="10">
        <v>0.33529999999999999</v>
      </c>
      <c r="J24" s="10">
        <v>-2.15</v>
      </c>
      <c r="K24" s="9" t="str">
        <f t="shared" si="4"/>
        <v>Yes</v>
      </c>
    </row>
    <row r="25" spans="1:11" x14ac:dyDescent="0.2">
      <c r="A25" s="81" t="s">
        <v>869</v>
      </c>
      <c r="B25" s="84" t="s">
        <v>243</v>
      </c>
      <c r="C25" s="80">
        <v>15.421264444</v>
      </c>
      <c r="D25" s="9" t="str">
        <f>IF($B25="N/A","N/A",IF(C25&gt;10,"No",IF(C25&lt;=0,"No","Yes")))</f>
        <v>No</v>
      </c>
      <c r="E25" s="8">
        <v>14.963537002000001</v>
      </c>
      <c r="F25" s="9" t="str">
        <f>IF($B25="N/A","N/A",IF(E25&gt;10,"No",IF(E25&lt;=0,"No","Yes")))</f>
        <v>No</v>
      </c>
      <c r="G25" s="8">
        <v>14.429276664</v>
      </c>
      <c r="H25" s="9" t="str">
        <f>IF($B25="N/A","N/A",IF(G25&gt;10,"No",IF(G25&lt;=0,"No","Yes")))</f>
        <v>No</v>
      </c>
      <c r="I25" s="10">
        <v>-2.97</v>
      </c>
      <c r="J25" s="10">
        <v>-3.57</v>
      </c>
      <c r="K25" s="9" t="str">
        <f t="shared" si="4"/>
        <v>Yes</v>
      </c>
    </row>
    <row r="26" spans="1:11" x14ac:dyDescent="0.2">
      <c r="A26" s="81" t="s">
        <v>870</v>
      </c>
      <c r="B26" s="59" t="s">
        <v>252</v>
      </c>
      <c r="C26" s="80">
        <v>19.562518321999999</v>
      </c>
      <c r="D26" s="9" t="str">
        <f>IF($B26="N/A","N/A",IF(C26&gt;=5,"No",IF(C26&lt;0,"No","Yes")))</f>
        <v>No</v>
      </c>
      <c r="E26" s="8">
        <v>18.452242275</v>
      </c>
      <c r="F26" s="9" t="str">
        <f>IF($B26="N/A","N/A",IF(E26&gt;=5,"No",IF(E26&lt;0,"No","Yes")))</f>
        <v>No</v>
      </c>
      <c r="G26" s="8">
        <v>17.469954606999998</v>
      </c>
      <c r="H26" s="9" t="str">
        <f>IF($B26="N/A","N/A",IF(G26&gt;=5,"No",IF(G26&lt;0,"No","Yes")))</f>
        <v>No</v>
      </c>
      <c r="I26" s="10">
        <v>-5.68</v>
      </c>
      <c r="J26" s="10">
        <v>-5.32</v>
      </c>
      <c r="K26" s="9" t="str">
        <f t="shared" si="4"/>
        <v>Yes</v>
      </c>
    </row>
    <row r="27" spans="1:11" x14ac:dyDescent="0.2">
      <c r="A27" s="81" t="s">
        <v>14</v>
      </c>
      <c r="B27" s="59" t="s">
        <v>253</v>
      </c>
      <c r="C27" s="80">
        <v>9.4234975499999998E-2</v>
      </c>
      <c r="D27" s="9" t="str">
        <f>IF($B27="N/A","N/A",IF(C27&gt;15,"No",IF(C27&lt;=0,"No","Yes")))</f>
        <v>Yes</v>
      </c>
      <c r="E27" s="8">
        <v>0.1139893827</v>
      </c>
      <c r="F27" s="9" t="str">
        <f>IF($B27="N/A","N/A",IF(E27&gt;15,"No",IF(E27&lt;=0,"No","Yes")))</f>
        <v>Yes</v>
      </c>
      <c r="G27" s="8">
        <v>0.13409494820000001</v>
      </c>
      <c r="H27" s="9" t="str">
        <f>IF($B27="N/A","N/A",IF(G27&gt;15,"No",IF(G27&lt;=0,"No","Yes")))</f>
        <v>Yes</v>
      </c>
      <c r="I27" s="10">
        <v>20.96</v>
      </c>
      <c r="J27" s="10">
        <v>17.64</v>
      </c>
      <c r="K27" s="9" t="str">
        <f>IF(J27="Div by 0", "N/A", IF(J27="N/A","N/A", IF(J27&gt;30, "No", IF(J27&lt;-30, "No", "Yes"))))</f>
        <v>Yes</v>
      </c>
    </row>
    <row r="28" spans="1:11" x14ac:dyDescent="0.2">
      <c r="A28" s="81" t="s">
        <v>871</v>
      </c>
      <c r="B28" s="34" t="s">
        <v>217</v>
      </c>
      <c r="C28" s="83">
        <v>82.123613770999995</v>
      </c>
      <c r="D28" s="9" t="str">
        <f>IF($B28="N/A","N/A",IF(C28&gt;15,"No",IF(C28&lt;-15,"No","Yes")))</f>
        <v>N/A</v>
      </c>
      <c r="E28" s="36">
        <v>85.777949061000001</v>
      </c>
      <c r="F28" s="9" t="str">
        <f>IF($B28="N/A","N/A",IF(E28&gt;15,"No",IF(E28&lt;-15,"No","Yes")))</f>
        <v>N/A</v>
      </c>
      <c r="G28" s="36">
        <v>83.957601246999999</v>
      </c>
      <c r="H28" s="9" t="str">
        <f>IF($B28="N/A","N/A",IF(G28&gt;15,"No",IF(G28&lt;-15,"No","Yes")))</f>
        <v>N/A</v>
      </c>
      <c r="I28" s="10">
        <v>4.45</v>
      </c>
      <c r="J28" s="10">
        <v>-2.12</v>
      </c>
      <c r="K28" s="9" t="str">
        <f>IF(J28="Div by 0", "N/A", IF(J28="N/A","N/A", IF(J28&gt;30, "No", IF(J28&lt;-30, "No", "Yes"))))</f>
        <v>Yes</v>
      </c>
    </row>
    <row r="29" spans="1:11" x14ac:dyDescent="0.2">
      <c r="A29" s="81" t="s">
        <v>377</v>
      </c>
      <c r="B29" s="34" t="s">
        <v>254</v>
      </c>
      <c r="C29" s="80">
        <v>14.313012563999999</v>
      </c>
      <c r="D29" s="9" t="str">
        <f>IF($B29="N/A","N/A",IF(C29&gt;35,"No",IF(C29&lt;10,"No","Yes")))</f>
        <v>Yes</v>
      </c>
      <c r="E29" s="8">
        <v>13.954642055000001</v>
      </c>
      <c r="F29" s="9" t="str">
        <f>IF($B29="N/A","N/A",IF(E29&gt;35,"No",IF(E29&lt;10,"No","Yes")))</f>
        <v>Yes</v>
      </c>
      <c r="G29" s="8">
        <v>13.238729779</v>
      </c>
      <c r="H29" s="9" t="str">
        <f>IF($B29="N/A","N/A",IF(G29&gt;35,"No",IF(G29&lt;10,"No","Yes")))</f>
        <v>Yes</v>
      </c>
      <c r="I29" s="10">
        <v>-2.5</v>
      </c>
      <c r="J29" s="10">
        <v>-5.13</v>
      </c>
      <c r="K29" s="9" t="str">
        <f t="shared" ref="K29:K54" si="8">IF(J29="Div by 0", "N/A", IF(J29="N/A","N/A", IF(J29&gt;30, "No", IF(J29&lt;-30, "No", "Yes"))))</f>
        <v>Yes</v>
      </c>
    </row>
    <row r="30" spans="1:11" x14ac:dyDescent="0.2">
      <c r="A30" s="81" t="s">
        <v>378</v>
      </c>
      <c r="B30" s="34" t="s">
        <v>255</v>
      </c>
      <c r="C30" s="80">
        <v>19.342529636999998</v>
      </c>
      <c r="D30" s="9" t="str">
        <f>IF($B30="N/A","N/A",IF(C30&gt;20,"No",IF(C30&lt;2,"No","Yes")))</f>
        <v>Yes</v>
      </c>
      <c r="E30" s="8">
        <v>21.145469795</v>
      </c>
      <c r="F30" s="9" t="str">
        <f>IF($B30="N/A","N/A",IF(E30&gt;20,"No",IF(E30&lt;2,"No","Yes")))</f>
        <v>No</v>
      </c>
      <c r="G30" s="8">
        <v>22.844161775</v>
      </c>
      <c r="H30" s="9" t="str">
        <f>IF($B30="N/A","N/A",IF(G30&gt;20,"No",IF(G30&lt;2,"No","Yes")))</f>
        <v>No</v>
      </c>
      <c r="I30" s="10">
        <v>9.3209999999999997</v>
      </c>
      <c r="J30" s="10">
        <v>8.0329999999999995</v>
      </c>
      <c r="K30" s="9" t="str">
        <f t="shared" si="8"/>
        <v>Yes</v>
      </c>
    </row>
    <row r="31" spans="1:11" x14ac:dyDescent="0.2">
      <c r="A31" s="81" t="s">
        <v>379</v>
      </c>
      <c r="B31" s="34" t="s">
        <v>256</v>
      </c>
      <c r="C31" s="80">
        <v>0.70603890719999995</v>
      </c>
      <c r="D31" s="9" t="str">
        <f>IF($B31="N/A","N/A",IF(C31&gt;8,"No",IF(C31&lt;0.5,"No","Yes")))</f>
        <v>Yes</v>
      </c>
      <c r="E31" s="8">
        <v>0.69887362119999996</v>
      </c>
      <c r="F31" s="9" t="str">
        <f>IF($B31="N/A","N/A",IF(E31&gt;8,"No",IF(E31&lt;0.5,"No","Yes")))</f>
        <v>Yes</v>
      </c>
      <c r="G31" s="8">
        <v>0.68247964439999997</v>
      </c>
      <c r="H31" s="9" t="str">
        <f>IF($B31="N/A","N/A",IF(G31&gt;8,"No",IF(G31&lt;0.5,"No","Yes")))</f>
        <v>Yes</v>
      </c>
      <c r="I31" s="10">
        <v>-1.01</v>
      </c>
      <c r="J31" s="10">
        <v>-2.35</v>
      </c>
      <c r="K31" s="9" t="str">
        <f t="shared" si="8"/>
        <v>Yes</v>
      </c>
    </row>
    <row r="32" spans="1:11" x14ac:dyDescent="0.2">
      <c r="A32" s="81" t="s">
        <v>380</v>
      </c>
      <c r="B32" s="34" t="s">
        <v>257</v>
      </c>
      <c r="C32" s="80">
        <v>2.7762791213</v>
      </c>
      <c r="D32" s="9" t="str">
        <f>IF($B32="N/A","N/A",IF(C32&gt;25,"No",IF(C32&lt;3,"No","Yes")))</f>
        <v>No</v>
      </c>
      <c r="E32" s="8">
        <v>2.9057605877000001</v>
      </c>
      <c r="F32" s="9" t="str">
        <f>IF($B32="N/A","N/A",IF(E32&gt;25,"No",IF(E32&lt;3,"No","Yes")))</f>
        <v>No</v>
      </c>
      <c r="G32" s="8">
        <v>2.8349123794</v>
      </c>
      <c r="H32" s="9" t="str">
        <f>IF($B32="N/A","N/A",IF(G32&gt;25,"No",IF(G32&lt;3,"No","Yes")))</f>
        <v>No</v>
      </c>
      <c r="I32" s="10">
        <v>4.6639999999999997</v>
      </c>
      <c r="J32" s="10">
        <v>-2.44</v>
      </c>
      <c r="K32" s="9" t="str">
        <f t="shared" si="8"/>
        <v>Yes</v>
      </c>
    </row>
    <row r="33" spans="1:11" x14ac:dyDescent="0.2">
      <c r="A33" s="81" t="s">
        <v>381</v>
      </c>
      <c r="B33" s="34" t="s">
        <v>258</v>
      </c>
      <c r="C33" s="80">
        <v>1.3120829884</v>
      </c>
      <c r="D33" s="9" t="str">
        <f>IF($B33="N/A","N/A",IF(C33&gt;25,"No",IF(C33&lt;2,"No","Yes")))</f>
        <v>No</v>
      </c>
      <c r="E33" s="8">
        <v>1.2656166796999999</v>
      </c>
      <c r="F33" s="9" t="str">
        <f>IF($B33="N/A","N/A",IF(E33&gt;25,"No",IF(E33&lt;2,"No","Yes")))</f>
        <v>No</v>
      </c>
      <c r="G33" s="8">
        <v>1.1798799644</v>
      </c>
      <c r="H33" s="9" t="str">
        <f>IF($B33="N/A","N/A",IF(G33&gt;25,"No",IF(G33&lt;2,"No","Yes")))</f>
        <v>No</v>
      </c>
      <c r="I33" s="10">
        <v>-3.54</v>
      </c>
      <c r="J33" s="10">
        <v>-6.77</v>
      </c>
      <c r="K33" s="9" t="str">
        <f t="shared" si="8"/>
        <v>Yes</v>
      </c>
    </row>
    <row r="34" spans="1:11" x14ac:dyDescent="0.2">
      <c r="A34" s="81" t="s">
        <v>382</v>
      </c>
      <c r="B34" s="34" t="s">
        <v>259</v>
      </c>
      <c r="C34" s="80">
        <v>1.5932669069000001</v>
      </c>
      <c r="D34" s="9" t="str">
        <f>IF($B34="N/A","N/A",IF(C34&gt;25,"No",IF(C34&lt;=0,"No","Yes")))</f>
        <v>Yes</v>
      </c>
      <c r="E34" s="8">
        <v>1.6866500907999999</v>
      </c>
      <c r="F34" s="9" t="str">
        <f>IF($B34="N/A","N/A",IF(E34&gt;25,"No",IF(E34&lt;=0,"No","Yes")))</f>
        <v>Yes</v>
      </c>
      <c r="G34" s="8">
        <v>1.7773597184000001</v>
      </c>
      <c r="H34" s="9" t="str">
        <f>IF($B34="N/A","N/A",IF(G34&gt;25,"No",IF(G34&lt;=0,"No","Yes")))</f>
        <v>Yes</v>
      </c>
      <c r="I34" s="10">
        <v>5.8609999999999998</v>
      </c>
      <c r="J34" s="10">
        <v>5.3780000000000001</v>
      </c>
      <c r="K34" s="9" t="str">
        <f t="shared" si="8"/>
        <v>Yes</v>
      </c>
    </row>
    <row r="35" spans="1:11" x14ac:dyDescent="0.2">
      <c r="A35" s="81" t="s">
        <v>383</v>
      </c>
      <c r="B35" s="34" t="s">
        <v>260</v>
      </c>
      <c r="C35" s="80">
        <v>24.233135505</v>
      </c>
      <c r="D35" s="9" t="str">
        <f>IF($B35="N/A","N/A",IF(C35&gt;20,"No",IF(C35&lt;4,"No","Yes")))</f>
        <v>No</v>
      </c>
      <c r="E35" s="8">
        <v>24.367333396999999</v>
      </c>
      <c r="F35" s="9" t="str">
        <f>IF($B35="N/A","N/A",IF(E35&gt;20,"No",IF(E35&lt;4,"No","Yes")))</f>
        <v>No</v>
      </c>
      <c r="G35" s="8">
        <v>23.436873989999999</v>
      </c>
      <c r="H35" s="9" t="str">
        <f>IF($B35="N/A","N/A",IF(G35&gt;20,"No",IF(G35&lt;4,"No","Yes")))</f>
        <v>No</v>
      </c>
      <c r="I35" s="10">
        <v>0.55379999999999996</v>
      </c>
      <c r="J35" s="10">
        <v>-3.82</v>
      </c>
      <c r="K35" s="9" t="str">
        <f t="shared" si="8"/>
        <v>Yes</v>
      </c>
    </row>
    <row r="36" spans="1:11" x14ac:dyDescent="0.2">
      <c r="A36" s="81" t="s">
        <v>384</v>
      </c>
      <c r="B36" s="34" t="s">
        <v>261</v>
      </c>
      <c r="C36" s="80">
        <v>6.6809501600000001E-2</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16.355010391</v>
      </c>
      <c r="D37" s="9" t="str">
        <f>IF($B37="N/A","N/A",IF(C37&gt;=25,"No",IF(C37&lt;0,"No","Yes")))</f>
        <v>Yes</v>
      </c>
      <c r="E37" s="8">
        <v>15.087430817</v>
      </c>
      <c r="F37" s="9" t="str">
        <f>IF($B37="N/A","N/A",IF(E37&gt;=25,"No",IF(E37&lt;0,"No","Yes")))</f>
        <v>Yes</v>
      </c>
      <c r="G37" s="8">
        <v>14.157518162000001</v>
      </c>
      <c r="H37" s="9" t="str">
        <f>IF($B37="N/A","N/A",IF(G37&gt;=25,"No",IF(G37&lt;0,"No","Yes")))</f>
        <v>Yes</v>
      </c>
      <c r="I37" s="10">
        <v>-7.75</v>
      </c>
      <c r="J37" s="10">
        <v>-6.16</v>
      </c>
      <c r="K37" s="9" t="str">
        <f t="shared" si="8"/>
        <v>Yes</v>
      </c>
    </row>
    <row r="38" spans="1:11" x14ac:dyDescent="0.2">
      <c r="A38" s="81" t="s">
        <v>386</v>
      </c>
      <c r="B38" s="34" t="s">
        <v>225</v>
      </c>
      <c r="C38" s="80">
        <v>6.4404795778999997</v>
      </c>
      <c r="D38" s="9" t="str">
        <f>IF($B38="N/A","N/A",IF(C38&gt;3,"Yes","No"))</f>
        <v>Yes</v>
      </c>
      <c r="E38" s="8">
        <v>6.1990373337999998</v>
      </c>
      <c r="F38" s="9" t="str">
        <f>IF($B38="N/A","N/A",IF(E38&gt;3,"Yes","No"))</f>
        <v>Yes</v>
      </c>
      <c r="G38" s="8">
        <v>6.1462033705000003</v>
      </c>
      <c r="H38" s="9" t="str">
        <f>IF($B38="N/A","N/A",IF(G38&gt;3,"Yes","No"))</f>
        <v>Yes</v>
      </c>
      <c r="I38" s="10">
        <v>-3.75</v>
      </c>
      <c r="J38" s="10">
        <v>-0.85199999999999998</v>
      </c>
      <c r="K38" s="9" t="str">
        <f t="shared" si="8"/>
        <v>Yes</v>
      </c>
    </row>
    <row r="39" spans="1:11" x14ac:dyDescent="0.2">
      <c r="A39" s="81" t="s">
        <v>387</v>
      </c>
      <c r="B39" s="34" t="s">
        <v>224</v>
      </c>
      <c r="C39" s="80">
        <v>2.9844187118000001</v>
      </c>
      <c r="D39" s="9" t="str">
        <f>IF($B39="N/A","N/A",IF(C39&gt;1,"Yes","No"))</f>
        <v>Yes</v>
      </c>
      <c r="E39" s="8">
        <v>3.2654145903999998</v>
      </c>
      <c r="F39" s="9" t="str">
        <f>IF($B39="N/A","N/A",IF(E39&gt;1,"Yes","No"))</f>
        <v>Yes</v>
      </c>
      <c r="G39" s="8">
        <v>3.4582543091</v>
      </c>
      <c r="H39" s="9" t="str">
        <f>IF($B39="N/A","N/A",IF(G39&gt;1,"Yes","No"))</f>
        <v>Yes</v>
      </c>
      <c r="I39" s="10">
        <v>9.4149999999999991</v>
      </c>
      <c r="J39" s="10">
        <v>5.9059999999999997</v>
      </c>
      <c r="K39" s="9" t="str">
        <f t="shared" si="8"/>
        <v>Yes</v>
      </c>
    </row>
    <row r="40" spans="1:11" x14ac:dyDescent="0.2">
      <c r="A40" s="81" t="s">
        <v>388</v>
      </c>
      <c r="B40" s="34" t="s">
        <v>217</v>
      </c>
      <c r="C40" s="80">
        <v>1.6384271999999998E-2</v>
      </c>
      <c r="D40" s="9" t="str">
        <f>IF($B40="N/A","N/A",IF(C40&gt;15,"No",IF(C40&lt;-15,"No","Yes")))</f>
        <v>N/A</v>
      </c>
      <c r="E40" s="8">
        <v>1.4564886399999999E-2</v>
      </c>
      <c r="F40" s="9" t="str">
        <f>IF($B40="N/A","N/A",IF(E40&gt;15,"No",IF(E40&lt;-15,"No","Yes")))</f>
        <v>N/A</v>
      </c>
      <c r="G40" s="8">
        <v>1.3421649500000001E-2</v>
      </c>
      <c r="H40" s="9" t="str">
        <f>IF($B40="N/A","N/A",IF(G40&gt;15,"No",IF(G40&lt;-15,"No","Yes")))</f>
        <v>N/A</v>
      </c>
      <c r="I40" s="10">
        <v>-11.1</v>
      </c>
      <c r="J40" s="10">
        <v>-7.85</v>
      </c>
      <c r="K40" s="9" t="str">
        <f t="shared" si="8"/>
        <v>Yes</v>
      </c>
    </row>
    <row r="41" spans="1:11" x14ac:dyDescent="0.2">
      <c r="A41" s="81" t="s">
        <v>389</v>
      </c>
      <c r="B41" s="34" t="s">
        <v>217</v>
      </c>
      <c r="C41" s="80">
        <v>8.6744846000000007E-3</v>
      </c>
      <c r="D41" s="9" t="str">
        <f>IF($B41="N/A","N/A",IF(C41&gt;15,"No",IF(C41&lt;-15,"No","Yes")))</f>
        <v>N/A</v>
      </c>
      <c r="E41" s="8">
        <v>7.4211405999999999E-3</v>
      </c>
      <c r="F41" s="9" t="str">
        <f>IF($B41="N/A","N/A",IF(E41&gt;15,"No",IF(E41&lt;-15,"No","Yes")))</f>
        <v>N/A</v>
      </c>
      <c r="G41" s="8">
        <v>7.0351108000000001E-3</v>
      </c>
      <c r="H41" s="9" t="str">
        <f>IF($B41="N/A","N/A",IF(G41&gt;15,"No",IF(G41&lt;-15,"No","Yes")))</f>
        <v>N/A</v>
      </c>
      <c r="I41" s="10">
        <v>-14.4</v>
      </c>
      <c r="J41" s="10">
        <v>-5.2</v>
      </c>
      <c r="K41" s="9" t="str">
        <f t="shared" si="8"/>
        <v>Yes</v>
      </c>
    </row>
    <row r="42" spans="1:11" x14ac:dyDescent="0.2">
      <c r="A42" s="81" t="s">
        <v>390</v>
      </c>
      <c r="B42" s="34" t="s">
        <v>263</v>
      </c>
      <c r="C42" s="80">
        <v>1.1618758674</v>
      </c>
      <c r="D42" s="9" t="str">
        <f>IF($B42="N/A","N/A",IF(C42&gt;0,"Yes","No"))</f>
        <v>Yes</v>
      </c>
      <c r="E42" s="8">
        <v>1.2697543938</v>
      </c>
      <c r="F42" s="9" t="str">
        <f>IF($B42="N/A","N/A",IF(E42&gt;0,"Yes","No"))</f>
        <v>Yes</v>
      </c>
      <c r="G42" s="8">
        <v>1.8775363895999999</v>
      </c>
      <c r="H42" s="9" t="str">
        <f>IF($B42="N/A","N/A",IF(G42&gt;0,"Yes","No"))</f>
        <v>Yes</v>
      </c>
      <c r="I42" s="10">
        <v>9.2850000000000001</v>
      </c>
      <c r="J42" s="10">
        <v>47.87</v>
      </c>
      <c r="K42" s="9" t="str">
        <f t="shared" si="8"/>
        <v>No</v>
      </c>
    </row>
    <row r="43" spans="1:11" x14ac:dyDescent="0.2">
      <c r="A43" s="81" t="s">
        <v>391</v>
      </c>
      <c r="B43" s="34" t="s">
        <v>263</v>
      </c>
      <c r="C43" s="80">
        <v>2.1726759966999998</v>
      </c>
      <c r="D43" s="9" t="str">
        <f>IF($B43="N/A","N/A",IF(C43&gt;0,"Yes","No"))</f>
        <v>Yes</v>
      </c>
      <c r="E43" s="8">
        <v>1.9825320165</v>
      </c>
      <c r="F43" s="9" t="str">
        <f>IF($B43="N/A","N/A",IF(E43&gt;0,"Yes","No"))</f>
        <v>Yes</v>
      </c>
      <c r="G43" s="8">
        <v>2.3395258417</v>
      </c>
      <c r="H43" s="9" t="str">
        <f>IF($B43="N/A","N/A",IF(G43&gt;0,"Yes","No"))</f>
        <v>Yes</v>
      </c>
      <c r="I43" s="10">
        <v>-8.75</v>
      </c>
      <c r="J43" s="10">
        <v>18.010000000000002</v>
      </c>
      <c r="K43" s="9" t="str">
        <f t="shared" si="8"/>
        <v>Yes</v>
      </c>
    </row>
    <row r="44" spans="1:11" x14ac:dyDescent="0.2">
      <c r="A44" s="81" t="s">
        <v>392</v>
      </c>
      <c r="B44" s="34" t="s">
        <v>263</v>
      </c>
      <c r="C44" s="80">
        <v>2.4451828338000001</v>
      </c>
      <c r="D44" s="9" t="str">
        <f>IF($B44="N/A","N/A",IF(C44&gt;0,"Yes","No"))</f>
        <v>Yes</v>
      </c>
      <c r="E44" s="8">
        <v>2.3100634766999999</v>
      </c>
      <c r="F44" s="9" t="str">
        <f>IF($B44="N/A","N/A",IF(E44&gt;0,"Yes","No"))</f>
        <v>Yes</v>
      </c>
      <c r="G44" s="8">
        <v>2.2796734336000002</v>
      </c>
      <c r="H44" s="9" t="str">
        <f>IF($B44="N/A","N/A",IF(G44&gt;0,"Yes","No"))</f>
        <v>Yes</v>
      </c>
      <c r="I44" s="10">
        <v>-5.53</v>
      </c>
      <c r="J44" s="10">
        <v>-1.32</v>
      </c>
      <c r="K44" s="9" t="str">
        <f t="shared" si="8"/>
        <v>Yes</v>
      </c>
    </row>
    <row r="45" spans="1:11" x14ac:dyDescent="0.2">
      <c r="A45" s="81" t="s">
        <v>393</v>
      </c>
      <c r="B45" s="34" t="s">
        <v>224</v>
      </c>
      <c r="C45" s="80">
        <v>0.2753321145</v>
      </c>
      <c r="D45" s="9" t="str">
        <f>IF($B45="N/A","N/A",IF(C45&gt;1,"Yes","No"))</f>
        <v>No</v>
      </c>
      <c r="E45" s="8">
        <v>0.34303131079999999</v>
      </c>
      <c r="F45" s="9" t="str">
        <f>IF($B45="N/A","N/A",IF(E45&gt;1,"Yes","No"))</f>
        <v>No</v>
      </c>
      <c r="G45" s="8">
        <v>0.4560560387</v>
      </c>
      <c r="H45" s="9" t="str">
        <f>IF($B45="N/A","N/A",IF(G45&gt;1,"Yes","No"))</f>
        <v>No</v>
      </c>
      <c r="I45" s="10">
        <v>24.59</v>
      </c>
      <c r="J45" s="10">
        <v>32.950000000000003</v>
      </c>
      <c r="K45" s="9" t="str">
        <f t="shared" si="8"/>
        <v>No</v>
      </c>
    </row>
    <row r="46" spans="1:11" x14ac:dyDescent="0.2">
      <c r="A46" s="81" t="s">
        <v>394</v>
      </c>
      <c r="B46" s="34" t="s">
        <v>263</v>
      </c>
      <c r="C46" s="80">
        <v>0.25058107429999998</v>
      </c>
      <c r="D46" s="9" t="str">
        <f>IF($B46="N/A","N/A",IF(C46&gt;0,"Yes","No"))</f>
        <v>Yes</v>
      </c>
      <c r="E46" s="8">
        <v>0.31077725449999999</v>
      </c>
      <c r="F46" s="9" t="str">
        <f>IF($B46="N/A","N/A",IF(E46&gt;0,"Yes","No"))</f>
        <v>Yes</v>
      </c>
      <c r="G46" s="8">
        <v>0.22394211259999999</v>
      </c>
      <c r="H46" s="9" t="str">
        <f>IF($B46="N/A","N/A",IF(G46&gt;0,"Yes","No"))</f>
        <v>Yes</v>
      </c>
      <c r="I46" s="10">
        <v>24.02</v>
      </c>
      <c r="J46" s="10">
        <v>-27.9</v>
      </c>
      <c r="K46" s="9" t="str">
        <f t="shared" si="8"/>
        <v>Yes</v>
      </c>
    </row>
    <row r="47" spans="1:11" x14ac:dyDescent="0.2">
      <c r="A47" s="81" t="s">
        <v>395</v>
      </c>
      <c r="B47" s="34" t="s">
        <v>217</v>
      </c>
      <c r="C47" s="80">
        <v>2.0293697699999998E-2</v>
      </c>
      <c r="D47" s="9" t="str">
        <f>IF($B47="N/A","N/A",IF(C47&gt;15,"No",IF(C47&lt;-15,"No","Yes")))</f>
        <v>N/A</v>
      </c>
      <c r="E47" s="8">
        <v>2.4491421699999998E-2</v>
      </c>
      <c r="F47" s="9" t="str">
        <f>IF($B47="N/A","N/A",IF(E47&gt;15,"No",IF(E47&lt;-15,"No","Yes")))</f>
        <v>N/A</v>
      </c>
      <c r="G47" s="8">
        <v>2.2239117900000001E-2</v>
      </c>
      <c r="H47" s="9" t="str">
        <f>IF($B47="N/A","N/A",IF(G47&gt;15,"No",IF(G47&lt;-15,"No","Yes")))</f>
        <v>N/A</v>
      </c>
      <c r="I47" s="10">
        <v>20.68</v>
      </c>
      <c r="J47" s="10">
        <v>-9.1999999999999993</v>
      </c>
      <c r="K47" s="9" t="str">
        <f t="shared" si="8"/>
        <v>Yes</v>
      </c>
    </row>
    <row r="48" spans="1:11" x14ac:dyDescent="0.2">
      <c r="A48" s="81" t="s">
        <v>396</v>
      </c>
      <c r="B48" s="34" t="s">
        <v>217</v>
      </c>
      <c r="C48" s="80">
        <v>0.45569803339999998</v>
      </c>
      <c r="D48" s="9" t="str">
        <f>IF($B48="N/A","N/A",IF(C48&gt;15,"No",IF(C48&lt;-15,"No","Yes")))</f>
        <v>N/A</v>
      </c>
      <c r="E48" s="8">
        <v>0.48456677390000003</v>
      </c>
      <c r="F48" s="9" t="str">
        <f>IF($B48="N/A","N/A",IF(E48&gt;15,"No",IF(E48&lt;-15,"No","Yes")))</f>
        <v>N/A</v>
      </c>
      <c r="G48" s="8">
        <v>0.51219884800000004</v>
      </c>
      <c r="H48" s="9" t="str">
        <f>IF($B48="N/A","N/A",IF(G48&gt;15,"No",IF(G48&lt;-15,"No","Yes")))</f>
        <v>N/A</v>
      </c>
      <c r="I48" s="10">
        <v>6.335</v>
      </c>
      <c r="J48" s="10">
        <v>5.702</v>
      </c>
      <c r="K48" s="9" t="str">
        <f t="shared" si="8"/>
        <v>Yes</v>
      </c>
    </row>
    <row r="49" spans="1:11" x14ac:dyDescent="0.2">
      <c r="A49" s="81" t="s">
        <v>397</v>
      </c>
      <c r="B49" s="34" t="s">
        <v>217</v>
      </c>
      <c r="C49" s="80">
        <v>4.5612131000000002E-3</v>
      </c>
      <c r="D49" s="9" t="str">
        <f>IF($B49="N/A","N/A",IF(C49&gt;15,"No",IF(C49&lt;-15,"No","Yes")))</f>
        <v>N/A</v>
      </c>
      <c r="E49" s="8">
        <v>5.4959542E-3</v>
      </c>
      <c r="F49" s="9" t="str">
        <f>IF($B49="N/A","N/A",IF(E49&gt;15,"No",IF(E49&lt;-15,"No","Yes")))</f>
        <v>N/A</v>
      </c>
      <c r="G49" s="8">
        <v>6.5119747E-3</v>
      </c>
      <c r="H49" s="9" t="str">
        <f>IF($B49="N/A","N/A",IF(G49&gt;15,"No",IF(G49&lt;-15,"No","Yes")))</f>
        <v>N/A</v>
      </c>
      <c r="I49" s="10">
        <v>20.49</v>
      </c>
      <c r="J49" s="10">
        <v>18.489999999999998</v>
      </c>
      <c r="K49" s="9" t="str">
        <f t="shared" si="8"/>
        <v>Yes</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3.2025869999999998E-2</v>
      </c>
      <c r="D51" s="9" t="str">
        <f>IF($B51="N/A","N/A",IF(C51&gt;15,"No",IF(C51&lt;-15,"No","Yes")))</f>
        <v>N/A</v>
      </c>
      <c r="E51" s="8">
        <v>2.2446878100000001E-2</v>
      </c>
      <c r="F51" s="9" t="str">
        <f>IF($B51="N/A","N/A",IF(E51&gt;15,"No",IF(E51&lt;-15,"No","Yes")))</f>
        <v>N/A</v>
      </c>
      <c r="G51" s="8">
        <v>1.2610691300000001E-2</v>
      </c>
      <c r="H51" s="9" t="str">
        <f>IF($B51="N/A","N/A",IF(G51&gt;15,"No",IF(G51&lt;-15,"No","Yes")))</f>
        <v>N/A</v>
      </c>
      <c r="I51" s="10">
        <v>-29.9</v>
      </c>
      <c r="J51" s="10">
        <v>-43.8</v>
      </c>
      <c r="K51" s="9" t="str">
        <f t="shared" si="8"/>
        <v>No</v>
      </c>
    </row>
    <row r="52" spans="1:11" x14ac:dyDescent="0.2">
      <c r="A52" s="81" t="s">
        <v>400</v>
      </c>
      <c r="B52" s="34" t="s">
        <v>224</v>
      </c>
      <c r="C52" s="80">
        <v>2.1230518683000001</v>
      </c>
      <c r="D52" s="9" t="str">
        <f>IF($B52="N/A","N/A",IF(C52&gt;1,"Yes","No"))</f>
        <v>Yes</v>
      </c>
      <c r="E52" s="8">
        <v>1.7964597633999999</v>
      </c>
      <c r="F52" s="9" t="str">
        <f>IF($B52="N/A","N/A",IF(E52&gt;1,"Yes","No"))</f>
        <v>Yes</v>
      </c>
      <c r="G52" s="8">
        <v>1.6705631392</v>
      </c>
      <c r="H52" s="9" t="str">
        <f>IF($B52="N/A","N/A",IF(G52&gt;1,"Yes","No"))</f>
        <v>Yes</v>
      </c>
      <c r="I52" s="10">
        <v>-15.4</v>
      </c>
      <c r="J52" s="10">
        <v>-7.01</v>
      </c>
      <c r="K52" s="9" t="str">
        <f t="shared" si="8"/>
        <v>Yes</v>
      </c>
    </row>
    <row r="53" spans="1:11" x14ac:dyDescent="0.2">
      <c r="A53" s="81" t="s">
        <v>401</v>
      </c>
      <c r="B53" s="34" t="s">
        <v>263</v>
      </c>
      <c r="C53" s="80">
        <v>0.90441986480000003</v>
      </c>
      <c r="D53" s="9" t="str">
        <f>IF($B53="N/A","N/A",IF(C53&gt;0,"Yes","No"))</f>
        <v>Yes</v>
      </c>
      <c r="E53" s="8">
        <v>0.85216576239999997</v>
      </c>
      <c r="F53" s="9" t="str">
        <f>IF($B53="N/A","N/A",IF(E53&gt;0,"Yes","No"))</f>
        <v>Yes</v>
      </c>
      <c r="G53" s="8">
        <v>0.82231255920000002</v>
      </c>
      <c r="H53" s="9" t="str">
        <f>IF($B53="N/A","N/A",IF(G53&gt;0,"Yes","No"))</f>
        <v>Yes</v>
      </c>
      <c r="I53" s="10">
        <v>-5.78</v>
      </c>
      <c r="J53" s="10">
        <v>-3.5</v>
      </c>
      <c r="K53" s="9" t="str">
        <f t="shared" si="8"/>
        <v>Yes</v>
      </c>
    </row>
    <row r="54" spans="1:11" x14ac:dyDescent="0.2">
      <c r="A54" s="81" t="s">
        <v>402</v>
      </c>
      <c r="B54" s="34" t="s">
        <v>264</v>
      </c>
      <c r="C54" s="80">
        <v>6.178996E-3</v>
      </c>
      <c r="D54" s="9" t="str">
        <f>IF($B54="N/A","N/A",IF(C54&gt;=1,"No",IF(C54&lt;0,"No","Yes")))</f>
        <v>Yes</v>
      </c>
      <c r="E54" s="8">
        <v>0</v>
      </c>
      <c r="F54" s="9" t="str">
        <f>IF($B54="N/A","N/A",IF(E54&gt;=1,"No",IF(E54&lt;0,"No","Yes")))</f>
        <v>Yes</v>
      </c>
      <c r="G54" s="8">
        <v>0</v>
      </c>
      <c r="H54" s="9" t="str">
        <f>IF($B54="N/A","N/A",IF(G54&gt;=1,"No",IF(G54&lt;0,"No","Yes")))</f>
        <v>Yes</v>
      </c>
      <c r="I54" s="10">
        <v>-100</v>
      </c>
      <c r="J54" s="10" t="s">
        <v>1743</v>
      </c>
      <c r="K54" s="9" t="str">
        <f t="shared" si="8"/>
        <v>N/A</v>
      </c>
    </row>
    <row r="55" spans="1:11" x14ac:dyDescent="0.2">
      <c r="A55" s="81" t="s">
        <v>872</v>
      </c>
      <c r="B55" s="34" t="s">
        <v>217</v>
      </c>
      <c r="C55" s="83">
        <v>83.269608524999995</v>
      </c>
      <c r="D55" s="9" t="str">
        <f>IF($B55="N/A","N/A",IF(C55&gt;15,"No",IF(C55&lt;-15,"No","Yes")))</f>
        <v>N/A</v>
      </c>
      <c r="E55" s="36">
        <v>82.295462684</v>
      </c>
      <c r="F55" s="9" t="str">
        <f>IF($B55="N/A","N/A",IF(E55&gt;15,"No",IF(E55&lt;-15,"No","Yes")))</f>
        <v>N/A</v>
      </c>
      <c r="G55" s="36">
        <v>82.917595321999997</v>
      </c>
      <c r="H55" s="9" t="str">
        <f>IF($B55="N/A","N/A",IF(G55&gt;15,"No",IF(G55&lt;-15,"No","Yes")))</f>
        <v>N/A</v>
      </c>
      <c r="I55" s="10">
        <v>-1.17</v>
      </c>
      <c r="J55" s="10">
        <v>0.75600000000000001</v>
      </c>
      <c r="K55" s="9" t="str">
        <f t="shared" ref="K55:K74" si="9">IF(J55="Div by 0", "N/A", IF(J55="N/A","N/A", IF(J55&gt;30, "No", IF(J55&lt;-30, "No", "Yes"))))</f>
        <v>Yes</v>
      </c>
    </row>
    <row r="56" spans="1:11" x14ac:dyDescent="0.2">
      <c r="A56" s="81" t="s">
        <v>873</v>
      </c>
      <c r="B56" s="34" t="s">
        <v>265</v>
      </c>
      <c r="C56" s="83">
        <v>66.567252465999999</v>
      </c>
      <c r="D56" s="9" t="str">
        <f>IF($B56="N/A","N/A",IF(C56&gt;90,"No",IF(C56&lt;20,"No","Yes")))</f>
        <v>Yes</v>
      </c>
      <c r="E56" s="36">
        <v>66.180111432999993</v>
      </c>
      <c r="F56" s="9" t="str">
        <f>IF($B56="N/A","N/A",IF(E56&gt;90,"No",IF(E56&lt;20,"No","Yes")))</f>
        <v>Yes</v>
      </c>
      <c r="G56" s="36">
        <v>65.862889971000001</v>
      </c>
      <c r="H56" s="9" t="str">
        <f>IF($B56="N/A","N/A",IF(G56&gt;90,"No",IF(G56&lt;20,"No","Yes")))</f>
        <v>Yes</v>
      </c>
      <c r="I56" s="10">
        <v>-0.58199999999999996</v>
      </c>
      <c r="J56" s="10">
        <v>-0.47899999999999998</v>
      </c>
      <c r="K56" s="9" t="str">
        <f t="shared" si="9"/>
        <v>Yes</v>
      </c>
    </row>
    <row r="57" spans="1:11" x14ac:dyDescent="0.2">
      <c r="A57" s="81" t="s">
        <v>874</v>
      </c>
      <c r="B57" s="34" t="s">
        <v>266</v>
      </c>
      <c r="C57" s="83">
        <v>55.893179826000001</v>
      </c>
      <c r="D57" s="9" t="str">
        <f>IF($B57="N/A","N/A",IF(C57&gt;60,"No",IF(C57&lt;10,"No","Yes")))</f>
        <v>Yes</v>
      </c>
      <c r="E57" s="36">
        <v>57.999803851000003</v>
      </c>
      <c r="F57" s="9" t="str">
        <f>IF($B57="N/A","N/A",IF(E57&gt;60,"No",IF(E57&lt;10,"No","Yes")))</f>
        <v>Yes</v>
      </c>
      <c r="G57" s="36">
        <v>58.177404559000003</v>
      </c>
      <c r="H57" s="9" t="str">
        <f>IF($B57="N/A","N/A",IF(G57&gt;60,"No",IF(G57&lt;10,"No","Yes")))</f>
        <v>Yes</v>
      </c>
      <c r="I57" s="10">
        <v>3.7690000000000001</v>
      </c>
      <c r="J57" s="10">
        <v>0.30620000000000003</v>
      </c>
      <c r="K57" s="9" t="str">
        <f t="shared" si="9"/>
        <v>Yes</v>
      </c>
    </row>
    <row r="58" spans="1:11" ht="25.5" x14ac:dyDescent="0.2">
      <c r="A58" s="81" t="s">
        <v>875</v>
      </c>
      <c r="B58" s="34" t="s">
        <v>267</v>
      </c>
      <c r="C58" s="83">
        <v>85.683563694</v>
      </c>
      <c r="D58" s="9" t="str">
        <f>IF($B58="N/A","N/A",IF(C58&gt;100,"No",IF(C58&lt;10,"No","Yes")))</f>
        <v>Yes</v>
      </c>
      <c r="E58" s="36">
        <v>84.228170355000003</v>
      </c>
      <c r="F58" s="9" t="str">
        <f>IF($B58="N/A","N/A",IF(E58&gt;100,"No",IF(E58&lt;10,"No","Yes")))</f>
        <v>Yes</v>
      </c>
      <c r="G58" s="36">
        <v>88.587855888000007</v>
      </c>
      <c r="H58" s="9" t="str">
        <f>IF($B58="N/A","N/A",IF(G58&gt;100,"No",IF(G58&lt;10,"No","Yes")))</f>
        <v>Yes</v>
      </c>
      <c r="I58" s="10">
        <v>-1.7</v>
      </c>
      <c r="J58" s="10">
        <v>5.1760000000000002</v>
      </c>
      <c r="K58" s="9" t="str">
        <f t="shared" si="9"/>
        <v>Yes</v>
      </c>
    </row>
    <row r="59" spans="1:11" x14ac:dyDescent="0.2">
      <c r="A59" s="81" t="s">
        <v>876</v>
      </c>
      <c r="B59" s="34" t="s">
        <v>268</v>
      </c>
      <c r="C59" s="83">
        <v>125.39455689</v>
      </c>
      <c r="D59" s="9" t="str">
        <f>IF($B59="N/A","N/A",IF(C59&gt;100,"No",IF(C59&lt;20,"No","Yes")))</f>
        <v>No</v>
      </c>
      <c r="E59" s="36">
        <v>121.31283931</v>
      </c>
      <c r="F59" s="9" t="str">
        <f>IF($B59="N/A","N/A",IF(E59&gt;100,"No",IF(E59&lt;20,"No","Yes")))</f>
        <v>No</v>
      </c>
      <c r="G59" s="36">
        <v>125.01833911999999</v>
      </c>
      <c r="H59" s="9" t="str">
        <f>IF($B59="N/A","N/A",IF(G59&gt;100,"No",IF(G59&lt;20,"No","Yes")))</f>
        <v>No</v>
      </c>
      <c r="I59" s="10">
        <v>-3.26</v>
      </c>
      <c r="J59" s="10">
        <v>3.0539999999999998</v>
      </c>
      <c r="K59" s="9" t="str">
        <f t="shared" si="9"/>
        <v>Yes</v>
      </c>
    </row>
    <row r="60" spans="1:11" x14ac:dyDescent="0.2">
      <c r="A60" s="81" t="s">
        <v>877</v>
      </c>
      <c r="B60" s="34" t="s">
        <v>268</v>
      </c>
      <c r="C60" s="83">
        <v>102.55461119</v>
      </c>
      <c r="D60" s="9" t="str">
        <f>IF($B60="N/A","N/A",IF(C60&gt;100,"No",IF(C60&lt;20,"No","Yes")))</f>
        <v>No</v>
      </c>
      <c r="E60" s="36">
        <v>106.71600257999999</v>
      </c>
      <c r="F60" s="9" t="str">
        <f>IF($B60="N/A","N/A",IF(E60&gt;100,"No",IF(E60&lt;20,"No","Yes")))</f>
        <v>No</v>
      </c>
      <c r="G60" s="36">
        <v>106.88377078000001</v>
      </c>
      <c r="H60" s="9" t="str">
        <f>IF($B60="N/A","N/A",IF(G60&gt;100,"No",IF(G60&lt;20,"No","Yes")))</f>
        <v>No</v>
      </c>
      <c r="I60" s="10">
        <v>4.0579999999999998</v>
      </c>
      <c r="J60" s="10">
        <v>0.15720000000000001</v>
      </c>
      <c r="K60" s="9" t="str">
        <f t="shared" si="9"/>
        <v>Yes</v>
      </c>
    </row>
    <row r="61" spans="1:11" ht="25.5" x14ac:dyDescent="0.2">
      <c r="A61" s="81" t="s">
        <v>878</v>
      </c>
      <c r="B61" s="34" t="s">
        <v>217</v>
      </c>
      <c r="C61" s="83">
        <v>269.46637731999999</v>
      </c>
      <c r="D61" s="9" t="str">
        <f>IF($B61="N/A","N/A",IF(C61&gt;15,"No",IF(C61&lt;-15,"No","Yes")))</f>
        <v>N/A</v>
      </c>
      <c r="E61" s="36">
        <v>255.52380711999999</v>
      </c>
      <c r="F61" s="9" t="str">
        <f>IF($B61="N/A","N/A",IF(E61&gt;15,"No",IF(E61&lt;-15,"No","Yes")))</f>
        <v>N/A</v>
      </c>
      <c r="G61" s="36">
        <v>259.20118991999999</v>
      </c>
      <c r="H61" s="9" t="str">
        <f>IF($B61="N/A","N/A",IF(G61&gt;15,"No",IF(G61&lt;-15,"No","Yes")))</f>
        <v>N/A</v>
      </c>
      <c r="I61" s="10">
        <v>-5.17</v>
      </c>
      <c r="J61" s="10">
        <v>1.4390000000000001</v>
      </c>
      <c r="K61" s="9" t="str">
        <f t="shared" si="9"/>
        <v>Yes</v>
      </c>
    </row>
    <row r="62" spans="1:11" x14ac:dyDescent="0.2">
      <c r="A62" s="81" t="s">
        <v>879</v>
      </c>
      <c r="B62" s="34" t="s">
        <v>269</v>
      </c>
      <c r="C62" s="83">
        <v>31.673299322999998</v>
      </c>
      <c r="D62" s="9" t="str">
        <f>IF($B62="N/A","N/A",IF(C62&gt;60,"No",IF(C62&lt;10,"No","Yes")))</f>
        <v>Yes</v>
      </c>
      <c r="E62" s="36">
        <v>34.327022354</v>
      </c>
      <c r="F62" s="9" t="str">
        <f>IF($B62="N/A","N/A",IF(E62&gt;60,"No",IF(E62&lt;10,"No","Yes")))</f>
        <v>Yes</v>
      </c>
      <c r="G62" s="36">
        <v>35.604685856000003</v>
      </c>
      <c r="H62" s="9" t="str">
        <f>IF($B62="N/A","N/A",IF(G62&gt;60,"No",IF(G62&lt;10,"No","Yes")))</f>
        <v>Yes</v>
      </c>
      <c r="I62" s="10">
        <v>8.3780000000000001</v>
      </c>
      <c r="J62" s="10">
        <v>3.722</v>
      </c>
      <c r="K62" s="9" t="str">
        <f t="shared" si="9"/>
        <v>Yes</v>
      </c>
    </row>
    <row r="63" spans="1:11" x14ac:dyDescent="0.2">
      <c r="A63" s="81" t="s">
        <v>880</v>
      </c>
      <c r="B63" s="34" t="s">
        <v>269</v>
      </c>
      <c r="C63" s="83">
        <v>319.42576181999999</v>
      </c>
      <c r="D63" s="9" t="str">
        <f>IF($B63="N/A","N/A",IF(C63&gt;60,"No",IF(C63&lt;10,"No","Yes")))</f>
        <v>No</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161.26477123000001</v>
      </c>
      <c r="D64" s="9" t="str">
        <f t="shared" ref="D64:D74" si="10">IF($B64="N/A","N/A",IF(C64&gt;15,"No",IF(C64&lt;-15,"No","Yes")))</f>
        <v>N/A</v>
      </c>
      <c r="E64" s="36">
        <v>166.98203368</v>
      </c>
      <c r="F64" s="9" t="str">
        <f>IF($B64="N/A","N/A",IF(E64&gt;15,"No",IF(E64&lt;-15,"No","Yes")))</f>
        <v>N/A</v>
      </c>
      <c r="G64" s="36">
        <v>173.78532637999999</v>
      </c>
      <c r="H64" s="9" t="str">
        <f>IF($B64="N/A","N/A",IF(G64&gt;15,"No",IF(G64&lt;-15,"No","Yes")))</f>
        <v>N/A</v>
      </c>
      <c r="I64" s="10">
        <v>3.5449999999999999</v>
      </c>
      <c r="J64" s="10">
        <v>4.0739999999999998</v>
      </c>
      <c r="K64" s="9" t="str">
        <f t="shared" si="9"/>
        <v>Yes</v>
      </c>
    </row>
    <row r="65" spans="1:11" ht="15.75" customHeight="1" x14ac:dyDescent="0.2">
      <c r="A65" s="81" t="s">
        <v>882</v>
      </c>
      <c r="B65" s="34" t="s">
        <v>217</v>
      </c>
      <c r="C65" s="83">
        <v>83.112418332999994</v>
      </c>
      <c r="D65" s="9" t="str">
        <f t="shared" si="10"/>
        <v>N/A</v>
      </c>
      <c r="E65" s="36">
        <v>91.254590374000003</v>
      </c>
      <c r="F65" s="9" t="str">
        <f t="shared" ref="F65:F73" si="11">IF($B65="N/A","N/A",IF(E65&gt;15,"No",IF(E65&lt;-15,"No","Yes")))</f>
        <v>N/A</v>
      </c>
      <c r="G65" s="36">
        <v>88.931829112000003</v>
      </c>
      <c r="H65" s="9" t="str">
        <f t="shared" ref="H65:H86" si="12">IF($B65="N/A","N/A",IF(G65&gt;15,"No",IF(G65&lt;-15,"No","Yes")))</f>
        <v>N/A</v>
      </c>
      <c r="I65" s="10">
        <v>9.7970000000000006</v>
      </c>
      <c r="J65" s="10">
        <v>-2.5499999999999998</v>
      </c>
      <c r="K65" s="9" t="str">
        <f t="shared" si="9"/>
        <v>Yes</v>
      </c>
    </row>
    <row r="66" spans="1:11" ht="25.5" x14ac:dyDescent="0.2">
      <c r="A66" s="81" t="s">
        <v>883</v>
      </c>
      <c r="B66" s="34" t="s">
        <v>217</v>
      </c>
      <c r="C66" s="83">
        <v>66.363565765999994</v>
      </c>
      <c r="D66" s="9" t="str">
        <f t="shared" si="10"/>
        <v>N/A</v>
      </c>
      <c r="E66" s="36">
        <v>66.075980251000004</v>
      </c>
      <c r="F66" s="9" t="str">
        <f t="shared" si="11"/>
        <v>N/A</v>
      </c>
      <c r="G66" s="36">
        <v>62.186967351</v>
      </c>
      <c r="H66" s="9" t="str">
        <f t="shared" si="12"/>
        <v>N/A</v>
      </c>
      <c r="I66" s="10">
        <v>-0.433</v>
      </c>
      <c r="J66" s="10">
        <v>-5.89</v>
      </c>
      <c r="K66" s="9" t="str">
        <f t="shared" si="9"/>
        <v>Yes</v>
      </c>
    </row>
    <row r="67" spans="1:11" ht="25.5" x14ac:dyDescent="0.2">
      <c r="A67" s="81" t="s">
        <v>884</v>
      </c>
      <c r="B67" s="34" t="s">
        <v>217</v>
      </c>
      <c r="C67" s="83">
        <v>46.057052181000003</v>
      </c>
      <c r="D67" s="9" t="str">
        <f t="shared" si="10"/>
        <v>N/A</v>
      </c>
      <c r="E67" s="36">
        <v>50.277306615999997</v>
      </c>
      <c r="F67" s="9" t="str">
        <f t="shared" si="11"/>
        <v>N/A</v>
      </c>
      <c r="G67" s="36">
        <v>51.704886832</v>
      </c>
      <c r="H67" s="9" t="str">
        <f t="shared" si="12"/>
        <v>N/A</v>
      </c>
      <c r="I67" s="10">
        <v>9.1630000000000003</v>
      </c>
      <c r="J67" s="10">
        <v>2.839</v>
      </c>
      <c r="K67" s="9" t="str">
        <f t="shared" si="9"/>
        <v>Yes</v>
      </c>
    </row>
    <row r="68" spans="1:11" ht="25.5" x14ac:dyDescent="0.2">
      <c r="A68" s="81" t="s">
        <v>885</v>
      </c>
      <c r="B68" s="34" t="s">
        <v>217</v>
      </c>
      <c r="C68" s="83">
        <v>97.139022202000007</v>
      </c>
      <c r="D68" s="9" t="str">
        <f t="shared" si="10"/>
        <v>N/A</v>
      </c>
      <c r="E68" s="36">
        <v>34.735745076999997</v>
      </c>
      <c r="F68" s="9" t="str">
        <f t="shared" si="11"/>
        <v>N/A</v>
      </c>
      <c r="G68" s="36">
        <v>52.256926540999999</v>
      </c>
      <c r="H68" s="9" t="str">
        <f t="shared" si="12"/>
        <v>N/A</v>
      </c>
      <c r="I68" s="10">
        <v>-64.2</v>
      </c>
      <c r="J68" s="10">
        <v>50.44</v>
      </c>
      <c r="K68" s="9" t="str">
        <f t="shared" si="9"/>
        <v>No</v>
      </c>
    </row>
    <row r="69" spans="1:11" ht="25.5" x14ac:dyDescent="0.2">
      <c r="A69" s="81" t="s">
        <v>886</v>
      </c>
      <c r="B69" s="34" t="s">
        <v>217</v>
      </c>
      <c r="C69" s="83">
        <v>112.12933298999999</v>
      </c>
      <c r="D69" s="9" t="str">
        <f t="shared" si="10"/>
        <v>N/A</v>
      </c>
      <c r="E69" s="36">
        <v>120.00106638</v>
      </c>
      <c r="F69" s="9" t="str">
        <f t="shared" si="11"/>
        <v>N/A</v>
      </c>
      <c r="G69" s="36">
        <v>127.62040073</v>
      </c>
      <c r="H69" s="9" t="str">
        <f t="shared" si="12"/>
        <v>N/A</v>
      </c>
      <c r="I69" s="10">
        <v>7.02</v>
      </c>
      <c r="J69" s="10">
        <v>6.3490000000000002</v>
      </c>
      <c r="K69" s="9" t="str">
        <f t="shared" si="9"/>
        <v>Yes</v>
      </c>
    </row>
    <row r="70" spans="1:11" ht="25.5" x14ac:dyDescent="0.2">
      <c r="A70" s="81" t="s">
        <v>887</v>
      </c>
      <c r="B70" s="34" t="s">
        <v>217</v>
      </c>
      <c r="C70" s="83">
        <v>76.126729479999995</v>
      </c>
      <c r="D70" s="9" t="str">
        <f t="shared" si="10"/>
        <v>N/A</v>
      </c>
      <c r="E70" s="36">
        <v>76.334594108999994</v>
      </c>
      <c r="F70" s="9" t="str">
        <f t="shared" si="11"/>
        <v>N/A</v>
      </c>
      <c r="G70" s="36">
        <v>74.108988217999993</v>
      </c>
      <c r="H70" s="9" t="str">
        <f t="shared" si="12"/>
        <v>N/A</v>
      </c>
      <c r="I70" s="10">
        <v>0.27310000000000001</v>
      </c>
      <c r="J70" s="10">
        <v>-2.92</v>
      </c>
      <c r="K70" s="9" t="str">
        <f t="shared" si="9"/>
        <v>Yes</v>
      </c>
    </row>
    <row r="71" spans="1:11" x14ac:dyDescent="0.2">
      <c r="A71" s="81" t="s">
        <v>888</v>
      </c>
      <c r="B71" s="34" t="s">
        <v>217</v>
      </c>
      <c r="C71" s="83">
        <v>968.71129822</v>
      </c>
      <c r="D71" s="9" t="str">
        <f t="shared" si="10"/>
        <v>N/A</v>
      </c>
      <c r="E71" s="36">
        <v>752.64108163000003</v>
      </c>
      <c r="F71" s="9" t="str">
        <f t="shared" si="11"/>
        <v>N/A</v>
      </c>
      <c r="G71" s="36">
        <v>973.34123445</v>
      </c>
      <c r="H71" s="9" t="str">
        <f t="shared" si="12"/>
        <v>N/A</v>
      </c>
      <c r="I71" s="10">
        <v>-22.3</v>
      </c>
      <c r="J71" s="10">
        <v>29.32</v>
      </c>
      <c r="K71" s="9" t="str">
        <f t="shared" si="9"/>
        <v>Yes</v>
      </c>
    </row>
    <row r="72" spans="1:11" ht="25.5" x14ac:dyDescent="0.2">
      <c r="A72" s="81" t="s">
        <v>889</v>
      </c>
      <c r="B72" s="34" t="s">
        <v>217</v>
      </c>
      <c r="C72" s="83">
        <v>411.99022946999997</v>
      </c>
      <c r="D72" s="9" t="str">
        <f t="shared" si="10"/>
        <v>N/A</v>
      </c>
      <c r="E72" s="36">
        <v>560.85175520999996</v>
      </c>
      <c r="F72" s="9" t="str">
        <f t="shared" si="11"/>
        <v>N/A</v>
      </c>
      <c r="G72" s="36">
        <v>839.25360475000002</v>
      </c>
      <c r="H72" s="9" t="str">
        <f t="shared" si="12"/>
        <v>N/A</v>
      </c>
      <c r="I72" s="10">
        <v>36.130000000000003</v>
      </c>
      <c r="J72" s="10">
        <v>49.64</v>
      </c>
      <c r="K72" s="9" t="str">
        <f t="shared" si="9"/>
        <v>No</v>
      </c>
    </row>
    <row r="73" spans="1:11" x14ac:dyDescent="0.2">
      <c r="A73" s="81" t="s">
        <v>890</v>
      </c>
      <c r="B73" s="34" t="s">
        <v>217</v>
      </c>
      <c r="C73" s="83">
        <v>66.674187674999999</v>
      </c>
      <c r="D73" s="9" t="str">
        <f t="shared" si="10"/>
        <v>N/A</v>
      </c>
      <c r="E73" s="36">
        <v>72.767528216000002</v>
      </c>
      <c r="F73" s="9" t="str">
        <f t="shared" si="11"/>
        <v>N/A</v>
      </c>
      <c r="G73" s="36">
        <v>70.121731355999998</v>
      </c>
      <c r="H73" s="9" t="str">
        <f t="shared" si="12"/>
        <v>N/A</v>
      </c>
      <c r="I73" s="10">
        <v>9.1389999999999993</v>
      </c>
      <c r="J73" s="10">
        <v>-3.64</v>
      </c>
      <c r="K73" s="9" t="str">
        <f t="shared" si="9"/>
        <v>Yes</v>
      </c>
    </row>
    <row r="74" spans="1:11" x14ac:dyDescent="0.2">
      <c r="A74" s="81" t="s">
        <v>891</v>
      </c>
      <c r="B74" s="34" t="s">
        <v>217</v>
      </c>
      <c r="C74" s="83">
        <v>145.77908768</v>
      </c>
      <c r="D74" s="9" t="str">
        <f t="shared" si="10"/>
        <v>N/A</v>
      </c>
      <c r="E74" s="36">
        <v>138.46160968999999</v>
      </c>
      <c r="F74" s="9" t="str">
        <f>IF($B74="N/A","N/A",IF(E74&gt;15,"No",IF(E74&lt;-15,"No","Yes")))</f>
        <v>N/A</v>
      </c>
      <c r="G74" s="36">
        <v>134.44939735</v>
      </c>
      <c r="H74" s="9" t="str">
        <f t="shared" si="12"/>
        <v>N/A</v>
      </c>
      <c r="I74" s="10">
        <v>-5.0199999999999996</v>
      </c>
      <c r="J74" s="10">
        <v>-2.9</v>
      </c>
      <c r="K74" s="9" t="str">
        <f t="shared" si="9"/>
        <v>Yes</v>
      </c>
    </row>
    <row r="75" spans="1:11" x14ac:dyDescent="0.2">
      <c r="A75" s="81" t="s">
        <v>892</v>
      </c>
      <c r="B75" s="34" t="s">
        <v>217</v>
      </c>
      <c r="C75" s="80">
        <v>0.75966847420000005</v>
      </c>
      <c r="D75" s="9" t="str">
        <f t="shared" ref="D75:D80" si="13">IF($B75="N/A","N/A",IF(C75&gt;15,"No",IF(C75&lt;-15,"No","Yes")))</f>
        <v>N/A</v>
      </c>
      <c r="E75" s="8">
        <v>0.77566667789999999</v>
      </c>
      <c r="F75" s="9" t="str">
        <f>IF($B75="N/A","N/A",IF(E75&gt;15,"No",IF(E75&lt;-15,"No","Yes")))</f>
        <v>N/A</v>
      </c>
      <c r="G75" s="8">
        <v>0.66701212450000003</v>
      </c>
      <c r="H75" s="9" t="str">
        <f t="shared" si="12"/>
        <v>N/A</v>
      </c>
      <c r="I75" s="10">
        <v>2.1059999999999999</v>
      </c>
      <c r="J75" s="10">
        <v>-14</v>
      </c>
      <c r="K75" s="9" t="str">
        <f t="shared" ref="K75:K80" si="14">IF(J75="Div by 0", "N/A", IF(J75="N/A","N/A", IF(J75&gt;30, "No", IF(J75&lt;-30, "No", "Yes"))))</f>
        <v>Yes</v>
      </c>
    </row>
    <row r="76" spans="1:11" x14ac:dyDescent="0.2">
      <c r="A76" s="81" t="s">
        <v>893</v>
      </c>
      <c r="B76" s="34" t="s">
        <v>217</v>
      </c>
      <c r="C76" s="80">
        <v>0.73283080389999999</v>
      </c>
      <c r="D76" s="9" t="str">
        <f t="shared" si="13"/>
        <v>N/A</v>
      </c>
      <c r="E76" s="8">
        <v>0.67853538579999995</v>
      </c>
      <c r="F76" s="9" t="str">
        <f t="shared" ref="F76:F86" si="15">IF($B76="N/A","N/A",IF(E76&gt;15,"No",IF(E76&lt;-15,"No","Yes")))</f>
        <v>N/A</v>
      </c>
      <c r="G76" s="8">
        <v>0.6023250832</v>
      </c>
      <c r="H76" s="9" t="str">
        <f t="shared" si="12"/>
        <v>N/A</v>
      </c>
      <c r="I76" s="10">
        <v>-7.41</v>
      </c>
      <c r="J76" s="10">
        <v>-11.2</v>
      </c>
      <c r="K76" s="9" t="str">
        <f t="shared" si="14"/>
        <v>Yes</v>
      </c>
    </row>
    <row r="77" spans="1:11" x14ac:dyDescent="0.2">
      <c r="A77" s="81" t="s">
        <v>894</v>
      </c>
      <c r="B77" s="34" t="s">
        <v>217</v>
      </c>
      <c r="C77" s="80">
        <v>0.52608220930000005</v>
      </c>
      <c r="D77" s="9" t="str">
        <f t="shared" si="13"/>
        <v>N/A</v>
      </c>
      <c r="E77" s="8">
        <v>0.53162553599999995</v>
      </c>
      <c r="F77" s="9" t="str">
        <f t="shared" si="15"/>
        <v>N/A</v>
      </c>
      <c r="G77" s="8">
        <v>0.5266998303</v>
      </c>
      <c r="H77" s="9" t="str">
        <f t="shared" si="12"/>
        <v>N/A</v>
      </c>
      <c r="I77" s="10">
        <v>1.054</v>
      </c>
      <c r="J77" s="10">
        <v>-0.92700000000000005</v>
      </c>
      <c r="K77" s="9" t="str">
        <f t="shared" si="14"/>
        <v>Yes</v>
      </c>
    </row>
    <row r="78" spans="1:11" x14ac:dyDescent="0.2">
      <c r="A78" s="81" t="s">
        <v>895</v>
      </c>
      <c r="B78" s="34" t="s">
        <v>217</v>
      </c>
      <c r="C78" s="80">
        <v>6.1015399999999999E-5</v>
      </c>
      <c r="D78" s="9" t="str">
        <f t="shared" si="13"/>
        <v>N/A</v>
      </c>
      <c r="E78" s="8">
        <v>5.5257899999999998E-5</v>
      </c>
      <c r="F78" s="9" t="str">
        <f t="shared" si="15"/>
        <v>N/A</v>
      </c>
      <c r="G78" s="8">
        <v>2.33369E-5</v>
      </c>
      <c r="H78" s="9" t="str">
        <f t="shared" si="12"/>
        <v>N/A</v>
      </c>
      <c r="I78" s="10">
        <v>-9.44</v>
      </c>
      <c r="J78" s="10">
        <v>-57.8</v>
      </c>
      <c r="K78" s="9" t="str">
        <f t="shared" si="14"/>
        <v>No</v>
      </c>
    </row>
    <row r="79" spans="1:11" ht="25.5" x14ac:dyDescent="0.2">
      <c r="A79" s="81" t="s">
        <v>896</v>
      </c>
      <c r="B79" s="34" t="s">
        <v>217</v>
      </c>
      <c r="C79" s="80">
        <v>14.031487768</v>
      </c>
      <c r="D79" s="9" t="str">
        <f t="shared" si="13"/>
        <v>N/A</v>
      </c>
      <c r="E79" s="8">
        <v>13.032402600999999</v>
      </c>
      <c r="F79" s="9" t="str">
        <f t="shared" si="15"/>
        <v>N/A</v>
      </c>
      <c r="G79" s="8">
        <v>12.285388161</v>
      </c>
      <c r="H79" s="9" t="str">
        <f t="shared" si="12"/>
        <v>N/A</v>
      </c>
      <c r="I79" s="10">
        <v>-7.12</v>
      </c>
      <c r="J79" s="10">
        <v>-5.73</v>
      </c>
      <c r="K79" s="9" t="str">
        <f t="shared" si="14"/>
        <v>Yes</v>
      </c>
    </row>
    <row r="80" spans="1:11" ht="25.5" x14ac:dyDescent="0.2">
      <c r="A80" s="81" t="s">
        <v>897</v>
      </c>
      <c r="B80" s="34" t="s">
        <v>217</v>
      </c>
      <c r="C80" s="85" t="s">
        <v>217</v>
      </c>
      <c r="D80" s="9" t="str">
        <f t="shared" si="13"/>
        <v>N/A</v>
      </c>
      <c r="E80" s="85" t="s">
        <v>217</v>
      </c>
      <c r="F80" s="9" t="str">
        <f t="shared" si="15"/>
        <v>N/A</v>
      </c>
      <c r="G80" s="85">
        <v>3.8424034451</v>
      </c>
      <c r="H80" s="9" t="str">
        <f t="shared" si="12"/>
        <v>N/A</v>
      </c>
      <c r="I80" s="10" t="s">
        <v>217</v>
      </c>
      <c r="J80" s="86" t="s">
        <v>217</v>
      </c>
      <c r="K80" s="9" t="str">
        <f t="shared" si="14"/>
        <v>N/A</v>
      </c>
    </row>
    <row r="81" spans="1:11" x14ac:dyDescent="0.2">
      <c r="A81" s="81" t="s">
        <v>898</v>
      </c>
      <c r="B81" s="34" t="s">
        <v>217</v>
      </c>
      <c r="C81" s="87">
        <v>42.703949786000003</v>
      </c>
      <c r="D81" s="9" t="str">
        <f t="shared" ref="D81:D86" si="16">IF($B81="N/A","N/A",IF(C81&gt;15,"No",IF(C81&lt;-15,"No","Yes")))</f>
        <v>N/A</v>
      </c>
      <c r="E81" s="88">
        <v>48.328598296000003</v>
      </c>
      <c r="F81" s="9" t="str">
        <f t="shared" si="15"/>
        <v>N/A</v>
      </c>
      <c r="G81" s="88">
        <v>46.328269413999998</v>
      </c>
      <c r="H81" s="9" t="str">
        <f>IF($B81="N/A","N/A",IF(G81&gt;15,"No",IF(G81&lt;-15,"No","Yes")))</f>
        <v>N/A</v>
      </c>
      <c r="I81" s="10">
        <v>13.17</v>
      </c>
      <c r="J81" s="10">
        <v>-4.1399999999999997</v>
      </c>
      <c r="K81" s="9" t="str">
        <f t="shared" ref="K81:K86" si="17">IF(J81="Div by 0", "N/A", IF(J81="N/A","N/A", IF(J81&gt;30, "No", IF(J81&lt;-30, "No", "Yes"))))</f>
        <v>Yes</v>
      </c>
    </row>
    <row r="82" spans="1:11" x14ac:dyDescent="0.2">
      <c r="A82" s="81" t="s">
        <v>899</v>
      </c>
      <c r="B82" s="34" t="s">
        <v>217</v>
      </c>
      <c r="C82" s="87">
        <v>89.673557744999997</v>
      </c>
      <c r="D82" s="9" t="str">
        <f t="shared" si="16"/>
        <v>N/A</v>
      </c>
      <c r="E82" s="88">
        <v>93.026545228000003</v>
      </c>
      <c r="F82" s="9" t="str">
        <f t="shared" si="15"/>
        <v>N/A</v>
      </c>
      <c r="G82" s="88">
        <v>94.939222424999997</v>
      </c>
      <c r="H82" s="9" t="str">
        <f t="shared" si="12"/>
        <v>N/A</v>
      </c>
      <c r="I82" s="10">
        <v>3.7389999999999999</v>
      </c>
      <c r="J82" s="10">
        <v>2.056</v>
      </c>
      <c r="K82" s="9" t="str">
        <f t="shared" si="17"/>
        <v>Yes</v>
      </c>
    </row>
    <row r="83" spans="1:11" x14ac:dyDescent="0.2">
      <c r="A83" s="81" t="s">
        <v>900</v>
      </c>
      <c r="B83" s="34" t="s">
        <v>217</v>
      </c>
      <c r="C83" s="87">
        <v>164.94401836</v>
      </c>
      <c r="D83" s="9" t="str">
        <f t="shared" si="16"/>
        <v>N/A</v>
      </c>
      <c r="E83" s="88">
        <v>168.13399301999999</v>
      </c>
      <c r="F83" s="9" t="str">
        <f t="shared" si="15"/>
        <v>N/A</v>
      </c>
      <c r="G83" s="88">
        <v>169.78950458</v>
      </c>
      <c r="H83" s="9" t="str">
        <f t="shared" si="12"/>
        <v>N/A</v>
      </c>
      <c r="I83" s="10">
        <v>1.9339999999999999</v>
      </c>
      <c r="J83" s="10">
        <v>0.98460000000000003</v>
      </c>
      <c r="K83" s="9" t="str">
        <f t="shared" si="17"/>
        <v>Yes</v>
      </c>
    </row>
    <row r="84" spans="1:11" x14ac:dyDescent="0.2">
      <c r="A84" s="81" t="s">
        <v>901</v>
      </c>
      <c r="B84" s="34" t="s">
        <v>217</v>
      </c>
      <c r="C84" s="87">
        <v>192.87234043000001</v>
      </c>
      <c r="D84" s="9" t="str">
        <f t="shared" si="16"/>
        <v>N/A</v>
      </c>
      <c r="E84" s="88">
        <v>181.6</v>
      </c>
      <c r="F84" s="9" t="str">
        <f t="shared" si="15"/>
        <v>N/A</v>
      </c>
      <c r="G84" s="88">
        <v>191.5</v>
      </c>
      <c r="H84" s="9" t="str">
        <f t="shared" si="12"/>
        <v>N/A</v>
      </c>
      <c r="I84" s="10">
        <v>-5.84</v>
      </c>
      <c r="J84" s="10">
        <v>5.452</v>
      </c>
      <c r="K84" s="9" t="str">
        <f t="shared" si="17"/>
        <v>Yes</v>
      </c>
    </row>
    <row r="85" spans="1:11" x14ac:dyDescent="0.2">
      <c r="A85" s="81" t="s">
        <v>902</v>
      </c>
      <c r="B85" s="34" t="s">
        <v>217</v>
      </c>
      <c r="C85" s="87">
        <v>154.10687487000001</v>
      </c>
      <c r="D85" s="9" t="str">
        <f t="shared" si="16"/>
        <v>N/A</v>
      </c>
      <c r="E85" s="88">
        <v>154.31262466000001</v>
      </c>
      <c r="F85" s="9" t="str">
        <f t="shared" si="15"/>
        <v>N/A</v>
      </c>
      <c r="G85" s="88">
        <v>158.29291705</v>
      </c>
      <c r="H85" s="9" t="str">
        <f t="shared" si="12"/>
        <v>N/A</v>
      </c>
      <c r="I85" s="10">
        <v>0.13350000000000001</v>
      </c>
      <c r="J85" s="10">
        <v>2.5790000000000002</v>
      </c>
      <c r="K85" s="9" t="str">
        <f t="shared" si="17"/>
        <v>Yes</v>
      </c>
    </row>
    <row r="86" spans="1:11" ht="25.5" x14ac:dyDescent="0.2">
      <c r="A86" s="81" t="s">
        <v>903</v>
      </c>
      <c r="B86" s="34" t="s">
        <v>217</v>
      </c>
      <c r="C86" s="89" t="s">
        <v>217</v>
      </c>
      <c r="D86" s="9" t="str">
        <f t="shared" si="16"/>
        <v>N/A</v>
      </c>
      <c r="E86" s="89" t="s">
        <v>217</v>
      </c>
      <c r="F86" s="9" t="str">
        <f t="shared" si="15"/>
        <v>N/A</v>
      </c>
      <c r="G86" s="89">
        <v>321.98735670000002</v>
      </c>
      <c r="H86" s="9" t="str">
        <f t="shared" si="12"/>
        <v>N/A</v>
      </c>
      <c r="I86" s="10" t="s">
        <v>217</v>
      </c>
      <c r="J86" s="10" t="s">
        <v>217</v>
      </c>
      <c r="K86" s="9" t="str">
        <f t="shared" si="17"/>
        <v>N/A</v>
      </c>
    </row>
    <row r="87" spans="1:11" x14ac:dyDescent="0.2">
      <c r="A87" s="81" t="s">
        <v>32</v>
      </c>
      <c r="B87" s="34" t="s">
        <v>270</v>
      </c>
      <c r="C87" s="80">
        <v>66.232004071999995</v>
      </c>
      <c r="D87" s="9" t="str">
        <f>IF($B87="N/A","N/A",IF(C87&gt;60,"Yes","No"))</f>
        <v>Yes</v>
      </c>
      <c r="E87" s="8">
        <v>65.076516822000002</v>
      </c>
      <c r="F87" s="9" t="str">
        <f>IF($B87="N/A","N/A",IF(E87&gt;60,"Yes","No"))</f>
        <v>Yes</v>
      </c>
      <c r="G87" s="8">
        <v>63.508559581</v>
      </c>
      <c r="H87" s="9" t="str">
        <f>IF($B87="N/A","N/A",IF(G87&gt;60,"Yes","No"))</f>
        <v>Yes</v>
      </c>
      <c r="I87" s="10">
        <v>-1.74</v>
      </c>
      <c r="J87" s="10">
        <v>-2.41</v>
      </c>
      <c r="K87" s="9" t="str">
        <f t="shared" ref="K87:K105" si="18">IF(J87="Div by 0", "N/A", IF(J87="N/A","N/A", IF(J87&gt;30, "No", IF(J87&lt;-30, "No", "Yes"))))</f>
        <v>Yes</v>
      </c>
    </row>
    <row r="88" spans="1:11" x14ac:dyDescent="0.2">
      <c r="A88" s="81" t="s">
        <v>39</v>
      </c>
      <c r="B88" s="34" t="s">
        <v>271</v>
      </c>
      <c r="C88" s="80">
        <v>99.999894162000004</v>
      </c>
      <c r="D88" s="9" t="str">
        <f>IF($B88="N/A","N/A",IF(C88&gt;100,"No",IF(C88&lt;85,"No","Yes")))</f>
        <v>Yes</v>
      </c>
      <c r="E88" s="8">
        <v>99.999817086999997</v>
      </c>
      <c r="F88" s="9" t="str">
        <f>IF($B88="N/A","N/A",IF(E88&gt;100,"No",IF(E88&lt;85,"No","Yes")))</f>
        <v>Yes</v>
      </c>
      <c r="G88" s="8">
        <v>99.999639310000006</v>
      </c>
      <c r="H88" s="9" t="str">
        <f>IF($B88="N/A","N/A",IF(G88&gt;100,"No",IF(G88&lt;85,"No","Yes")))</f>
        <v>Yes</v>
      </c>
      <c r="I88" s="10">
        <v>0</v>
      </c>
      <c r="J88" s="10">
        <v>0</v>
      </c>
      <c r="K88" s="9" t="str">
        <f t="shared" si="18"/>
        <v>Yes</v>
      </c>
    </row>
    <row r="89" spans="1:11" x14ac:dyDescent="0.2">
      <c r="A89" s="81" t="s">
        <v>904</v>
      </c>
      <c r="B89" s="34" t="s">
        <v>217</v>
      </c>
      <c r="C89" s="80">
        <v>6.1590284801999999</v>
      </c>
      <c r="D89" s="9" t="str">
        <f>IF($B89="N/A","N/A",IF(C89&gt;15,"No",IF(C89&lt;-15,"No","Yes")))</f>
        <v>N/A</v>
      </c>
      <c r="E89" s="8">
        <v>5.2592864323999997</v>
      </c>
      <c r="F89" s="9" t="str">
        <f>IF($B89="N/A","N/A",IF(E89&gt;15,"No",IF(E89&lt;-15,"No","Yes")))</f>
        <v>N/A</v>
      </c>
      <c r="G89" s="8">
        <v>4.5554628498999996</v>
      </c>
      <c r="H89" s="9" t="str">
        <f>IF($B89="N/A","N/A",IF(G89&gt;15,"No",IF(G89&lt;-15,"No","Yes")))</f>
        <v>N/A</v>
      </c>
      <c r="I89" s="10">
        <v>-14.6</v>
      </c>
      <c r="J89" s="10">
        <v>-13.4</v>
      </c>
      <c r="K89" s="9" t="str">
        <f t="shared" si="18"/>
        <v>Yes</v>
      </c>
    </row>
    <row r="90" spans="1:11" x14ac:dyDescent="0.2">
      <c r="A90" s="81" t="s">
        <v>845</v>
      </c>
      <c r="B90" s="34" t="s">
        <v>272</v>
      </c>
      <c r="C90" s="80">
        <v>4.5707182614999997</v>
      </c>
      <c r="D90" s="9" t="str">
        <f>IF($B90="N/A","N/A",IF(C90&gt;25,"No",IF(C90&lt;5,"No","Yes")))</f>
        <v>No</v>
      </c>
      <c r="E90" s="8">
        <v>4.447608539</v>
      </c>
      <c r="F90" s="9" t="str">
        <f>IF($B90="N/A","N/A",IF(E90&gt;25,"No",IF(E90&lt;5,"No","Yes")))</f>
        <v>No</v>
      </c>
      <c r="G90" s="8">
        <v>4.2481413434000004</v>
      </c>
      <c r="H90" s="9" t="str">
        <f>IF($B90="N/A","N/A",IF(G90&gt;25,"No",IF(G90&lt;5,"No","Yes")))</f>
        <v>No</v>
      </c>
      <c r="I90" s="10">
        <v>-2.69</v>
      </c>
      <c r="J90" s="10">
        <v>-4.4800000000000004</v>
      </c>
      <c r="K90" s="9" t="str">
        <f t="shared" si="18"/>
        <v>Yes</v>
      </c>
    </row>
    <row r="91" spans="1:11" x14ac:dyDescent="0.2">
      <c r="A91" s="81" t="s">
        <v>846</v>
      </c>
      <c r="B91" s="34" t="s">
        <v>273</v>
      </c>
      <c r="C91" s="80">
        <v>52.195292555000002</v>
      </c>
      <c r="D91" s="9" t="str">
        <f>IF($B91="N/A","N/A",IF(C91&gt;70,"No",IF(C91&lt;40,"No","Yes")))</f>
        <v>Yes</v>
      </c>
      <c r="E91" s="8">
        <v>51.500118393000001</v>
      </c>
      <c r="F91" s="9" t="str">
        <f>IF($B91="N/A","N/A",IF(E91&gt;70,"No",IF(E91&lt;40,"No","Yes")))</f>
        <v>Yes</v>
      </c>
      <c r="G91" s="8">
        <v>51.401628348999999</v>
      </c>
      <c r="H91" s="9" t="str">
        <f>IF($B91="N/A","N/A",IF(G91&gt;70,"No",IF(G91&lt;40,"No","Yes")))</f>
        <v>Yes</v>
      </c>
      <c r="I91" s="10">
        <v>-1.33</v>
      </c>
      <c r="J91" s="10">
        <v>-0.191</v>
      </c>
      <c r="K91" s="9" t="str">
        <f t="shared" si="18"/>
        <v>Yes</v>
      </c>
    </row>
    <row r="92" spans="1:11" x14ac:dyDescent="0.2">
      <c r="A92" s="81" t="s">
        <v>847</v>
      </c>
      <c r="B92" s="34" t="s">
        <v>274</v>
      </c>
      <c r="C92" s="80">
        <v>43.174620374</v>
      </c>
      <c r="D92" s="9" t="str">
        <f>IF($B92="N/A","N/A",IF(C92&gt;55,"No",IF(C92&lt;20,"No","Yes")))</f>
        <v>Yes</v>
      </c>
      <c r="E92" s="8">
        <v>44.031552781000002</v>
      </c>
      <c r="F92" s="9" t="str">
        <f>IF($B92="N/A","N/A",IF(E92&gt;55,"No",IF(E92&lt;20,"No","Yes")))</f>
        <v>Yes</v>
      </c>
      <c r="G92" s="8">
        <v>44.346803733000002</v>
      </c>
      <c r="H92" s="9" t="str">
        <f>IF($B92="N/A","N/A",IF(G92&gt;55,"No",IF(G92&lt;20,"No","Yes")))</f>
        <v>Yes</v>
      </c>
      <c r="I92" s="10">
        <v>1.9850000000000001</v>
      </c>
      <c r="J92" s="10">
        <v>0.71599999999999997</v>
      </c>
      <c r="K92" s="9" t="str">
        <f t="shared" si="18"/>
        <v>Yes</v>
      </c>
    </row>
    <row r="93" spans="1:11" x14ac:dyDescent="0.2">
      <c r="A93" s="81" t="s">
        <v>167</v>
      </c>
      <c r="B93" s="34" t="s">
        <v>250</v>
      </c>
      <c r="C93" s="80">
        <v>90.177093313</v>
      </c>
      <c r="D93" s="9" t="str">
        <f>IF($B93="N/A","N/A",IF(C93&gt;95,"Yes","No"))</f>
        <v>No</v>
      </c>
      <c r="E93" s="8">
        <v>90.917153845000001</v>
      </c>
      <c r="F93" s="9" t="str">
        <f>IF($B93="N/A","N/A",IF(E93&gt;95,"Yes","No"))</f>
        <v>No</v>
      </c>
      <c r="G93" s="8">
        <v>91.109108695000003</v>
      </c>
      <c r="H93" s="9" t="str">
        <f>IF($B93="N/A","N/A",IF(G93&gt;95,"Yes","No"))</f>
        <v>No</v>
      </c>
      <c r="I93" s="10">
        <v>0.82069999999999999</v>
      </c>
      <c r="J93" s="10">
        <v>0.21110000000000001</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34.761789993000001</v>
      </c>
      <c r="D96" s="9" t="str">
        <f>IF($B96="N/A","N/A",IF(C96&gt;15,"No",IF(C96&lt;-15,"No","Yes")))</f>
        <v>N/A</v>
      </c>
      <c r="E96" s="8">
        <v>33.710453975999997</v>
      </c>
      <c r="F96" s="9" t="str">
        <f>IF($B96="N/A","N/A",IF(E96&gt;15,"No",IF(E96&lt;-15,"No","Yes")))</f>
        <v>N/A</v>
      </c>
      <c r="G96" s="8">
        <v>31.279325565000001</v>
      </c>
      <c r="H96" s="9" t="str">
        <f>IF($B96="N/A","N/A",IF(G96&gt;15,"No",IF(G96&lt;-15,"No","Yes")))</f>
        <v>N/A</v>
      </c>
      <c r="I96" s="10">
        <v>-3.02</v>
      </c>
      <c r="J96" s="10">
        <v>-7.21</v>
      </c>
      <c r="K96" s="9" t="str">
        <f t="shared" si="18"/>
        <v>Yes</v>
      </c>
    </row>
    <row r="97" spans="1:11" x14ac:dyDescent="0.2">
      <c r="A97" s="81" t="s">
        <v>906</v>
      </c>
      <c r="B97" s="34" t="s">
        <v>217</v>
      </c>
      <c r="C97" s="80">
        <v>48.059029031000001</v>
      </c>
      <c r="D97" s="9" t="str">
        <f>IF($B97="N/A","N/A",IF(C97&gt;15,"No",IF(C97&lt;-15,"No","Yes")))</f>
        <v>N/A</v>
      </c>
      <c r="E97" s="8">
        <v>48.312903454999997</v>
      </c>
      <c r="F97" s="9" t="str">
        <f>IF($B97="N/A","N/A",IF(E97&gt;15,"No",IF(E97&lt;-15,"No","Yes")))</f>
        <v>N/A</v>
      </c>
      <c r="G97" s="8">
        <v>48.657968879999999</v>
      </c>
      <c r="H97" s="9" t="str">
        <f>IF($B97="N/A","N/A",IF(G97&gt;15,"No",IF(G97&lt;-15,"No","Yes")))</f>
        <v>N/A</v>
      </c>
      <c r="I97" s="10">
        <v>0.52829999999999999</v>
      </c>
      <c r="J97" s="10">
        <v>0.71419999999999995</v>
      </c>
      <c r="K97" s="9" t="str">
        <f t="shared" si="18"/>
        <v>Yes</v>
      </c>
    </row>
    <row r="98" spans="1:11" x14ac:dyDescent="0.2">
      <c r="A98" s="81" t="s">
        <v>43</v>
      </c>
      <c r="B98" s="34" t="s">
        <v>227</v>
      </c>
      <c r="C98" s="80">
        <v>89.734392210999999</v>
      </c>
      <c r="D98" s="9" t="str">
        <f>IF($B98="N/A","N/A",IF(C98&gt;100,"No",IF(C98&lt;98,"No","Yes")))</f>
        <v>No</v>
      </c>
      <c r="E98" s="8">
        <v>90.498947797</v>
      </c>
      <c r="F98" s="9" t="str">
        <f>IF($B98="N/A","N/A",IF(E98&gt;100,"No",IF(E98&lt;98,"No","Yes")))</f>
        <v>No</v>
      </c>
      <c r="G98" s="8">
        <v>90.706529067999995</v>
      </c>
      <c r="H98" s="9" t="str">
        <f>IF($B98="N/A","N/A",IF(G98&gt;100,"No",IF(G98&lt;98,"No","Yes")))</f>
        <v>No</v>
      </c>
      <c r="I98" s="10">
        <v>0.85199999999999998</v>
      </c>
      <c r="J98" s="10">
        <v>0.22939999999999999</v>
      </c>
      <c r="K98" s="9" t="str">
        <f t="shared" si="18"/>
        <v>Yes</v>
      </c>
    </row>
    <row r="99" spans="1:11" x14ac:dyDescent="0.2">
      <c r="A99" s="81" t="s">
        <v>44</v>
      </c>
      <c r="B99" s="34" t="s">
        <v>217</v>
      </c>
      <c r="C99" s="80">
        <v>40.590482543</v>
      </c>
      <c r="D99" s="9" t="str">
        <f>IF($B99="N/A","N/A",IF(C99&gt;15,"No",IF(C99&lt;-15,"No","Yes")))</f>
        <v>N/A</v>
      </c>
      <c r="E99" s="8">
        <v>40.023328913999997</v>
      </c>
      <c r="F99" s="9" t="str">
        <f>IF($B99="N/A","N/A",IF(E99&gt;15,"No",IF(E99&lt;-15,"No","Yes")))</f>
        <v>N/A</v>
      </c>
      <c r="G99" s="8">
        <v>38.247406022</v>
      </c>
      <c r="H99" s="9" t="str">
        <f>IF($B99="N/A","N/A",IF(G99&gt;15,"No",IF(G99&lt;-15,"No","Yes")))</f>
        <v>N/A</v>
      </c>
      <c r="I99" s="10">
        <v>-1.4</v>
      </c>
      <c r="J99" s="10">
        <v>-4.4400000000000004</v>
      </c>
      <c r="K99" s="9" t="str">
        <f t="shared" si="18"/>
        <v>Yes</v>
      </c>
    </row>
    <row r="100" spans="1:11" x14ac:dyDescent="0.2">
      <c r="A100" s="81" t="s">
        <v>45</v>
      </c>
      <c r="B100" s="34" t="s">
        <v>217</v>
      </c>
      <c r="C100" s="80">
        <v>41.792698588</v>
      </c>
      <c r="D100" s="9" t="str">
        <f>IF($B100="N/A","N/A",IF(C100&gt;15,"No",IF(C100&lt;-15,"No","Yes")))</f>
        <v>N/A</v>
      </c>
      <c r="E100" s="8">
        <v>42.728088913999997</v>
      </c>
      <c r="F100" s="9" t="str">
        <f>IF($B100="N/A","N/A",IF(E100&gt;15,"No",IF(E100&lt;-15,"No","Yes")))</f>
        <v>N/A</v>
      </c>
      <c r="G100" s="8">
        <v>44.355521688000003</v>
      </c>
      <c r="H100" s="9" t="str">
        <f>IF($B100="N/A","N/A",IF(G100&gt;15,"No",IF(G100&lt;-15,"No","Yes")))</f>
        <v>N/A</v>
      </c>
      <c r="I100" s="10">
        <v>2.238</v>
      </c>
      <c r="J100" s="10">
        <v>3.8090000000000002</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82.602927710000003</v>
      </c>
      <c r="H101" s="9" t="str">
        <f>IF($B101="N/A","N/A",IF(G101&gt;15,"No",IF(G101&lt;-15,"No","Yes")))</f>
        <v>N/A</v>
      </c>
      <c r="I101" s="10" t="s">
        <v>217</v>
      </c>
      <c r="J101" s="10" t="s">
        <v>217</v>
      </c>
      <c r="K101" s="9" t="str">
        <f t="shared" si="18"/>
        <v>N/A</v>
      </c>
    </row>
    <row r="102" spans="1:11" x14ac:dyDescent="0.2">
      <c r="A102" s="81" t="s">
        <v>46</v>
      </c>
      <c r="B102" s="34" t="s">
        <v>217</v>
      </c>
      <c r="C102" s="80">
        <v>4.2478435567000004</v>
      </c>
      <c r="D102" s="9" t="str">
        <f>IF($B102="N/A","N/A",IF(C102&gt;15,"No",IF(C102&lt;-15,"No","Yes")))</f>
        <v>N/A</v>
      </c>
      <c r="E102" s="8">
        <v>4.0267143645000001</v>
      </c>
      <c r="F102" s="9" t="str">
        <f>IF($B102="N/A","N/A",IF(E102&gt;15,"No",IF(E102&lt;-15,"No","Yes")))</f>
        <v>N/A</v>
      </c>
      <c r="G102" s="8">
        <v>3.8035994442000001</v>
      </c>
      <c r="H102" s="9" t="str">
        <f>IF($B102="N/A","N/A",IF(G102&gt;15,"No",IF(G102&lt;-15,"No","Yes")))</f>
        <v>N/A</v>
      </c>
      <c r="I102" s="10">
        <v>-5.21</v>
      </c>
      <c r="J102" s="10">
        <v>-5.54</v>
      </c>
      <c r="K102" s="9" t="str">
        <f t="shared" si="18"/>
        <v>Yes</v>
      </c>
    </row>
    <row r="103" spans="1:11" x14ac:dyDescent="0.2">
      <c r="A103" s="81" t="s">
        <v>47</v>
      </c>
      <c r="B103" s="34" t="s">
        <v>217</v>
      </c>
      <c r="C103" s="80">
        <v>13.368975312</v>
      </c>
      <c r="D103" s="9" t="str">
        <f>IF($B103="N/A","N/A",IF(C103&gt;15,"No",IF(C103&lt;-15,"No","Yes")))</f>
        <v>N/A</v>
      </c>
      <c r="E103" s="8">
        <v>13.221867808000001</v>
      </c>
      <c r="F103" s="9" t="str">
        <f>IF($B103="N/A","N/A",IF(E103&gt;15,"No",IF(E103&lt;-15,"No","Yes")))</f>
        <v>N/A</v>
      </c>
      <c r="G103" s="8">
        <v>13.593472845999999</v>
      </c>
      <c r="H103" s="9" t="str">
        <f>IF($B103="N/A","N/A",IF(G103&gt;15,"No",IF(G103&lt;-15,"No","Yes")))</f>
        <v>N/A</v>
      </c>
      <c r="I103" s="10">
        <v>-1.1000000000000001</v>
      </c>
      <c r="J103" s="10">
        <v>2.8109999999999999</v>
      </c>
      <c r="K103" s="9" t="str">
        <f t="shared" si="18"/>
        <v>Yes</v>
      </c>
    </row>
    <row r="104" spans="1:11" x14ac:dyDescent="0.2">
      <c r="A104" s="81" t="s">
        <v>33</v>
      </c>
      <c r="B104" s="34" t="s">
        <v>227</v>
      </c>
      <c r="C104" s="80">
        <v>99.999868773000003</v>
      </c>
      <c r="D104" s="9" t="str">
        <f>IF($B104="N/A","N/A",IF(C104&gt;100,"No",IF(C104&lt;98,"No","Yes")))</f>
        <v>Yes</v>
      </c>
      <c r="E104" s="8">
        <v>99.999875477000003</v>
      </c>
      <c r="F104" s="9" t="str">
        <f>IF($B104="N/A","N/A",IF(E104&gt;100,"No",IF(E104&lt;98,"No","Yes")))</f>
        <v>Yes</v>
      </c>
      <c r="G104" s="8">
        <v>99.999977677000004</v>
      </c>
      <c r="H104" s="9" t="str">
        <f>IF($B104="N/A","N/A",IF(G104&gt;100,"No",IF(G104&lt;98,"No","Yes")))</f>
        <v>Yes</v>
      </c>
      <c r="I104" s="10">
        <v>0</v>
      </c>
      <c r="J104" s="10">
        <v>1E-4</v>
      </c>
      <c r="K104" s="9" t="str">
        <f t="shared" si="18"/>
        <v>Yes</v>
      </c>
    </row>
    <row r="105" spans="1:11" ht="25.5" x14ac:dyDescent="0.2">
      <c r="A105" s="81" t="s">
        <v>48</v>
      </c>
      <c r="B105" s="59" t="s">
        <v>227</v>
      </c>
      <c r="C105" s="80">
        <v>99.999882881999994</v>
      </c>
      <c r="D105" s="9" t="str">
        <f>IF($B105="N/A","N/A",IF(C105&gt;100,"No",IF(C105&lt;98,"No","Yes")))</f>
        <v>Yes</v>
      </c>
      <c r="E105" s="8">
        <v>99.999977240999996</v>
      </c>
      <c r="F105" s="9" t="str">
        <f>IF($B105="N/A","N/A",IF(E105&gt;100,"No",IF(E105&lt;98,"No","Yes")))</f>
        <v>Yes</v>
      </c>
      <c r="G105" s="8">
        <v>99.999995188</v>
      </c>
      <c r="H105" s="9" t="str">
        <f>IF($B105="N/A","N/A",IF(G105&gt;100,"No",IF(G105&lt;98,"No","Yes")))</f>
        <v>Yes</v>
      </c>
      <c r="I105" s="10">
        <v>1E-4</v>
      </c>
      <c r="J105" s="10">
        <v>0</v>
      </c>
      <c r="K105" s="9" t="str">
        <f t="shared" si="18"/>
        <v>Yes</v>
      </c>
    </row>
    <row r="106" spans="1:11" x14ac:dyDescent="0.2">
      <c r="A106" s="81" t="s">
        <v>49</v>
      </c>
      <c r="B106" s="59" t="s">
        <v>217</v>
      </c>
      <c r="C106" s="8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1" t="s">
        <v>907</v>
      </c>
      <c r="B107" s="34" t="s">
        <v>217</v>
      </c>
      <c r="C107" s="90">
        <v>73.055080278000005</v>
      </c>
      <c r="D107" s="9" t="str">
        <f t="shared" ref="D107:D130" si="19">IF($B107="N/A","N/A",IF(C107&gt;15,"No",IF(C107&lt;-15,"No","Yes")))</f>
        <v>N/A</v>
      </c>
      <c r="E107" s="9">
        <v>74.083868482</v>
      </c>
      <c r="F107" s="9" t="str">
        <f t="shared" ref="F107:F130" si="20">IF($B107="N/A","N/A",IF(E107&gt;15,"No",IF(E107&lt;-15,"No","Yes")))</f>
        <v>N/A</v>
      </c>
      <c r="G107" s="8">
        <v>74.301596063999995</v>
      </c>
      <c r="H107" s="9" t="str">
        <f t="shared" ref="H107:H130" si="21">IF($B107="N/A","N/A",IF(G107&gt;15,"No",IF(G107&lt;-15,"No","Yes")))</f>
        <v>N/A</v>
      </c>
      <c r="I107" s="10">
        <v>1.4079999999999999</v>
      </c>
      <c r="J107" s="10">
        <v>0.29389999999999999</v>
      </c>
      <c r="K107" s="9" t="str">
        <f t="shared" ref="K107:K130" si="22">IF(J107="Div by 0", "N/A", IF(J107="N/A","N/A", IF(J107&gt;30, "No", IF(J107&lt;-30, "No", "Yes"))))</f>
        <v>Yes</v>
      </c>
    </row>
    <row r="108" spans="1:11" x14ac:dyDescent="0.2">
      <c r="A108" s="81" t="s">
        <v>908</v>
      </c>
      <c r="B108" s="34" t="s">
        <v>217</v>
      </c>
      <c r="C108" s="90">
        <v>12.917473249</v>
      </c>
      <c r="D108" s="34" t="s">
        <v>217</v>
      </c>
      <c r="E108" s="9">
        <v>12.886718372000001</v>
      </c>
      <c r="F108" s="34" t="s">
        <v>217</v>
      </c>
      <c r="G108" s="8">
        <v>13.415553665999999</v>
      </c>
      <c r="H108" s="34" t="s">
        <v>217</v>
      </c>
      <c r="I108" s="10">
        <v>-0.23799999999999999</v>
      </c>
      <c r="J108" s="10">
        <v>4.1040000000000001</v>
      </c>
      <c r="K108" s="9" t="str">
        <f t="shared" si="22"/>
        <v>Yes</v>
      </c>
    </row>
    <row r="109" spans="1:11" x14ac:dyDescent="0.2">
      <c r="A109" s="81" t="s">
        <v>909</v>
      </c>
      <c r="B109" s="34" t="s">
        <v>217</v>
      </c>
      <c r="C109" s="90">
        <v>1.1450168120999999</v>
      </c>
      <c r="D109" s="9" t="str">
        <f t="shared" si="19"/>
        <v>N/A</v>
      </c>
      <c r="E109" s="9">
        <v>1.1603956259999999</v>
      </c>
      <c r="F109" s="9" t="str">
        <f t="shared" si="20"/>
        <v>N/A</v>
      </c>
      <c r="G109" s="8">
        <v>1.5827005858000001</v>
      </c>
      <c r="H109" s="9" t="str">
        <f t="shared" si="21"/>
        <v>N/A</v>
      </c>
      <c r="I109" s="10">
        <v>1.343</v>
      </c>
      <c r="J109" s="10">
        <v>36.39</v>
      </c>
      <c r="K109" s="9" t="str">
        <f t="shared" si="22"/>
        <v>No</v>
      </c>
    </row>
    <row r="110" spans="1:11" x14ac:dyDescent="0.2">
      <c r="A110" s="81" t="s">
        <v>910</v>
      </c>
      <c r="B110" s="34" t="s">
        <v>217</v>
      </c>
      <c r="C110" s="90">
        <v>3.9452271000000004E-3</v>
      </c>
      <c r="D110" s="9" t="str">
        <f t="shared" si="19"/>
        <v>N/A</v>
      </c>
      <c r="E110" s="9">
        <v>3.6934403000000002E-3</v>
      </c>
      <c r="F110" s="9" t="str">
        <f t="shared" si="20"/>
        <v>N/A</v>
      </c>
      <c r="G110" s="8">
        <v>4.0781278000000002E-3</v>
      </c>
      <c r="H110" s="9" t="str">
        <f t="shared" si="21"/>
        <v>N/A</v>
      </c>
      <c r="I110" s="10">
        <v>-6.38</v>
      </c>
      <c r="J110" s="10">
        <v>10.42</v>
      </c>
      <c r="K110" s="9" t="str">
        <f t="shared" si="22"/>
        <v>Yes</v>
      </c>
    </row>
    <row r="111" spans="1:11" x14ac:dyDescent="0.2">
      <c r="A111" s="81" t="s">
        <v>911</v>
      </c>
      <c r="B111" s="34" t="s">
        <v>217</v>
      </c>
      <c r="C111" s="90">
        <v>0.90423333120000005</v>
      </c>
      <c r="D111" s="9" t="str">
        <f t="shared" si="19"/>
        <v>N/A</v>
      </c>
      <c r="E111" s="9">
        <v>0.85204087939999995</v>
      </c>
      <c r="F111" s="9" t="str">
        <f t="shared" si="20"/>
        <v>N/A</v>
      </c>
      <c r="G111" s="8">
        <v>0.82222115630000003</v>
      </c>
      <c r="H111" s="9" t="str">
        <f t="shared" si="21"/>
        <v>N/A</v>
      </c>
      <c r="I111" s="10">
        <v>-5.77</v>
      </c>
      <c r="J111" s="10">
        <v>-3.5</v>
      </c>
      <c r="K111" s="9" t="str">
        <f t="shared" si="22"/>
        <v>Yes</v>
      </c>
    </row>
    <row r="112" spans="1:11" x14ac:dyDescent="0.2">
      <c r="A112" s="81" t="s">
        <v>912</v>
      </c>
      <c r="B112" s="34" t="s">
        <v>217</v>
      </c>
      <c r="C112" s="90">
        <v>1.5867680069000001</v>
      </c>
      <c r="D112" s="9" t="str">
        <f t="shared" si="19"/>
        <v>N/A</v>
      </c>
      <c r="E112" s="9">
        <v>1.6682558296000001</v>
      </c>
      <c r="F112" s="9" t="str">
        <f t="shared" si="20"/>
        <v>N/A</v>
      </c>
      <c r="G112" s="8">
        <v>1.7507079767</v>
      </c>
      <c r="H112" s="9" t="str">
        <f t="shared" si="21"/>
        <v>N/A</v>
      </c>
      <c r="I112" s="10">
        <v>5.1349999999999998</v>
      </c>
      <c r="J112" s="10">
        <v>4.9420000000000002</v>
      </c>
      <c r="K112" s="9" t="str">
        <f t="shared" si="22"/>
        <v>Yes</v>
      </c>
    </row>
    <row r="113" spans="1:11" x14ac:dyDescent="0.2">
      <c r="A113" s="81" t="s">
        <v>913</v>
      </c>
      <c r="B113" s="34" t="s">
        <v>217</v>
      </c>
      <c r="C113" s="90">
        <v>0</v>
      </c>
      <c r="D113" s="9" t="str">
        <f t="shared" si="19"/>
        <v>N/A</v>
      </c>
      <c r="E113" s="9">
        <v>0</v>
      </c>
      <c r="F113" s="9" t="str">
        <f t="shared" si="20"/>
        <v>N/A</v>
      </c>
      <c r="G113" s="8">
        <v>0</v>
      </c>
      <c r="H113" s="9" t="str">
        <f t="shared" si="21"/>
        <v>N/A</v>
      </c>
      <c r="I113" s="10" t="s">
        <v>1743</v>
      </c>
      <c r="J113" s="10" t="s">
        <v>1743</v>
      </c>
      <c r="K113" s="9" t="str">
        <f t="shared" si="22"/>
        <v>N/A</v>
      </c>
    </row>
    <row r="114" spans="1:11" x14ac:dyDescent="0.2">
      <c r="A114" s="81" t="s">
        <v>914</v>
      </c>
      <c r="B114" s="34" t="s">
        <v>217</v>
      </c>
      <c r="C114" s="90">
        <v>1.0694940786</v>
      </c>
      <c r="D114" s="9" t="str">
        <f t="shared" si="19"/>
        <v>N/A</v>
      </c>
      <c r="E114" s="9">
        <v>1.048437525</v>
      </c>
      <c r="F114" s="9" t="str">
        <f t="shared" si="20"/>
        <v>N/A</v>
      </c>
      <c r="G114" s="8">
        <v>1.0106221032</v>
      </c>
      <c r="H114" s="9" t="str">
        <f t="shared" si="21"/>
        <v>N/A</v>
      </c>
      <c r="I114" s="10">
        <v>-1.97</v>
      </c>
      <c r="J114" s="10">
        <v>-3.61</v>
      </c>
      <c r="K114" s="9" t="str">
        <f t="shared" si="22"/>
        <v>Yes</v>
      </c>
    </row>
    <row r="115" spans="1:11" x14ac:dyDescent="0.2">
      <c r="A115" s="81" t="s">
        <v>915</v>
      </c>
      <c r="B115" s="34" t="s">
        <v>217</v>
      </c>
      <c r="C115" s="90">
        <v>1.5324669342999999</v>
      </c>
      <c r="D115" s="9" t="str">
        <f t="shared" si="19"/>
        <v>N/A</v>
      </c>
      <c r="E115" s="9">
        <v>1.4764710112999999</v>
      </c>
      <c r="F115" s="9" t="str">
        <f t="shared" si="20"/>
        <v>N/A</v>
      </c>
      <c r="G115" s="8">
        <v>1.7108047505999999</v>
      </c>
      <c r="H115" s="9" t="str">
        <f t="shared" si="21"/>
        <v>N/A</v>
      </c>
      <c r="I115" s="10">
        <v>-3.65</v>
      </c>
      <c r="J115" s="10">
        <v>15.87</v>
      </c>
      <c r="K115" s="9" t="str">
        <f t="shared" si="22"/>
        <v>Yes</v>
      </c>
    </row>
    <row r="116" spans="1:11" x14ac:dyDescent="0.2">
      <c r="A116" s="81" t="s">
        <v>916</v>
      </c>
      <c r="B116" s="34" t="s">
        <v>217</v>
      </c>
      <c r="C116" s="90">
        <v>2.2190338163000001</v>
      </c>
      <c r="D116" s="9" t="str">
        <f t="shared" si="19"/>
        <v>N/A</v>
      </c>
      <c r="E116" s="9">
        <v>2.2770159163999999</v>
      </c>
      <c r="F116" s="9" t="str">
        <f t="shared" si="20"/>
        <v>N/A</v>
      </c>
      <c r="G116" s="8">
        <v>2.3072071164999999</v>
      </c>
      <c r="H116" s="9" t="str">
        <f t="shared" si="21"/>
        <v>N/A</v>
      </c>
      <c r="I116" s="10">
        <v>2.613</v>
      </c>
      <c r="J116" s="10">
        <v>1.3260000000000001</v>
      </c>
      <c r="K116" s="9" t="str">
        <f t="shared" si="22"/>
        <v>Yes</v>
      </c>
    </row>
    <row r="117" spans="1:11" x14ac:dyDescent="0.2">
      <c r="A117" s="81" t="s">
        <v>917</v>
      </c>
      <c r="B117" s="34" t="s">
        <v>217</v>
      </c>
      <c r="C117" s="90">
        <v>0.24920489849999999</v>
      </c>
      <c r="D117" s="9" t="str">
        <f t="shared" si="19"/>
        <v>N/A</v>
      </c>
      <c r="E117" s="9">
        <v>0.30951295290000003</v>
      </c>
      <c r="F117" s="9" t="str">
        <f t="shared" si="20"/>
        <v>N/A</v>
      </c>
      <c r="G117" s="8">
        <v>0.2224174334</v>
      </c>
      <c r="H117" s="9" t="str">
        <f t="shared" si="21"/>
        <v>N/A</v>
      </c>
      <c r="I117" s="10">
        <v>24.2</v>
      </c>
      <c r="J117" s="10">
        <v>-28.1</v>
      </c>
      <c r="K117" s="9" t="str">
        <f t="shared" si="22"/>
        <v>Yes</v>
      </c>
    </row>
    <row r="118" spans="1:11" x14ac:dyDescent="0.2">
      <c r="A118" s="81" t="s">
        <v>918</v>
      </c>
      <c r="B118" s="34" t="s">
        <v>217</v>
      </c>
      <c r="C118" s="90">
        <v>4.2073101436</v>
      </c>
      <c r="D118" s="9" t="str">
        <f t="shared" si="19"/>
        <v>N/A</v>
      </c>
      <c r="E118" s="9">
        <v>4.0908951910000004</v>
      </c>
      <c r="F118" s="9" t="str">
        <f t="shared" si="20"/>
        <v>N/A</v>
      </c>
      <c r="G118" s="8">
        <v>4.0047944158000002</v>
      </c>
      <c r="H118" s="9" t="str">
        <f t="shared" si="21"/>
        <v>N/A</v>
      </c>
      <c r="I118" s="10">
        <v>-2.77</v>
      </c>
      <c r="J118" s="10">
        <v>-2.1</v>
      </c>
      <c r="K118" s="9" t="str">
        <f t="shared" si="22"/>
        <v>Yes</v>
      </c>
    </row>
    <row r="119" spans="1:11" x14ac:dyDescent="0.2">
      <c r="A119" s="81" t="s">
        <v>919</v>
      </c>
      <c r="B119" s="34" t="s">
        <v>217</v>
      </c>
      <c r="C119" s="90">
        <v>14.027446474</v>
      </c>
      <c r="D119" s="9" t="str">
        <f t="shared" si="19"/>
        <v>N/A</v>
      </c>
      <c r="E119" s="9">
        <v>13.029413146</v>
      </c>
      <c r="F119" s="9" t="str">
        <f t="shared" si="20"/>
        <v>N/A</v>
      </c>
      <c r="G119" s="8">
        <v>12.282850270000001</v>
      </c>
      <c r="H119" s="9" t="str">
        <f t="shared" si="21"/>
        <v>N/A</v>
      </c>
      <c r="I119" s="10">
        <v>-7.11</v>
      </c>
      <c r="J119" s="10">
        <v>-5.73</v>
      </c>
      <c r="K119" s="9" t="str">
        <f t="shared" si="22"/>
        <v>Yes</v>
      </c>
    </row>
    <row r="120" spans="1:11" x14ac:dyDescent="0.2">
      <c r="A120" s="81" t="s">
        <v>920</v>
      </c>
      <c r="B120" s="34" t="s">
        <v>217</v>
      </c>
      <c r="C120" s="90">
        <v>13.3405135</v>
      </c>
      <c r="D120" s="9" t="str">
        <f t="shared" si="19"/>
        <v>N/A</v>
      </c>
      <c r="E120" s="9">
        <v>12.362473086</v>
      </c>
      <c r="F120" s="9" t="str">
        <f t="shared" si="20"/>
        <v>N/A</v>
      </c>
      <c r="G120" s="8">
        <v>11.614409731</v>
      </c>
      <c r="H120" s="9" t="str">
        <f t="shared" si="21"/>
        <v>N/A</v>
      </c>
      <c r="I120" s="10">
        <v>-7.33</v>
      </c>
      <c r="J120" s="10">
        <v>-6.05</v>
      </c>
      <c r="K120" s="9" t="str">
        <f t="shared" si="22"/>
        <v>Yes</v>
      </c>
    </row>
    <row r="121" spans="1:11" x14ac:dyDescent="0.2">
      <c r="A121" s="81" t="s">
        <v>921</v>
      </c>
      <c r="B121" s="34" t="s">
        <v>217</v>
      </c>
      <c r="C121" s="90">
        <v>1.66857532E-2</v>
      </c>
      <c r="D121" s="9" t="str">
        <f t="shared" si="19"/>
        <v>N/A</v>
      </c>
      <c r="E121" s="9">
        <v>0.1093399801</v>
      </c>
      <c r="F121" s="9" t="str">
        <f t="shared" si="20"/>
        <v>N/A</v>
      </c>
      <c r="G121" s="8">
        <v>0.29456840150000002</v>
      </c>
      <c r="H121" s="9" t="str">
        <f t="shared" si="21"/>
        <v>N/A</v>
      </c>
      <c r="I121" s="10">
        <v>555.29999999999995</v>
      </c>
      <c r="J121" s="10">
        <v>169.4</v>
      </c>
      <c r="K121" s="9" t="str">
        <f t="shared" si="22"/>
        <v>No</v>
      </c>
    </row>
    <row r="122" spans="1:11" x14ac:dyDescent="0.2">
      <c r="A122" s="81" t="s">
        <v>922</v>
      </c>
      <c r="B122" s="34" t="s">
        <v>217</v>
      </c>
      <c r="C122" s="90">
        <v>6.1404820000000003E-4</v>
      </c>
      <c r="D122" s="9" t="str">
        <f t="shared" si="19"/>
        <v>N/A</v>
      </c>
      <c r="E122" s="9">
        <v>1.8025138E-3</v>
      </c>
      <c r="F122" s="9" t="str">
        <f t="shared" si="20"/>
        <v>N/A</v>
      </c>
      <c r="G122" s="8">
        <v>2.4338468999999998E-3</v>
      </c>
      <c r="H122" s="9" t="str">
        <f t="shared" si="21"/>
        <v>N/A</v>
      </c>
      <c r="I122" s="10">
        <v>193.5</v>
      </c>
      <c r="J122" s="10">
        <v>35.03</v>
      </c>
      <c r="K122" s="9" t="str">
        <f t="shared" si="22"/>
        <v>No</v>
      </c>
    </row>
    <row r="123" spans="1:11" x14ac:dyDescent="0.2">
      <c r="A123" s="81" t="s">
        <v>923</v>
      </c>
      <c r="B123" s="34" t="s">
        <v>217</v>
      </c>
      <c r="C123" s="90">
        <v>0</v>
      </c>
      <c r="D123" s="9" t="str">
        <f t="shared" si="19"/>
        <v>N/A</v>
      </c>
      <c r="E123" s="9">
        <v>0</v>
      </c>
      <c r="F123" s="9" t="str">
        <f t="shared" si="20"/>
        <v>N/A</v>
      </c>
      <c r="G123" s="8">
        <v>0</v>
      </c>
      <c r="H123" s="9" t="str">
        <f t="shared" si="21"/>
        <v>N/A</v>
      </c>
      <c r="I123" s="10" t="s">
        <v>1743</v>
      </c>
      <c r="J123" s="10" t="s">
        <v>1743</v>
      </c>
      <c r="K123" s="9" t="str">
        <f t="shared" si="22"/>
        <v>N/A</v>
      </c>
    </row>
    <row r="124" spans="1:11" x14ac:dyDescent="0.2">
      <c r="A124" s="81" t="s">
        <v>924</v>
      </c>
      <c r="B124" s="34" t="s">
        <v>217</v>
      </c>
      <c r="C124" s="90">
        <v>5.8055464000000001E-3</v>
      </c>
      <c r="D124" s="9" t="str">
        <f t="shared" si="19"/>
        <v>N/A</v>
      </c>
      <c r="E124" s="9">
        <v>1.83743684E-2</v>
      </c>
      <c r="F124" s="9" t="str">
        <f t="shared" si="20"/>
        <v>N/A</v>
      </c>
      <c r="G124" s="8">
        <v>2.6477687100000001E-2</v>
      </c>
      <c r="H124" s="9" t="str">
        <f t="shared" si="21"/>
        <v>N/A</v>
      </c>
      <c r="I124" s="10">
        <v>216.5</v>
      </c>
      <c r="J124" s="10">
        <v>44.1</v>
      </c>
      <c r="K124" s="9" t="str">
        <f t="shared" si="22"/>
        <v>No</v>
      </c>
    </row>
    <row r="125" spans="1:11" x14ac:dyDescent="0.2">
      <c r="A125" s="81" t="s">
        <v>925</v>
      </c>
      <c r="B125" s="34" t="s">
        <v>217</v>
      </c>
      <c r="C125" s="90">
        <v>3.2021379400000001E-2</v>
      </c>
      <c r="D125" s="9" t="str">
        <f t="shared" si="19"/>
        <v>N/A</v>
      </c>
      <c r="E125" s="9">
        <v>2.2446878100000001E-2</v>
      </c>
      <c r="F125" s="9" t="str">
        <f t="shared" si="20"/>
        <v>N/A</v>
      </c>
      <c r="G125" s="8">
        <v>1.2610691300000001E-2</v>
      </c>
      <c r="H125" s="9" t="str">
        <f t="shared" si="21"/>
        <v>N/A</v>
      </c>
      <c r="I125" s="10">
        <v>-29.9</v>
      </c>
      <c r="J125" s="10">
        <v>-43.8</v>
      </c>
      <c r="K125" s="9" t="str">
        <f t="shared" si="22"/>
        <v>No</v>
      </c>
    </row>
    <row r="126" spans="1:11" x14ac:dyDescent="0.2">
      <c r="A126" s="81" t="s">
        <v>926</v>
      </c>
      <c r="B126" s="34" t="s">
        <v>217</v>
      </c>
      <c r="C126" s="90">
        <v>6.7519336000000001E-3</v>
      </c>
      <c r="D126" s="9" t="str">
        <f t="shared" si="19"/>
        <v>N/A</v>
      </c>
      <c r="E126" s="9">
        <v>7.0354401999999996E-3</v>
      </c>
      <c r="F126" s="9" t="str">
        <f t="shared" si="20"/>
        <v>N/A</v>
      </c>
      <c r="G126" s="8">
        <v>7.7177158000000003E-3</v>
      </c>
      <c r="H126" s="9" t="str">
        <f t="shared" si="21"/>
        <v>N/A</v>
      </c>
      <c r="I126" s="10">
        <v>4.1989999999999998</v>
      </c>
      <c r="J126" s="10">
        <v>9.6980000000000004</v>
      </c>
      <c r="K126" s="9" t="str">
        <f t="shared" si="22"/>
        <v>Yes</v>
      </c>
    </row>
    <row r="127" spans="1:11" x14ac:dyDescent="0.2">
      <c r="A127" s="81" t="s">
        <v>927</v>
      </c>
      <c r="B127" s="34" t="s">
        <v>217</v>
      </c>
      <c r="C127" s="90">
        <v>2.6483259999999999E-4</v>
      </c>
      <c r="D127" s="9" t="str">
        <f t="shared" si="19"/>
        <v>N/A</v>
      </c>
      <c r="E127" s="9">
        <v>8.4544640000000005E-4</v>
      </c>
      <c r="F127" s="9" t="str">
        <f t="shared" si="20"/>
        <v>N/A</v>
      </c>
      <c r="G127" s="8">
        <v>4.2492650000000001E-4</v>
      </c>
      <c r="H127" s="9" t="str">
        <f t="shared" si="21"/>
        <v>N/A</v>
      </c>
      <c r="I127" s="10">
        <v>219.2</v>
      </c>
      <c r="J127" s="10">
        <v>-49.7</v>
      </c>
      <c r="K127" s="9" t="str">
        <f t="shared" si="22"/>
        <v>No</v>
      </c>
    </row>
    <row r="128" spans="1:11" x14ac:dyDescent="0.2">
      <c r="A128" s="81" t="s">
        <v>928</v>
      </c>
      <c r="B128" s="34" t="s">
        <v>217</v>
      </c>
      <c r="C128" s="90">
        <v>1.2852170000000001E-4</v>
      </c>
      <c r="D128" s="9" t="str">
        <f t="shared" si="19"/>
        <v>N/A</v>
      </c>
      <c r="E128" s="9">
        <v>9.3938500000000002E-5</v>
      </c>
      <c r="F128" s="9" t="str">
        <f t="shared" si="20"/>
        <v>N/A</v>
      </c>
      <c r="G128" s="8">
        <v>4.2784400000000003E-5</v>
      </c>
      <c r="H128" s="9" t="str">
        <f t="shared" si="21"/>
        <v>N/A</v>
      </c>
      <c r="I128" s="10">
        <v>-26.9</v>
      </c>
      <c r="J128" s="10">
        <v>-54.5</v>
      </c>
      <c r="K128" s="9" t="str">
        <f t="shared" si="22"/>
        <v>No</v>
      </c>
    </row>
    <row r="129" spans="1:11" x14ac:dyDescent="0.2">
      <c r="A129" s="81" t="s">
        <v>929</v>
      </c>
      <c r="B129" s="34" t="s">
        <v>217</v>
      </c>
      <c r="C129" s="90">
        <v>5.1927965000000001E-6</v>
      </c>
      <c r="D129" s="9" t="str">
        <f t="shared" si="19"/>
        <v>N/A</v>
      </c>
      <c r="E129" s="9">
        <v>9.9464282E-6</v>
      </c>
      <c r="F129" s="9" t="str">
        <f t="shared" si="20"/>
        <v>N/A</v>
      </c>
      <c r="G129" s="8">
        <v>1.16685E-5</v>
      </c>
      <c r="H129" s="9" t="str">
        <f t="shared" si="21"/>
        <v>N/A</v>
      </c>
      <c r="I129" s="10">
        <v>91.54</v>
      </c>
      <c r="J129" s="10">
        <v>17.309999999999999</v>
      </c>
      <c r="K129" s="9" t="str">
        <f t="shared" si="22"/>
        <v>Yes</v>
      </c>
    </row>
    <row r="130" spans="1:11" x14ac:dyDescent="0.2">
      <c r="A130" s="81" t="s">
        <v>930</v>
      </c>
      <c r="B130" s="34" t="s">
        <v>217</v>
      </c>
      <c r="C130" s="90">
        <v>0.62465576629999997</v>
      </c>
      <c r="D130" s="9" t="str">
        <f t="shared" si="19"/>
        <v>N/A</v>
      </c>
      <c r="E130" s="9">
        <v>0.50699154879999997</v>
      </c>
      <c r="F130" s="9" t="str">
        <f t="shared" si="20"/>
        <v>N/A</v>
      </c>
      <c r="G130" s="8">
        <v>0.32415281680000002</v>
      </c>
      <c r="H130" s="9" t="str">
        <f t="shared" si="21"/>
        <v>N/A</v>
      </c>
      <c r="I130" s="10">
        <v>-18.8</v>
      </c>
      <c r="J130" s="10">
        <v>-36.1</v>
      </c>
      <c r="K130" s="9" t="str">
        <f t="shared" si="22"/>
        <v>No</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29</v>
      </c>
      <c r="D6" s="9" t="str">
        <f>IF($B6="N/A","N/A",IF(C6&gt;15,"No",IF(C6&lt;-15,"No","Yes")))</f>
        <v>N/A</v>
      </c>
      <c r="E6" s="35">
        <v>42</v>
      </c>
      <c r="F6" s="9" t="str">
        <f>IF($B6="N/A","N/A",IF(E6&gt;15,"No",IF(E6&lt;-15,"No","Yes")))</f>
        <v>N/A</v>
      </c>
      <c r="G6" s="35">
        <v>82</v>
      </c>
      <c r="H6" s="9" t="str">
        <f>IF($B6="N/A","N/A",IF(G6&gt;15,"No",IF(G6&lt;-15,"No","Yes")))</f>
        <v>N/A</v>
      </c>
      <c r="I6" s="10">
        <v>44.83</v>
      </c>
      <c r="J6" s="10">
        <v>95.24</v>
      </c>
      <c r="K6" s="9" t="str">
        <f t="shared" ref="K6:K13" si="0">IF(J6="Div by 0", "N/A", IF(J6="N/A","N/A", IF(J6&gt;30, "No", IF(J6&lt;-30, "No", "Yes"))))</f>
        <v>No</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29.620689655</v>
      </c>
      <c r="D9" s="9" t="str">
        <f t="shared" ref="D9:D17" si="1">IF($B9="N/A","N/A",IF(C9&gt;15,"No",IF(C9&lt;-15,"No","Yes")))</f>
        <v>N/A</v>
      </c>
      <c r="E9" s="36">
        <v>18.952380951999999</v>
      </c>
      <c r="F9" s="9" t="str">
        <f>IF($B9="N/A","N/A",IF(E9&gt;15,"No",IF(E9&lt;-15,"No","Yes")))</f>
        <v>N/A</v>
      </c>
      <c r="G9" s="36">
        <v>32.097560975999997</v>
      </c>
      <c r="H9" s="9" t="str">
        <f>IF($B9="N/A","N/A",IF(G9&gt;15,"No",IF(G9&lt;-15,"No","Yes")))</f>
        <v>N/A</v>
      </c>
      <c r="I9" s="10">
        <v>-36</v>
      </c>
      <c r="J9" s="10">
        <v>69.36</v>
      </c>
      <c r="K9" s="9" t="str">
        <f t="shared" si="0"/>
        <v>No</v>
      </c>
    </row>
    <row r="10" spans="1:11" x14ac:dyDescent="0.2">
      <c r="A10" s="81" t="s">
        <v>16</v>
      </c>
      <c r="B10" s="34" t="s">
        <v>217</v>
      </c>
      <c r="C10" s="80">
        <v>93.103448275999995</v>
      </c>
      <c r="D10" s="9" t="str">
        <f t="shared" si="1"/>
        <v>N/A</v>
      </c>
      <c r="E10" s="8">
        <v>92.857142856999999</v>
      </c>
      <c r="F10" s="9" t="str">
        <f>IF($B10="N/A","N/A",IF(E10&gt;15,"No",IF(E10&lt;-15,"No","Yes")))</f>
        <v>N/A</v>
      </c>
      <c r="G10" s="8">
        <v>50</v>
      </c>
      <c r="H10" s="9" t="str">
        <f>IF($B10="N/A","N/A",IF(G10&gt;15,"No",IF(G10&lt;-15,"No","Yes")))</f>
        <v>N/A</v>
      </c>
      <c r="I10" s="10">
        <v>-0.26500000000000001</v>
      </c>
      <c r="J10" s="10">
        <v>-46.2</v>
      </c>
      <c r="K10" s="9" t="str">
        <f t="shared" si="0"/>
        <v>No</v>
      </c>
    </row>
    <row r="11" spans="1:11" x14ac:dyDescent="0.2">
      <c r="A11" s="81" t="s">
        <v>36</v>
      </c>
      <c r="B11" s="34" t="s">
        <v>217</v>
      </c>
      <c r="C11" s="80" t="s">
        <v>1743</v>
      </c>
      <c r="D11" s="9" t="str">
        <f t="shared" si="1"/>
        <v>N/A</v>
      </c>
      <c r="E11" s="8" t="s">
        <v>1743</v>
      </c>
      <c r="F11" s="9" t="str">
        <f>IF($B11="N/A","N/A",IF(E11&gt;15,"No",IF(E11&lt;-15,"No","Yes")))</f>
        <v>N/A</v>
      </c>
      <c r="G11" s="8" t="s">
        <v>1743</v>
      </c>
      <c r="H11" s="9" t="str">
        <f>IF($B11="N/A","N/A",IF(G11&gt;15,"No",IF(G11&lt;-15,"No","Yes")))</f>
        <v>N/A</v>
      </c>
      <c r="I11" s="10" t="s">
        <v>1743</v>
      </c>
      <c r="J11" s="10" t="s">
        <v>1743</v>
      </c>
      <c r="K11" s="9" t="str">
        <f t="shared" si="0"/>
        <v>N/A</v>
      </c>
    </row>
    <row r="12" spans="1:11" x14ac:dyDescent="0.2">
      <c r="A12" s="81" t="s">
        <v>37</v>
      </c>
      <c r="B12" s="34" t="s">
        <v>217</v>
      </c>
      <c r="C12" s="80" t="s">
        <v>1743</v>
      </c>
      <c r="D12" s="9" t="str">
        <f t="shared" si="1"/>
        <v>N/A</v>
      </c>
      <c r="E12" s="8" t="s">
        <v>1743</v>
      </c>
      <c r="F12" s="9" t="str">
        <f>IF($B12="N/A","N/A",IF(E12&gt;15,"No",IF(E12&lt;-15,"No","Yes")))</f>
        <v>N/A</v>
      </c>
      <c r="G12" s="8" t="s">
        <v>1743</v>
      </c>
      <c r="H12" s="9" t="str">
        <f>IF($B12="N/A","N/A",IF(G12&gt;15,"No",IF(G12&lt;-15,"No","Yes")))</f>
        <v>N/A</v>
      </c>
      <c r="I12" s="10" t="s">
        <v>1743</v>
      </c>
      <c r="J12" s="10" t="s">
        <v>1743</v>
      </c>
      <c r="K12" s="9" t="str">
        <f t="shared" si="0"/>
        <v>N/A</v>
      </c>
    </row>
    <row r="13" spans="1:11" x14ac:dyDescent="0.2">
      <c r="A13" s="81" t="s">
        <v>38</v>
      </c>
      <c r="B13" s="34" t="s">
        <v>217</v>
      </c>
      <c r="C13" s="80">
        <v>93.103448275999995</v>
      </c>
      <c r="D13" s="9" t="str">
        <f t="shared" si="1"/>
        <v>N/A</v>
      </c>
      <c r="E13" s="8">
        <v>92.857142856999999</v>
      </c>
      <c r="F13" s="9" t="str">
        <f>IF($B13="N/A","N/A",IF(E13&gt;15,"No",IF(E13&lt;-15,"No","Yes")))</f>
        <v>N/A</v>
      </c>
      <c r="G13" s="8">
        <v>50</v>
      </c>
      <c r="H13" s="9" t="str">
        <f>IF($B13="N/A","N/A",IF(G13&gt;15,"No",IF(G13&lt;-15,"No","Yes")))</f>
        <v>N/A</v>
      </c>
      <c r="I13" s="10">
        <v>-0.26500000000000001</v>
      </c>
      <c r="J13" s="10">
        <v>-46.2</v>
      </c>
      <c r="K13" s="9" t="str">
        <f t="shared" si="0"/>
        <v>No</v>
      </c>
    </row>
    <row r="14" spans="1:11" x14ac:dyDescent="0.2">
      <c r="A14" s="81" t="s">
        <v>676</v>
      </c>
      <c r="B14" s="34" t="s">
        <v>217</v>
      </c>
      <c r="C14" s="80">
        <v>3.4482758621</v>
      </c>
      <c r="D14" s="9" t="str">
        <f t="shared" si="1"/>
        <v>N/A</v>
      </c>
      <c r="E14" s="8">
        <v>2.3809523810000002</v>
      </c>
      <c r="F14" s="9" t="str">
        <f t="shared" ref="F14:F33" si="2">IF($B14="N/A","N/A",IF(E14&gt;15,"No",IF(E14&lt;-15,"No","Yes")))</f>
        <v>N/A</v>
      </c>
      <c r="G14" s="8">
        <v>20.731707317000001</v>
      </c>
      <c r="H14" s="9" t="str">
        <f t="shared" ref="H14:H33" si="3">IF($B14="N/A","N/A",IF(G14&gt;15,"No",IF(G14&lt;-15,"No","Yes")))</f>
        <v>N/A</v>
      </c>
      <c r="I14" s="10">
        <v>-31</v>
      </c>
      <c r="J14" s="10">
        <v>770.7</v>
      </c>
      <c r="K14" s="9" t="str">
        <f t="shared" ref="K14:K30" si="4">IF(J14="Div by 0", "N/A", IF(J14="N/A","N/A", IF(J14&gt;30, "No", IF(J14&lt;-30, "No", "Yes"))))</f>
        <v>No</v>
      </c>
    </row>
    <row r="15" spans="1:11" x14ac:dyDescent="0.2">
      <c r="A15" s="81" t="s">
        <v>677</v>
      </c>
      <c r="B15" s="34" t="s">
        <v>217</v>
      </c>
      <c r="C15" s="80">
        <v>0</v>
      </c>
      <c r="D15" s="9" t="str">
        <f t="shared" si="1"/>
        <v>N/A</v>
      </c>
      <c r="E15" s="8">
        <v>0</v>
      </c>
      <c r="F15" s="9" t="str">
        <f t="shared" si="2"/>
        <v>N/A</v>
      </c>
      <c r="G15" s="8">
        <v>1.2195121951000001</v>
      </c>
      <c r="H15" s="9" t="str">
        <f t="shared" si="3"/>
        <v>N/A</v>
      </c>
      <c r="I15" s="10" t="s">
        <v>1743</v>
      </c>
      <c r="J15" s="10" t="s">
        <v>1743</v>
      </c>
      <c r="K15" s="9" t="str">
        <f t="shared" si="4"/>
        <v>N/A</v>
      </c>
    </row>
    <row r="16" spans="1:11" x14ac:dyDescent="0.2">
      <c r="A16" s="81" t="s">
        <v>380</v>
      </c>
      <c r="B16" s="34" t="s">
        <v>217</v>
      </c>
      <c r="C16" s="80">
        <v>0</v>
      </c>
      <c r="D16" s="9" t="str">
        <f t="shared" si="1"/>
        <v>N/A</v>
      </c>
      <c r="E16" s="8">
        <v>0</v>
      </c>
      <c r="F16" s="9" t="str">
        <f t="shared" si="2"/>
        <v>N/A</v>
      </c>
      <c r="G16" s="8">
        <v>0</v>
      </c>
      <c r="H16" s="9" t="str">
        <f t="shared" si="3"/>
        <v>N/A</v>
      </c>
      <c r="I16" s="10" t="s">
        <v>1743</v>
      </c>
      <c r="J16" s="10" t="s">
        <v>1743</v>
      </c>
      <c r="K16" s="9" t="str">
        <f t="shared" si="4"/>
        <v>N/A</v>
      </c>
    </row>
    <row r="17" spans="1:11" x14ac:dyDescent="0.2">
      <c r="A17" s="81" t="s">
        <v>381</v>
      </c>
      <c r="B17" s="34" t="s">
        <v>217</v>
      </c>
      <c r="C17" s="80">
        <v>0</v>
      </c>
      <c r="D17" s="9" t="str">
        <f t="shared" si="1"/>
        <v>N/A</v>
      </c>
      <c r="E17" s="8">
        <v>0</v>
      </c>
      <c r="F17" s="9" t="str">
        <f t="shared" si="2"/>
        <v>N/A</v>
      </c>
      <c r="G17" s="8">
        <v>0</v>
      </c>
      <c r="H17" s="9" t="str">
        <f t="shared" si="3"/>
        <v>N/A</v>
      </c>
      <c r="I17" s="10" t="s">
        <v>1743</v>
      </c>
      <c r="J17" s="10" t="s">
        <v>1743</v>
      </c>
      <c r="K17" s="9" t="str">
        <f t="shared" si="4"/>
        <v>N/A</v>
      </c>
    </row>
    <row r="18" spans="1:11" x14ac:dyDescent="0.2">
      <c r="A18" s="81" t="s">
        <v>382</v>
      </c>
      <c r="B18" s="34" t="s">
        <v>217</v>
      </c>
      <c r="C18" s="80">
        <v>0</v>
      </c>
      <c r="D18" s="9" t="str">
        <f t="shared" ref="D18:D33" si="5">IF($B18="N/A","N/A",IF(C18&gt;15,"No",IF(C18&lt;-15,"No","Yes")))</f>
        <v>N/A</v>
      </c>
      <c r="E18" s="8">
        <v>0</v>
      </c>
      <c r="F18" s="9" t="str">
        <f t="shared" si="2"/>
        <v>N/A</v>
      </c>
      <c r="G18" s="8">
        <v>0</v>
      </c>
      <c r="H18" s="9" t="str">
        <f t="shared" si="3"/>
        <v>N/A</v>
      </c>
      <c r="I18" s="10" t="s">
        <v>1743</v>
      </c>
      <c r="J18" s="10" t="s">
        <v>1743</v>
      </c>
      <c r="K18" s="9" t="str">
        <f t="shared" si="4"/>
        <v>N/A</v>
      </c>
    </row>
    <row r="19" spans="1:11" x14ac:dyDescent="0.2">
      <c r="A19" s="81" t="s">
        <v>383</v>
      </c>
      <c r="B19" s="34" t="s">
        <v>217</v>
      </c>
      <c r="C19" s="80">
        <v>0</v>
      </c>
      <c r="D19" s="9" t="str">
        <f t="shared" si="5"/>
        <v>N/A</v>
      </c>
      <c r="E19" s="8">
        <v>0</v>
      </c>
      <c r="F19" s="9" t="str">
        <f t="shared" si="2"/>
        <v>N/A</v>
      </c>
      <c r="G19" s="8">
        <v>9.7560975610000007</v>
      </c>
      <c r="H19" s="9" t="str">
        <f t="shared" si="3"/>
        <v>N/A</v>
      </c>
      <c r="I19" s="10" t="s">
        <v>1743</v>
      </c>
      <c r="J19" s="10" t="s">
        <v>1743</v>
      </c>
      <c r="K19" s="9" t="str">
        <f t="shared" si="4"/>
        <v>N/A</v>
      </c>
    </row>
    <row r="20" spans="1:11" x14ac:dyDescent="0.2">
      <c r="A20" s="81" t="s">
        <v>385</v>
      </c>
      <c r="B20" s="34" t="s">
        <v>217</v>
      </c>
      <c r="C20" s="80">
        <v>0</v>
      </c>
      <c r="D20" s="9" t="str">
        <f t="shared" si="5"/>
        <v>N/A</v>
      </c>
      <c r="E20" s="8">
        <v>0</v>
      </c>
      <c r="F20" s="9" t="str">
        <f t="shared" si="2"/>
        <v>N/A</v>
      </c>
      <c r="G20" s="8">
        <v>0</v>
      </c>
      <c r="H20" s="9" t="str">
        <f t="shared" si="3"/>
        <v>N/A</v>
      </c>
      <c r="I20" s="10" t="s">
        <v>1743</v>
      </c>
      <c r="J20" s="10" t="s">
        <v>1743</v>
      </c>
      <c r="K20" s="9" t="str">
        <f t="shared" si="4"/>
        <v>N/A</v>
      </c>
    </row>
    <row r="21" spans="1:11" x14ac:dyDescent="0.2">
      <c r="A21" s="81" t="s">
        <v>386</v>
      </c>
      <c r="B21" s="34" t="s">
        <v>217</v>
      </c>
      <c r="C21" s="80">
        <v>93.103448275999995</v>
      </c>
      <c r="D21" s="9" t="str">
        <f t="shared" si="5"/>
        <v>N/A</v>
      </c>
      <c r="E21" s="8">
        <v>97.619047619</v>
      </c>
      <c r="F21" s="9" t="str">
        <f t="shared" si="2"/>
        <v>N/A</v>
      </c>
      <c r="G21" s="8">
        <v>52.43902439</v>
      </c>
      <c r="H21" s="9" t="str">
        <f t="shared" si="3"/>
        <v>N/A</v>
      </c>
      <c r="I21" s="10">
        <v>4.8499999999999996</v>
      </c>
      <c r="J21" s="10">
        <v>-46.3</v>
      </c>
      <c r="K21" s="9" t="str">
        <f t="shared" si="4"/>
        <v>No</v>
      </c>
    </row>
    <row r="22" spans="1:11" x14ac:dyDescent="0.2">
      <c r="A22" s="81" t="s">
        <v>387</v>
      </c>
      <c r="B22" s="34" t="s">
        <v>217</v>
      </c>
      <c r="C22" s="80">
        <v>0</v>
      </c>
      <c r="D22" s="9" t="str">
        <f t="shared" si="5"/>
        <v>N/A</v>
      </c>
      <c r="E22" s="8">
        <v>0</v>
      </c>
      <c r="F22" s="9" t="str">
        <f t="shared" si="2"/>
        <v>N/A</v>
      </c>
      <c r="G22" s="8">
        <v>8.5365853659000006</v>
      </c>
      <c r="H22" s="9" t="str">
        <f t="shared" si="3"/>
        <v>N/A</v>
      </c>
      <c r="I22" s="10" t="s">
        <v>1743</v>
      </c>
      <c r="J22" s="10" t="s">
        <v>1743</v>
      </c>
      <c r="K22" s="9" t="str">
        <f t="shared" si="4"/>
        <v>N/A</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0</v>
      </c>
      <c r="D25" s="9" t="str">
        <f t="shared" si="5"/>
        <v>N/A</v>
      </c>
      <c r="E25" s="8">
        <v>0</v>
      </c>
      <c r="F25" s="9" t="str">
        <f t="shared" si="2"/>
        <v>N/A</v>
      </c>
      <c r="G25" s="8">
        <v>0</v>
      </c>
      <c r="H25" s="9" t="str">
        <f t="shared" si="3"/>
        <v>N/A</v>
      </c>
      <c r="I25" s="10" t="s">
        <v>1743</v>
      </c>
      <c r="J25" s="10" t="s">
        <v>1743</v>
      </c>
      <c r="K25" s="9" t="str">
        <f t="shared" si="4"/>
        <v>N/A</v>
      </c>
    </row>
    <row r="26" spans="1:11" x14ac:dyDescent="0.2">
      <c r="A26" s="81" t="s">
        <v>393</v>
      </c>
      <c r="B26" s="34" t="s">
        <v>217</v>
      </c>
      <c r="C26" s="80">
        <v>0</v>
      </c>
      <c r="D26" s="9" t="str">
        <f t="shared" si="5"/>
        <v>N/A</v>
      </c>
      <c r="E26" s="8">
        <v>0</v>
      </c>
      <c r="F26" s="9" t="str">
        <f t="shared" si="2"/>
        <v>N/A</v>
      </c>
      <c r="G26" s="8">
        <v>0</v>
      </c>
      <c r="H26" s="9" t="str">
        <f t="shared" si="3"/>
        <v>N/A</v>
      </c>
      <c r="I26" s="10" t="s">
        <v>1743</v>
      </c>
      <c r="J26" s="10" t="s">
        <v>1743</v>
      </c>
      <c r="K26" s="9" t="str">
        <f t="shared" si="4"/>
        <v>N/A</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3.4482758621</v>
      </c>
      <c r="D29" s="9" t="str">
        <f t="shared" si="5"/>
        <v>N/A</v>
      </c>
      <c r="E29" s="8">
        <v>0</v>
      </c>
      <c r="F29" s="9" t="str">
        <f t="shared" si="2"/>
        <v>N/A</v>
      </c>
      <c r="G29" s="8">
        <v>7.3170731706999996</v>
      </c>
      <c r="H29" s="9" t="str">
        <f t="shared" si="3"/>
        <v>N/A</v>
      </c>
      <c r="I29" s="10">
        <v>-100</v>
      </c>
      <c r="J29" s="10" t="s">
        <v>1743</v>
      </c>
      <c r="K29" s="9" t="str">
        <f t="shared" si="4"/>
        <v>N/A</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100</v>
      </c>
      <c r="D31" s="9" t="str">
        <f t="shared" si="5"/>
        <v>N/A</v>
      </c>
      <c r="E31" s="8">
        <v>100</v>
      </c>
      <c r="F31" s="9" t="str">
        <f t="shared" si="2"/>
        <v>N/A</v>
      </c>
      <c r="G31" s="8">
        <v>98.780487805000007</v>
      </c>
      <c r="H31" s="9" t="str">
        <f t="shared" si="3"/>
        <v>N/A</v>
      </c>
      <c r="I31" s="10">
        <v>0</v>
      </c>
      <c r="J31" s="10">
        <v>-1.22</v>
      </c>
      <c r="K31" s="9" t="str">
        <f t="shared" ref="K31:K43" si="6">IF(J31="Div by 0", "N/A", IF(J31="N/A","N/A", IF(J31&gt;30, "No", IF(J31&lt;-30, "No", "Yes"))))</f>
        <v>Yes</v>
      </c>
    </row>
    <row r="32" spans="1:11" x14ac:dyDescent="0.2">
      <c r="A32" s="81" t="s">
        <v>39</v>
      </c>
      <c r="B32" s="34" t="s">
        <v>271</v>
      </c>
      <c r="C32" s="8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81" t="s">
        <v>904</v>
      </c>
      <c r="B33" s="34" t="s">
        <v>217</v>
      </c>
      <c r="C33" s="80">
        <v>0</v>
      </c>
      <c r="D33" s="9" t="str">
        <f t="shared" si="5"/>
        <v>N/A</v>
      </c>
      <c r="E33" s="8">
        <v>0</v>
      </c>
      <c r="F33" s="9" t="str">
        <f t="shared" si="2"/>
        <v>N/A</v>
      </c>
      <c r="G33" s="8">
        <v>0</v>
      </c>
      <c r="H33" s="9" t="str">
        <f t="shared" si="3"/>
        <v>N/A</v>
      </c>
      <c r="I33" s="10" t="s">
        <v>1743</v>
      </c>
      <c r="J33" s="10" t="s">
        <v>1743</v>
      </c>
      <c r="K33" s="9" t="str">
        <f t="shared" si="6"/>
        <v>N/A</v>
      </c>
    </row>
    <row r="34" spans="1:11" x14ac:dyDescent="0.2">
      <c r="A34" s="81" t="s">
        <v>845</v>
      </c>
      <c r="B34" s="34" t="s">
        <v>272</v>
      </c>
      <c r="C34" s="80">
        <v>3.4482758621</v>
      </c>
      <c r="D34" s="9" t="str">
        <f>IF($B34="N/A","N/A",IF(C34&gt;25,"No",IF(C34&lt;5,"No","Yes")))</f>
        <v>No</v>
      </c>
      <c r="E34" s="8">
        <v>0</v>
      </c>
      <c r="F34" s="9" t="str">
        <f>IF($B34="N/A","N/A",IF(E34&gt;25,"No",IF(E34&lt;5,"No","Yes")))</f>
        <v>No</v>
      </c>
      <c r="G34" s="8">
        <v>1.2345679011999999</v>
      </c>
      <c r="H34" s="9" t="str">
        <f>IF($B34="N/A","N/A",IF(G34&gt;25,"No",IF(G34&lt;5,"No","Yes")))</f>
        <v>No</v>
      </c>
      <c r="I34" s="10">
        <v>-100</v>
      </c>
      <c r="J34" s="10" t="s">
        <v>1743</v>
      </c>
      <c r="K34" s="9" t="str">
        <f t="shared" si="6"/>
        <v>N/A</v>
      </c>
    </row>
    <row r="35" spans="1:11" x14ac:dyDescent="0.2">
      <c r="A35" s="81" t="s">
        <v>846</v>
      </c>
      <c r="B35" s="34" t="s">
        <v>273</v>
      </c>
      <c r="C35" s="80">
        <v>6.8965517241000001</v>
      </c>
      <c r="D35" s="9" t="str">
        <f>IF($B35="N/A","N/A",IF(C35&gt;70,"No",IF(C35&lt;40,"No","Yes")))</f>
        <v>No</v>
      </c>
      <c r="E35" s="8">
        <v>2.3809523810000002</v>
      </c>
      <c r="F35" s="9" t="str">
        <f>IF($B35="N/A","N/A",IF(E35&gt;70,"No",IF(E35&lt;40,"No","Yes")))</f>
        <v>No</v>
      </c>
      <c r="G35" s="8">
        <v>22.222222221999999</v>
      </c>
      <c r="H35" s="9" t="str">
        <f>IF($B35="N/A","N/A",IF(G35&gt;70,"No",IF(G35&lt;40,"No","Yes")))</f>
        <v>No</v>
      </c>
      <c r="I35" s="10">
        <v>-65.5</v>
      </c>
      <c r="J35" s="10">
        <v>833.3</v>
      </c>
      <c r="K35" s="9" t="str">
        <f t="shared" si="6"/>
        <v>No</v>
      </c>
    </row>
    <row r="36" spans="1:11" x14ac:dyDescent="0.2">
      <c r="A36" s="81" t="s">
        <v>847</v>
      </c>
      <c r="B36" s="34" t="s">
        <v>274</v>
      </c>
      <c r="C36" s="80">
        <v>89.655172414000006</v>
      </c>
      <c r="D36" s="9" t="str">
        <f>IF($B36="N/A","N/A",IF(C36&gt;55,"No",IF(C36&lt;20,"No","Yes")))</f>
        <v>No</v>
      </c>
      <c r="E36" s="8">
        <v>97.619047619</v>
      </c>
      <c r="F36" s="9" t="str">
        <f>IF($B36="N/A","N/A",IF(E36&gt;55,"No",IF(E36&lt;20,"No","Yes")))</f>
        <v>No</v>
      </c>
      <c r="G36" s="8">
        <v>76.543209876999995</v>
      </c>
      <c r="H36" s="9" t="str">
        <f>IF($B36="N/A","N/A",IF(G36&gt;55,"No",IF(G36&lt;20,"No","Yes")))</f>
        <v>No</v>
      </c>
      <c r="I36" s="10">
        <v>8.8829999999999991</v>
      </c>
      <c r="J36" s="10">
        <v>-21.6</v>
      </c>
      <c r="K36" s="9" t="str">
        <f t="shared" si="6"/>
        <v>Yes</v>
      </c>
    </row>
    <row r="37" spans="1:11" x14ac:dyDescent="0.2">
      <c r="A37" s="81" t="s">
        <v>167</v>
      </c>
      <c r="B37" s="34" t="s">
        <v>250</v>
      </c>
      <c r="C37" s="80">
        <v>100</v>
      </c>
      <c r="D37" s="9" t="str">
        <f>IF($B37="N/A","N/A",IF(C37&gt;95,"Yes","No"))</f>
        <v>Yes</v>
      </c>
      <c r="E37" s="8">
        <v>100</v>
      </c>
      <c r="F37" s="9" t="str">
        <f>IF($B37="N/A","N/A",IF(E37&gt;95,"Yes","No"))</f>
        <v>Yes</v>
      </c>
      <c r="G37" s="8">
        <v>100</v>
      </c>
      <c r="H37" s="9" t="str">
        <f>IF($B37="N/A","N/A",IF(G37&gt;95,"Yes","No"))</f>
        <v>Yes</v>
      </c>
      <c r="I37" s="10">
        <v>0</v>
      </c>
      <c r="J37" s="10">
        <v>0</v>
      </c>
      <c r="K37" s="9" t="str">
        <f t="shared" si="6"/>
        <v>Yes</v>
      </c>
    </row>
    <row r="38" spans="1:11" x14ac:dyDescent="0.2">
      <c r="A38" s="81" t="s">
        <v>41</v>
      </c>
      <c r="B38" s="34" t="s">
        <v>217</v>
      </c>
      <c r="C38" s="80" t="s">
        <v>1743</v>
      </c>
      <c r="D38" s="9" t="str">
        <f t="shared" ref="D38:D47" si="7">IF($B38="N/A","N/A",IF(C38&gt;15,"No",IF(C38&lt;-15,"No","Yes")))</f>
        <v>N/A</v>
      </c>
      <c r="E38" s="8" t="s">
        <v>1743</v>
      </c>
      <c r="F38" s="9" t="str">
        <f>IF($B38="N/A","N/A",IF(E38&gt;15,"No",IF(E38&lt;-15,"No","Yes")))</f>
        <v>N/A</v>
      </c>
      <c r="G38" s="8" t="s">
        <v>1743</v>
      </c>
      <c r="H38" s="9" t="str">
        <f>IF($B38="N/A","N/A",IF(G38&gt;15,"No",IF(G38&lt;-15,"No","Yes")))</f>
        <v>N/A</v>
      </c>
      <c r="I38" s="10" t="s">
        <v>1743</v>
      </c>
      <c r="J38" s="10" t="s">
        <v>1743</v>
      </c>
      <c r="K38" s="9" t="str">
        <f t="shared" si="6"/>
        <v>N/A</v>
      </c>
    </row>
    <row r="39" spans="1:11" x14ac:dyDescent="0.2">
      <c r="A39" s="81" t="s">
        <v>42</v>
      </c>
      <c r="B39" s="34" t="s">
        <v>217</v>
      </c>
      <c r="C39" s="80" t="s">
        <v>1743</v>
      </c>
      <c r="D39" s="9" t="str">
        <f t="shared" si="7"/>
        <v>N/A</v>
      </c>
      <c r="E39" s="8" t="s">
        <v>1743</v>
      </c>
      <c r="F39" s="9" t="str">
        <f>IF($B39="N/A","N/A",IF(E39&gt;15,"No",IF(E39&lt;-15,"No","Yes")))</f>
        <v>N/A</v>
      </c>
      <c r="G39" s="8" t="s">
        <v>1743</v>
      </c>
      <c r="H39" s="9" t="str">
        <f>IF($B39="N/A","N/A",IF(G39&gt;15,"No",IF(G39&lt;-15,"No","Yes")))</f>
        <v>N/A</v>
      </c>
      <c r="I39" s="10" t="s">
        <v>1743</v>
      </c>
      <c r="J39" s="10" t="s">
        <v>1743</v>
      </c>
      <c r="K39" s="9" t="str">
        <f t="shared" si="6"/>
        <v>N/A</v>
      </c>
    </row>
    <row r="40" spans="1:11" x14ac:dyDescent="0.2">
      <c r="A40" s="81" t="s">
        <v>43</v>
      </c>
      <c r="B40" s="34" t="s">
        <v>227</v>
      </c>
      <c r="C40" s="80">
        <v>100</v>
      </c>
      <c r="D40" s="9" t="str">
        <f>IF($B40="N/A","N/A",IF(C40&gt;100,"No",IF(C40&lt;98,"No","Yes")))</f>
        <v>Yes</v>
      </c>
      <c r="E40" s="8">
        <v>100</v>
      </c>
      <c r="F40" s="9" t="str">
        <f>IF($B40="N/A","N/A",IF(E40&gt;100,"No",IF(E40&lt;98,"No","Yes")))</f>
        <v>Yes</v>
      </c>
      <c r="G40" s="8">
        <v>100</v>
      </c>
      <c r="H40" s="9" t="str">
        <f>IF($B40="N/A","N/A",IF(G40&gt;100,"No",IF(G40&lt;98,"No","Yes")))</f>
        <v>Yes</v>
      </c>
      <c r="I40" s="10">
        <v>0</v>
      </c>
      <c r="J40" s="10">
        <v>0</v>
      </c>
      <c r="K40" s="9" t="str">
        <f t="shared" si="6"/>
        <v>Yes</v>
      </c>
    </row>
    <row r="41" spans="1:11" x14ac:dyDescent="0.2">
      <c r="A41" s="81" t="s">
        <v>44</v>
      </c>
      <c r="B41" s="34" t="s">
        <v>217</v>
      </c>
      <c r="C41" s="80">
        <v>6.8965517241000001</v>
      </c>
      <c r="D41" s="9" t="str">
        <f t="shared" si="7"/>
        <v>N/A</v>
      </c>
      <c r="E41" s="8">
        <v>2.3809523810000002</v>
      </c>
      <c r="F41" s="9" t="str">
        <f t="shared" ref="F41:F47" si="8">IF($B41="N/A","N/A",IF(E41&gt;15,"No",IF(E41&lt;-15,"No","Yes")))</f>
        <v>N/A</v>
      </c>
      <c r="G41" s="8">
        <v>36.585365854000003</v>
      </c>
      <c r="H41" s="9" t="str">
        <f t="shared" ref="H41:H47" si="9">IF($B41="N/A","N/A",IF(G41&gt;15,"No",IF(G41&lt;-15,"No","Yes")))</f>
        <v>N/A</v>
      </c>
      <c r="I41" s="10">
        <v>-65.5</v>
      </c>
      <c r="J41" s="10">
        <v>1437</v>
      </c>
      <c r="K41" s="9" t="str">
        <f t="shared" si="6"/>
        <v>No</v>
      </c>
    </row>
    <row r="42" spans="1:11" x14ac:dyDescent="0.2">
      <c r="A42" s="81" t="s">
        <v>45</v>
      </c>
      <c r="B42" s="34" t="s">
        <v>217</v>
      </c>
      <c r="C42" s="80">
        <v>93.103448275999995</v>
      </c>
      <c r="D42" s="9" t="str">
        <f t="shared" si="7"/>
        <v>N/A</v>
      </c>
      <c r="E42" s="8">
        <v>97.619047619</v>
      </c>
      <c r="F42" s="9" t="str">
        <f t="shared" si="8"/>
        <v>N/A</v>
      </c>
      <c r="G42" s="8">
        <v>63.414634145999997</v>
      </c>
      <c r="H42" s="9" t="str">
        <f t="shared" si="9"/>
        <v>N/A</v>
      </c>
      <c r="I42" s="10">
        <v>4.8499999999999996</v>
      </c>
      <c r="J42" s="10">
        <v>-35</v>
      </c>
      <c r="K42" s="9" t="str">
        <f t="shared" si="6"/>
        <v>No</v>
      </c>
    </row>
    <row r="43" spans="1:11" x14ac:dyDescent="0.2">
      <c r="A43" s="81" t="s">
        <v>50</v>
      </c>
      <c r="B43" s="34" t="s">
        <v>217</v>
      </c>
      <c r="C43" s="80">
        <v>0</v>
      </c>
      <c r="D43" s="9" t="str">
        <f t="shared" si="7"/>
        <v>N/A</v>
      </c>
      <c r="E43" s="8">
        <v>0</v>
      </c>
      <c r="F43" s="9" t="str">
        <f t="shared" si="8"/>
        <v>N/A</v>
      </c>
      <c r="G43" s="8">
        <v>0</v>
      </c>
      <c r="H43" s="9" t="str">
        <f t="shared" si="9"/>
        <v>N/A</v>
      </c>
      <c r="I43" s="10" t="s">
        <v>1743</v>
      </c>
      <c r="J43" s="10" t="s">
        <v>1743</v>
      </c>
      <c r="K43" s="9" t="str">
        <f t="shared" si="6"/>
        <v>N/A</v>
      </c>
    </row>
    <row r="44" spans="1:11" x14ac:dyDescent="0.2">
      <c r="A44" s="81" t="s">
        <v>907</v>
      </c>
      <c r="B44" s="34" t="s">
        <v>217</v>
      </c>
      <c r="C44" s="80">
        <v>10.344827585999999</v>
      </c>
      <c r="D44" s="9" t="str">
        <f t="shared" si="7"/>
        <v>N/A</v>
      </c>
      <c r="E44" s="8">
        <v>11.904761905000001</v>
      </c>
      <c r="F44" s="9" t="str">
        <f t="shared" si="8"/>
        <v>N/A</v>
      </c>
      <c r="G44" s="8">
        <v>43.902439024000003</v>
      </c>
      <c r="H44" s="9" t="str">
        <f t="shared" si="9"/>
        <v>N/A</v>
      </c>
      <c r="I44" s="10">
        <v>15.08</v>
      </c>
      <c r="J44" s="10">
        <v>268.8</v>
      </c>
      <c r="K44" s="9" t="str">
        <f>IF(J44="Div by 0", "N/A", IF(J44="N/A","N/A", IF(J44&gt;30, "No", IF(J44&lt;-30, "No", "Yes"))))</f>
        <v>No</v>
      </c>
    </row>
    <row r="45" spans="1:11" x14ac:dyDescent="0.2">
      <c r="A45" s="81" t="s">
        <v>908</v>
      </c>
      <c r="B45" s="34" t="s">
        <v>217</v>
      </c>
      <c r="C45" s="80">
        <v>89.655172414000006</v>
      </c>
      <c r="D45" s="9" t="str">
        <f t="shared" si="7"/>
        <v>N/A</v>
      </c>
      <c r="E45" s="8">
        <v>88.095238094999999</v>
      </c>
      <c r="F45" s="9" t="str">
        <f t="shared" si="8"/>
        <v>N/A</v>
      </c>
      <c r="G45" s="8">
        <v>56.097560975999997</v>
      </c>
      <c r="H45" s="9" t="str">
        <f t="shared" si="9"/>
        <v>N/A</v>
      </c>
      <c r="I45" s="10">
        <v>-1.74</v>
      </c>
      <c r="J45" s="10">
        <v>-36.299999999999997</v>
      </c>
      <c r="K45" s="9" t="str">
        <f>IF(J45="Div by 0", "N/A", IF(J45="N/A","N/A", IF(J45&gt;30, "No", IF(J45&lt;-30, "No", "Yes"))))</f>
        <v>No</v>
      </c>
    </row>
    <row r="46" spans="1:11" x14ac:dyDescent="0.2">
      <c r="A46" s="81" t="s">
        <v>931</v>
      </c>
      <c r="B46" s="34" t="s">
        <v>217</v>
      </c>
      <c r="C46" s="80">
        <v>0</v>
      </c>
      <c r="D46" s="9" t="str">
        <f t="shared" si="7"/>
        <v>N/A</v>
      </c>
      <c r="E46" s="8">
        <v>0</v>
      </c>
      <c r="F46" s="9" t="str">
        <f t="shared" si="8"/>
        <v>N/A</v>
      </c>
      <c r="G46" s="8">
        <v>0</v>
      </c>
      <c r="H46" s="9" t="str">
        <f t="shared" si="9"/>
        <v>N/A</v>
      </c>
      <c r="I46" s="10" t="s">
        <v>1743</v>
      </c>
      <c r="J46" s="10" t="s">
        <v>1743</v>
      </c>
      <c r="K46" s="9" t="str">
        <f>IF(J46="Div by 0", "N/A", IF(J46="N/A","N/A", IF(J46&gt;30, "No", IF(J46&lt;-30, "No", "Yes"))))</f>
        <v>N/A</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34926275</v>
      </c>
      <c r="F6" s="9" t="str">
        <f t="shared" ref="F6:F15" si="1">IF($B6="N/A","N/A",IF(E6&lt;0,"No","Yes"))</f>
        <v>N/A</v>
      </c>
      <c r="G6" s="79">
        <v>39569477</v>
      </c>
      <c r="H6" s="9" t="str">
        <f t="shared" ref="H6:H15" si="2">IF($B6="N/A","N/A",IF(G6&lt;0,"No","Yes"))</f>
        <v>N/A</v>
      </c>
      <c r="I6" s="10" t="s">
        <v>217</v>
      </c>
      <c r="J6" s="10">
        <v>13.29</v>
      </c>
      <c r="K6" s="9" t="str">
        <f t="shared" ref="K6:K15" si="3">IF(J6="Div by 0", "N/A", IF(J6="N/A","N/A", IF(J6&gt;30, "No", IF(J6&lt;-30, "No", "Yes"))))</f>
        <v>Yes</v>
      </c>
    </row>
    <row r="7" spans="1:11" x14ac:dyDescent="0.2">
      <c r="A7" s="78" t="s">
        <v>445</v>
      </c>
      <c r="B7" s="5" t="s">
        <v>217</v>
      </c>
      <c r="C7" s="80" t="s">
        <v>217</v>
      </c>
      <c r="D7" s="9" t="str">
        <f t="shared" si="0"/>
        <v>N/A</v>
      </c>
      <c r="E7" s="80">
        <v>2.0091521354999999</v>
      </c>
      <c r="F7" s="9" t="str">
        <f t="shared" si="1"/>
        <v>N/A</v>
      </c>
      <c r="G7" s="80">
        <v>1.894202443</v>
      </c>
      <c r="H7" s="9" t="str">
        <f t="shared" si="2"/>
        <v>N/A</v>
      </c>
      <c r="I7" s="10" t="s">
        <v>217</v>
      </c>
      <c r="J7" s="10">
        <v>-5.72</v>
      </c>
      <c r="K7" s="9" t="str">
        <f t="shared" si="3"/>
        <v>Yes</v>
      </c>
    </row>
    <row r="8" spans="1:11" x14ac:dyDescent="0.2">
      <c r="A8" s="78" t="s">
        <v>446</v>
      </c>
      <c r="B8" s="5" t="s">
        <v>217</v>
      </c>
      <c r="C8" s="80" t="s">
        <v>217</v>
      </c>
      <c r="D8" s="9" t="str">
        <f t="shared" si="0"/>
        <v>N/A</v>
      </c>
      <c r="E8" s="80">
        <v>14.837557111000001</v>
      </c>
      <c r="F8" s="9" t="str">
        <f t="shared" si="1"/>
        <v>N/A</v>
      </c>
      <c r="G8" s="80">
        <v>15.428275687999999</v>
      </c>
      <c r="H8" s="9" t="str">
        <f t="shared" si="2"/>
        <v>N/A</v>
      </c>
      <c r="I8" s="10" t="s">
        <v>217</v>
      </c>
      <c r="J8" s="10">
        <v>3.9809999999999999</v>
      </c>
      <c r="K8" s="9" t="str">
        <f t="shared" si="3"/>
        <v>Yes</v>
      </c>
    </row>
    <row r="9" spans="1:11" x14ac:dyDescent="0.2">
      <c r="A9" s="78" t="s">
        <v>447</v>
      </c>
      <c r="B9" s="5" t="s">
        <v>217</v>
      </c>
      <c r="C9" s="80" t="s">
        <v>217</v>
      </c>
      <c r="D9" s="9" t="str">
        <f t="shared" si="0"/>
        <v>N/A</v>
      </c>
      <c r="E9" s="80">
        <v>63.491228309</v>
      </c>
      <c r="F9" s="9" t="str">
        <f t="shared" si="1"/>
        <v>N/A</v>
      </c>
      <c r="G9" s="80">
        <v>65.059373921000002</v>
      </c>
      <c r="H9" s="9" t="str">
        <f t="shared" si="2"/>
        <v>N/A</v>
      </c>
      <c r="I9" s="10" t="s">
        <v>217</v>
      </c>
      <c r="J9" s="10">
        <v>2.4700000000000002</v>
      </c>
      <c r="K9" s="9" t="str">
        <f t="shared" si="3"/>
        <v>Yes</v>
      </c>
    </row>
    <row r="10" spans="1:11" x14ac:dyDescent="0.2">
      <c r="A10" s="78" t="s">
        <v>448</v>
      </c>
      <c r="B10" s="5" t="s">
        <v>217</v>
      </c>
      <c r="C10" s="80" t="s">
        <v>217</v>
      </c>
      <c r="D10" s="9" t="str">
        <f t="shared" si="0"/>
        <v>N/A</v>
      </c>
      <c r="E10" s="80">
        <v>17.373163900000002</v>
      </c>
      <c r="F10" s="9" t="str">
        <f t="shared" si="1"/>
        <v>N/A</v>
      </c>
      <c r="G10" s="80">
        <v>17.310279335000001</v>
      </c>
      <c r="H10" s="9" t="str">
        <f t="shared" si="2"/>
        <v>N/A</v>
      </c>
      <c r="I10" s="10" t="s">
        <v>217</v>
      </c>
      <c r="J10" s="10">
        <v>-0.36199999999999999</v>
      </c>
      <c r="K10" s="9" t="str">
        <f t="shared" si="3"/>
        <v>Yes</v>
      </c>
    </row>
    <row r="11" spans="1:11" x14ac:dyDescent="0.2">
      <c r="A11" s="78" t="s">
        <v>1644</v>
      </c>
      <c r="B11" s="5" t="s">
        <v>217</v>
      </c>
      <c r="C11" s="80" t="s">
        <v>217</v>
      </c>
      <c r="D11" s="9" t="str">
        <f t="shared" si="0"/>
        <v>N/A</v>
      </c>
      <c r="E11" s="80">
        <v>80.835565774000003</v>
      </c>
      <c r="F11" s="9" t="str">
        <f t="shared" si="1"/>
        <v>N/A</v>
      </c>
      <c r="G11" s="80">
        <v>82.916637992999995</v>
      </c>
      <c r="H11" s="9" t="str">
        <f t="shared" si="2"/>
        <v>N/A</v>
      </c>
      <c r="I11" s="10" t="s">
        <v>217</v>
      </c>
      <c r="J11" s="10">
        <v>2.5739999999999998</v>
      </c>
      <c r="K11" s="9" t="str">
        <f t="shared" si="3"/>
        <v>Yes</v>
      </c>
    </row>
    <row r="12" spans="1:11" x14ac:dyDescent="0.2">
      <c r="A12" s="78" t="s">
        <v>16</v>
      </c>
      <c r="B12" s="5" t="s">
        <v>217</v>
      </c>
      <c r="C12" s="80" t="s">
        <v>217</v>
      </c>
      <c r="D12" s="9" t="str">
        <f t="shared" si="0"/>
        <v>N/A</v>
      </c>
      <c r="E12" s="80">
        <v>1.5839593543999999</v>
      </c>
      <c r="F12" s="9" t="str">
        <f t="shared" si="1"/>
        <v>N/A</v>
      </c>
      <c r="G12" s="80">
        <v>2.1417973252000002</v>
      </c>
      <c r="H12" s="9" t="str">
        <f t="shared" si="2"/>
        <v>N/A</v>
      </c>
      <c r="I12" s="10" t="s">
        <v>217</v>
      </c>
      <c r="J12" s="10">
        <v>35.22</v>
      </c>
      <c r="K12" s="9" t="str">
        <f t="shared" si="3"/>
        <v>No</v>
      </c>
    </row>
    <row r="13" spans="1:11" x14ac:dyDescent="0.2">
      <c r="A13" s="78" t="s">
        <v>36</v>
      </c>
      <c r="B13" s="5" t="s">
        <v>217</v>
      </c>
      <c r="C13" s="80" t="s">
        <v>217</v>
      </c>
      <c r="D13" s="9" t="str">
        <f t="shared" si="0"/>
        <v>N/A</v>
      </c>
      <c r="E13" s="80">
        <v>0.9113321579</v>
      </c>
      <c r="F13" s="9" t="str">
        <f t="shared" si="1"/>
        <v>N/A</v>
      </c>
      <c r="G13" s="80">
        <v>1.2623043689</v>
      </c>
      <c r="H13" s="9" t="str">
        <f t="shared" si="2"/>
        <v>N/A</v>
      </c>
      <c r="I13" s="10" t="s">
        <v>217</v>
      </c>
      <c r="J13" s="10">
        <v>38.51</v>
      </c>
      <c r="K13" s="9" t="str">
        <f t="shared" si="3"/>
        <v>No</v>
      </c>
    </row>
    <row r="14" spans="1:11" x14ac:dyDescent="0.2">
      <c r="A14" s="78" t="s">
        <v>37</v>
      </c>
      <c r="B14" s="5" t="s">
        <v>217</v>
      </c>
      <c r="C14" s="80" t="s">
        <v>217</v>
      </c>
      <c r="D14" s="9" t="str">
        <f t="shared" si="0"/>
        <v>N/A</v>
      </c>
      <c r="E14" s="80">
        <v>4.9991070274</v>
      </c>
      <c r="F14" s="9" t="str">
        <f t="shared" si="1"/>
        <v>N/A</v>
      </c>
      <c r="G14" s="80">
        <v>8.2254377377000001</v>
      </c>
      <c r="H14" s="9" t="str">
        <f t="shared" si="2"/>
        <v>N/A</v>
      </c>
      <c r="I14" s="10" t="s">
        <v>217</v>
      </c>
      <c r="J14" s="10">
        <v>64.540000000000006</v>
      </c>
      <c r="K14" s="9" t="str">
        <f t="shared" si="3"/>
        <v>No</v>
      </c>
    </row>
    <row r="15" spans="1:11" x14ac:dyDescent="0.2">
      <c r="A15" s="78" t="s">
        <v>38</v>
      </c>
      <c r="B15" s="5" t="s">
        <v>217</v>
      </c>
      <c r="C15" s="80" t="s">
        <v>217</v>
      </c>
      <c r="D15" s="9" t="str">
        <f t="shared" si="0"/>
        <v>N/A</v>
      </c>
      <c r="E15" s="80">
        <v>1.6127609207</v>
      </c>
      <c r="F15" s="9" t="str">
        <f t="shared" si="1"/>
        <v>N/A</v>
      </c>
      <c r="G15" s="80">
        <v>2.1640949068999999</v>
      </c>
      <c r="H15" s="9" t="str">
        <f t="shared" si="2"/>
        <v>N/A</v>
      </c>
      <c r="I15" s="10" t="s">
        <v>217</v>
      </c>
      <c r="J15" s="10">
        <v>34.19</v>
      </c>
      <c r="K15" s="9" t="str">
        <f t="shared" si="3"/>
        <v>No</v>
      </c>
    </row>
    <row r="16" spans="1:11" x14ac:dyDescent="0.2">
      <c r="A16" s="78" t="s">
        <v>377</v>
      </c>
      <c r="B16" s="5" t="s">
        <v>217</v>
      </c>
      <c r="C16" s="8" t="s">
        <v>217</v>
      </c>
      <c r="D16" s="9" t="str">
        <f t="shared" ref="D16:D41" si="4">IF($B16="N/A","N/A",IF(C16&lt;0,"No","Yes"))</f>
        <v>N/A</v>
      </c>
      <c r="E16" s="8">
        <v>45.558396938000001</v>
      </c>
      <c r="F16" s="9" t="str">
        <f t="shared" ref="F16:F41" si="5">IF($B16="N/A","N/A",IF(E16&lt;0,"No","Yes"))</f>
        <v>N/A</v>
      </c>
      <c r="G16" s="8">
        <v>43.804248411000003</v>
      </c>
      <c r="H16" s="9" t="str">
        <f t="shared" ref="H16:H41" si="6">IF($B16="N/A","N/A",IF(G16&lt;0,"No","Yes"))</f>
        <v>N/A</v>
      </c>
      <c r="I16" s="10" t="s">
        <v>217</v>
      </c>
      <c r="J16" s="10">
        <v>-3.85</v>
      </c>
      <c r="K16" s="9" t="str">
        <f t="shared" ref="K16:K41" si="7">IF(J16="Div by 0", "N/A", IF(J16="N/A","N/A", IF(J16&gt;30, "No", IF(J16&lt;-30, "No", "Yes"))))</f>
        <v>Yes</v>
      </c>
    </row>
    <row r="17" spans="1:11" x14ac:dyDescent="0.2">
      <c r="A17" s="78" t="s">
        <v>378</v>
      </c>
      <c r="B17" s="5" t="s">
        <v>217</v>
      </c>
      <c r="C17" s="8" t="s">
        <v>217</v>
      </c>
      <c r="D17" s="9" t="str">
        <f t="shared" si="4"/>
        <v>N/A</v>
      </c>
      <c r="E17" s="8">
        <v>0.72565997950000005</v>
      </c>
      <c r="F17" s="9" t="str">
        <f t="shared" si="5"/>
        <v>N/A</v>
      </c>
      <c r="G17" s="8">
        <v>0.71210948780000005</v>
      </c>
      <c r="H17" s="9" t="str">
        <f t="shared" si="6"/>
        <v>N/A</v>
      </c>
      <c r="I17" s="10" t="s">
        <v>217</v>
      </c>
      <c r="J17" s="10">
        <v>-1.87</v>
      </c>
      <c r="K17" s="9" t="str">
        <f t="shared" si="7"/>
        <v>Yes</v>
      </c>
    </row>
    <row r="18" spans="1:11" x14ac:dyDescent="0.2">
      <c r="A18" s="78" t="s">
        <v>379</v>
      </c>
      <c r="B18" s="5" t="s">
        <v>217</v>
      </c>
      <c r="C18" s="8" t="s">
        <v>217</v>
      </c>
      <c r="D18" s="9" t="str">
        <f t="shared" si="4"/>
        <v>N/A</v>
      </c>
      <c r="E18" s="8">
        <v>1.1523587901000001</v>
      </c>
      <c r="F18" s="9" t="str">
        <f t="shared" si="5"/>
        <v>N/A</v>
      </c>
      <c r="G18" s="8">
        <v>1.036824419</v>
      </c>
      <c r="H18" s="9" t="str">
        <f t="shared" si="6"/>
        <v>N/A</v>
      </c>
      <c r="I18" s="10" t="s">
        <v>217</v>
      </c>
      <c r="J18" s="10">
        <v>-10</v>
      </c>
      <c r="K18" s="9" t="str">
        <f t="shared" si="7"/>
        <v>Yes</v>
      </c>
    </row>
    <row r="19" spans="1:11" x14ac:dyDescent="0.2">
      <c r="A19" s="78" t="s">
        <v>380</v>
      </c>
      <c r="B19" s="5" t="s">
        <v>217</v>
      </c>
      <c r="C19" s="8" t="s">
        <v>217</v>
      </c>
      <c r="D19" s="9" t="str">
        <f t="shared" si="4"/>
        <v>N/A</v>
      </c>
      <c r="E19" s="8">
        <v>8.5951880067000008</v>
      </c>
      <c r="F19" s="9" t="str">
        <f t="shared" si="5"/>
        <v>N/A</v>
      </c>
      <c r="G19" s="8">
        <v>9.2566929808000005</v>
      </c>
      <c r="H19" s="9" t="str">
        <f t="shared" si="6"/>
        <v>N/A</v>
      </c>
      <c r="I19" s="10" t="s">
        <v>217</v>
      </c>
      <c r="J19" s="10">
        <v>7.6959999999999997</v>
      </c>
      <c r="K19" s="9" t="str">
        <f t="shared" si="7"/>
        <v>Yes</v>
      </c>
    </row>
    <row r="20" spans="1:11" x14ac:dyDescent="0.2">
      <c r="A20" s="78" t="s">
        <v>381</v>
      </c>
      <c r="B20" s="5" t="s">
        <v>217</v>
      </c>
      <c r="C20" s="8" t="s">
        <v>217</v>
      </c>
      <c r="D20" s="9" t="str">
        <f t="shared" si="4"/>
        <v>N/A</v>
      </c>
      <c r="E20" s="8">
        <v>1.0379578126</v>
      </c>
      <c r="F20" s="9" t="str">
        <f t="shared" si="5"/>
        <v>N/A</v>
      </c>
      <c r="G20" s="8">
        <v>1.0766632067999999</v>
      </c>
      <c r="H20" s="9" t="str">
        <f t="shared" si="6"/>
        <v>N/A</v>
      </c>
      <c r="I20" s="10" t="s">
        <v>217</v>
      </c>
      <c r="J20" s="10">
        <v>3.7290000000000001</v>
      </c>
      <c r="K20" s="9" t="str">
        <f t="shared" si="7"/>
        <v>Yes</v>
      </c>
    </row>
    <row r="21" spans="1:11" x14ac:dyDescent="0.2">
      <c r="A21" s="78" t="s">
        <v>382</v>
      </c>
      <c r="B21" s="5" t="s">
        <v>217</v>
      </c>
      <c r="C21" s="8" t="s">
        <v>217</v>
      </c>
      <c r="D21" s="9" t="str">
        <f t="shared" si="4"/>
        <v>N/A</v>
      </c>
      <c r="E21" s="8">
        <v>0.92983863870000005</v>
      </c>
      <c r="F21" s="9" t="str">
        <f t="shared" si="5"/>
        <v>N/A</v>
      </c>
      <c r="G21" s="8">
        <v>1.0093208965</v>
      </c>
      <c r="H21" s="9" t="str">
        <f t="shared" si="6"/>
        <v>N/A</v>
      </c>
      <c r="I21" s="10" t="s">
        <v>217</v>
      </c>
      <c r="J21" s="10">
        <v>8.548</v>
      </c>
      <c r="K21" s="9" t="str">
        <f t="shared" si="7"/>
        <v>Yes</v>
      </c>
    </row>
    <row r="22" spans="1:11" x14ac:dyDescent="0.2">
      <c r="A22" s="78" t="s">
        <v>383</v>
      </c>
      <c r="B22" s="5" t="s">
        <v>217</v>
      </c>
      <c r="C22" s="8" t="s">
        <v>217</v>
      </c>
      <c r="D22" s="9" t="str">
        <f t="shared" si="4"/>
        <v>N/A</v>
      </c>
      <c r="E22" s="8">
        <v>27.714853645000002</v>
      </c>
      <c r="F22" s="9" t="str">
        <f t="shared" si="5"/>
        <v>N/A</v>
      </c>
      <c r="G22" s="8">
        <v>27.621108058000001</v>
      </c>
      <c r="H22" s="9" t="str">
        <f t="shared" si="6"/>
        <v>N/A</v>
      </c>
      <c r="I22" s="10" t="s">
        <v>217</v>
      </c>
      <c r="J22" s="10">
        <v>-0.33800000000000002</v>
      </c>
      <c r="K22" s="9" t="str">
        <f t="shared" si="7"/>
        <v>Yes</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3.0361182232999999</v>
      </c>
      <c r="F24" s="9" t="str">
        <f t="shared" si="5"/>
        <v>N/A</v>
      </c>
      <c r="G24" s="8">
        <v>3.0135045757999999</v>
      </c>
      <c r="H24" s="9" t="str">
        <f t="shared" si="6"/>
        <v>N/A</v>
      </c>
      <c r="I24" s="10" t="s">
        <v>217</v>
      </c>
      <c r="J24" s="10">
        <v>-0.745</v>
      </c>
      <c r="K24" s="9" t="str">
        <f t="shared" si="7"/>
        <v>Yes</v>
      </c>
    </row>
    <row r="25" spans="1:11" x14ac:dyDescent="0.2">
      <c r="A25" s="78" t="s">
        <v>386</v>
      </c>
      <c r="B25" s="5" t="s">
        <v>217</v>
      </c>
      <c r="C25" s="8" t="s">
        <v>217</v>
      </c>
      <c r="D25" s="9" t="str">
        <f t="shared" si="4"/>
        <v>N/A</v>
      </c>
      <c r="E25" s="8">
        <v>5.1173192675000001</v>
      </c>
      <c r="F25" s="9" t="str">
        <f t="shared" si="5"/>
        <v>N/A</v>
      </c>
      <c r="G25" s="8">
        <v>5.7093880720000003</v>
      </c>
      <c r="H25" s="9" t="str">
        <f t="shared" si="6"/>
        <v>N/A</v>
      </c>
      <c r="I25" s="10" t="s">
        <v>217</v>
      </c>
      <c r="J25" s="10">
        <v>11.57</v>
      </c>
      <c r="K25" s="9" t="str">
        <f t="shared" si="7"/>
        <v>Yes</v>
      </c>
    </row>
    <row r="26" spans="1:11" x14ac:dyDescent="0.2">
      <c r="A26" s="78" t="s">
        <v>387</v>
      </c>
      <c r="B26" s="5" t="s">
        <v>217</v>
      </c>
      <c r="C26" s="8" t="s">
        <v>217</v>
      </c>
      <c r="D26" s="9" t="str">
        <f t="shared" si="4"/>
        <v>N/A</v>
      </c>
      <c r="E26" s="8">
        <v>0.74569647059999999</v>
      </c>
      <c r="F26" s="9" t="str">
        <f t="shared" si="5"/>
        <v>N/A</v>
      </c>
      <c r="G26" s="8">
        <v>0.81261877680000005</v>
      </c>
      <c r="H26" s="9" t="str">
        <f t="shared" si="6"/>
        <v>N/A</v>
      </c>
      <c r="I26" s="10" t="s">
        <v>217</v>
      </c>
      <c r="J26" s="10">
        <v>8.9740000000000002</v>
      </c>
      <c r="K26" s="9" t="str">
        <f t="shared" si="7"/>
        <v>Yes</v>
      </c>
    </row>
    <row r="27" spans="1:11" x14ac:dyDescent="0.2">
      <c r="A27" s="78" t="s">
        <v>388</v>
      </c>
      <c r="B27" s="5" t="s">
        <v>217</v>
      </c>
      <c r="C27" s="8" t="s">
        <v>217</v>
      </c>
      <c r="D27" s="9" t="str">
        <f t="shared" si="4"/>
        <v>N/A</v>
      </c>
      <c r="E27" s="8">
        <v>4.4751408499999999E-2</v>
      </c>
      <c r="F27" s="9" t="str">
        <f t="shared" si="5"/>
        <v>N/A</v>
      </c>
      <c r="G27" s="8">
        <v>3.3851850000000003E-2</v>
      </c>
      <c r="H27" s="9" t="str">
        <f t="shared" si="6"/>
        <v>N/A</v>
      </c>
      <c r="I27" s="10" t="s">
        <v>217</v>
      </c>
      <c r="J27" s="10">
        <v>-24.4</v>
      </c>
      <c r="K27" s="9" t="str">
        <f t="shared" si="7"/>
        <v>Yes</v>
      </c>
    </row>
    <row r="28" spans="1:11" x14ac:dyDescent="0.2">
      <c r="A28" s="78" t="s">
        <v>389</v>
      </c>
      <c r="B28" s="5" t="s">
        <v>217</v>
      </c>
      <c r="C28" s="8" t="s">
        <v>217</v>
      </c>
      <c r="D28" s="9" t="str">
        <f t="shared" si="4"/>
        <v>N/A</v>
      </c>
      <c r="E28" s="8">
        <v>6.5308997000000004E-3</v>
      </c>
      <c r="F28" s="9" t="str">
        <f t="shared" si="5"/>
        <v>N/A</v>
      </c>
      <c r="G28" s="8">
        <v>5.3627194000000003E-3</v>
      </c>
      <c r="H28" s="9" t="str">
        <f t="shared" si="6"/>
        <v>N/A</v>
      </c>
      <c r="I28" s="10" t="s">
        <v>217</v>
      </c>
      <c r="J28" s="10">
        <v>-17.899999999999999</v>
      </c>
      <c r="K28" s="9" t="str">
        <f t="shared" si="7"/>
        <v>Yes</v>
      </c>
    </row>
    <row r="29" spans="1:11" x14ac:dyDescent="0.2">
      <c r="A29" s="78" t="s">
        <v>390</v>
      </c>
      <c r="B29" s="5" t="s">
        <v>217</v>
      </c>
      <c r="C29" s="8" t="s">
        <v>217</v>
      </c>
      <c r="D29" s="9" t="str">
        <f t="shared" si="4"/>
        <v>N/A</v>
      </c>
      <c r="E29" s="8">
        <v>0</v>
      </c>
      <c r="F29" s="9" t="str">
        <f t="shared" si="5"/>
        <v>N/A</v>
      </c>
      <c r="G29" s="8">
        <v>0</v>
      </c>
      <c r="H29" s="9" t="str">
        <f t="shared" si="6"/>
        <v>N/A</v>
      </c>
      <c r="I29" s="10" t="s">
        <v>217</v>
      </c>
      <c r="J29" s="10" t="s">
        <v>1743</v>
      </c>
      <c r="K29" s="9" t="str">
        <f t="shared" si="7"/>
        <v>N/A</v>
      </c>
    </row>
    <row r="30" spans="1:11" x14ac:dyDescent="0.2">
      <c r="A30" s="78" t="s">
        <v>391</v>
      </c>
      <c r="B30" s="5" t="s">
        <v>217</v>
      </c>
      <c r="C30" s="8" t="s">
        <v>217</v>
      </c>
      <c r="D30" s="9" t="str">
        <f t="shared" si="4"/>
        <v>N/A</v>
      </c>
      <c r="E30" s="8">
        <v>3.95232529E-2</v>
      </c>
      <c r="F30" s="9" t="str">
        <f t="shared" si="5"/>
        <v>N/A</v>
      </c>
      <c r="G30" s="8">
        <v>3.3020401099999999E-2</v>
      </c>
      <c r="H30" s="9" t="str">
        <f t="shared" si="6"/>
        <v>N/A</v>
      </c>
      <c r="I30" s="10" t="s">
        <v>217</v>
      </c>
      <c r="J30" s="10">
        <v>-16.5</v>
      </c>
      <c r="K30" s="9" t="str">
        <f t="shared" si="7"/>
        <v>Yes</v>
      </c>
    </row>
    <row r="31" spans="1:11" x14ac:dyDescent="0.2">
      <c r="A31" s="78" t="s">
        <v>392</v>
      </c>
      <c r="B31" s="5" t="s">
        <v>217</v>
      </c>
      <c r="C31" s="8" t="s">
        <v>217</v>
      </c>
      <c r="D31" s="9" t="str">
        <f t="shared" si="4"/>
        <v>N/A</v>
      </c>
      <c r="E31" s="8">
        <v>0.45037153260000001</v>
      </c>
      <c r="F31" s="9" t="str">
        <f t="shared" si="5"/>
        <v>N/A</v>
      </c>
      <c r="G31" s="8">
        <v>0.5188165616</v>
      </c>
      <c r="H31" s="9" t="str">
        <f t="shared" si="6"/>
        <v>N/A</v>
      </c>
      <c r="I31" s="10" t="s">
        <v>217</v>
      </c>
      <c r="J31" s="10">
        <v>15.2</v>
      </c>
      <c r="K31" s="9" t="str">
        <f t="shared" si="7"/>
        <v>Yes</v>
      </c>
    </row>
    <row r="32" spans="1:11" x14ac:dyDescent="0.2">
      <c r="A32" s="78" t="s">
        <v>393</v>
      </c>
      <c r="B32" s="5" t="s">
        <v>217</v>
      </c>
      <c r="C32" s="8" t="s">
        <v>217</v>
      </c>
      <c r="D32" s="9" t="str">
        <f t="shared" si="4"/>
        <v>N/A</v>
      </c>
      <c r="E32" s="8">
        <v>0.20416148009999999</v>
      </c>
      <c r="F32" s="9" t="str">
        <f t="shared" si="5"/>
        <v>N/A</v>
      </c>
      <c r="G32" s="8">
        <v>0.23210567069999999</v>
      </c>
      <c r="H32" s="9" t="str">
        <f t="shared" si="6"/>
        <v>N/A</v>
      </c>
      <c r="I32" s="10" t="s">
        <v>217</v>
      </c>
      <c r="J32" s="10">
        <v>13.69</v>
      </c>
      <c r="K32" s="9" t="str">
        <f t="shared" si="7"/>
        <v>Yes</v>
      </c>
    </row>
    <row r="33" spans="1:11" x14ac:dyDescent="0.2">
      <c r="A33" s="78" t="s">
        <v>394</v>
      </c>
      <c r="B33" s="5" t="s">
        <v>217</v>
      </c>
      <c r="C33" s="8" t="s">
        <v>217</v>
      </c>
      <c r="D33" s="9" t="str">
        <f t="shared" si="4"/>
        <v>N/A</v>
      </c>
      <c r="E33" s="8">
        <v>0</v>
      </c>
      <c r="F33" s="9" t="str">
        <f t="shared" si="5"/>
        <v>N/A</v>
      </c>
      <c r="G33" s="8">
        <v>0</v>
      </c>
      <c r="H33" s="9" t="str">
        <f t="shared" si="6"/>
        <v>N/A</v>
      </c>
      <c r="I33" s="10" t="s">
        <v>217</v>
      </c>
      <c r="J33" s="10" t="s">
        <v>1743</v>
      </c>
      <c r="K33" s="9" t="str">
        <f t="shared" si="7"/>
        <v>N/A</v>
      </c>
    </row>
    <row r="34" spans="1:11" x14ac:dyDescent="0.2">
      <c r="A34" s="78" t="s">
        <v>395</v>
      </c>
      <c r="B34" s="5" t="s">
        <v>217</v>
      </c>
      <c r="C34" s="8" t="s">
        <v>217</v>
      </c>
      <c r="D34" s="9" t="str">
        <f t="shared" si="4"/>
        <v>N/A</v>
      </c>
      <c r="E34" s="8">
        <v>8.4686958500000006E-2</v>
      </c>
      <c r="F34" s="9" t="str">
        <f t="shared" si="5"/>
        <v>N/A</v>
      </c>
      <c r="G34" s="8">
        <v>6.2606336700000001E-2</v>
      </c>
      <c r="H34" s="9" t="str">
        <f t="shared" si="6"/>
        <v>N/A</v>
      </c>
      <c r="I34" s="10" t="s">
        <v>217</v>
      </c>
      <c r="J34" s="10">
        <v>-26.1</v>
      </c>
      <c r="K34" s="9" t="str">
        <f t="shared" si="7"/>
        <v>Yes</v>
      </c>
    </row>
    <row r="35" spans="1:11" x14ac:dyDescent="0.2">
      <c r="A35" s="78" t="s">
        <v>396</v>
      </c>
      <c r="B35" s="5" t="s">
        <v>217</v>
      </c>
      <c r="C35" s="8" t="s">
        <v>217</v>
      </c>
      <c r="D35" s="9" t="str">
        <f t="shared" si="4"/>
        <v>N/A</v>
      </c>
      <c r="E35" s="8">
        <v>1.5569510347</v>
      </c>
      <c r="F35" s="9" t="str">
        <f t="shared" si="5"/>
        <v>N/A</v>
      </c>
      <c r="G35" s="8">
        <v>1.6197206751</v>
      </c>
      <c r="H35" s="9" t="str">
        <f t="shared" si="6"/>
        <v>N/A</v>
      </c>
      <c r="I35" s="10" t="s">
        <v>217</v>
      </c>
      <c r="J35" s="10">
        <v>4.032</v>
      </c>
      <c r="K35" s="9" t="str">
        <f t="shared" si="7"/>
        <v>Yes</v>
      </c>
    </row>
    <row r="36" spans="1:11" x14ac:dyDescent="0.2">
      <c r="A36" s="78" t="s">
        <v>397</v>
      </c>
      <c r="B36" s="5" t="s">
        <v>217</v>
      </c>
      <c r="C36" s="8" t="s">
        <v>217</v>
      </c>
      <c r="D36" s="9" t="str">
        <f t="shared" si="4"/>
        <v>N/A</v>
      </c>
      <c r="E36" s="8">
        <v>3.092228E-4</v>
      </c>
      <c r="F36" s="9" t="str">
        <f t="shared" si="5"/>
        <v>N/A</v>
      </c>
      <c r="G36" s="8">
        <v>1.7437679999999999E-4</v>
      </c>
      <c r="H36" s="9" t="str">
        <f t="shared" si="6"/>
        <v>N/A</v>
      </c>
      <c r="I36" s="10" t="s">
        <v>217</v>
      </c>
      <c r="J36" s="10">
        <v>-43.6</v>
      </c>
      <c r="K36" s="9" t="str">
        <f t="shared" si="7"/>
        <v>No</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2.8059100000000001E-4</v>
      </c>
      <c r="F38" s="9" t="str">
        <f t="shared" si="5"/>
        <v>N/A</v>
      </c>
      <c r="G38" s="8">
        <v>3.2600890000000001E-4</v>
      </c>
      <c r="H38" s="9" t="str">
        <f t="shared" si="6"/>
        <v>N/A</v>
      </c>
      <c r="I38" s="10" t="s">
        <v>217</v>
      </c>
      <c r="J38" s="10">
        <v>16.190000000000001</v>
      </c>
      <c r="K38" s="9" t="str">
        <f t="shared" si="7"/>
        <v>Yes</v>
      </c>
    </row>
    <row r="39" spans="1:11" x14ac:dyDescent="0.2">
      <c r="A39" s="78" t="s">
        <v>400</v>
      </c>
      <c r="B39" s="5" t="s">
        <v>217</v>
      </c>
      <c r="C39" s="8" t="s">
        <v>217</v>
      </c>
      <c r="D39" s="9" t="str">
        <f t="shared" si="4"/>
        <v>N/A</v>
      </c>
      <c r="E39" s="8">
        <v>2.6241389899000001</v>
      </c>
      <c r="F39" s="9" t="str">
        <f t="shared" si="5"/>
        <v>N/A</v>
      </c>
      <c r="G39" s="8">
        <v>3.0840817026999998</v>
      </c>
      <c r="H39" s="9" t="str">
        <f t="shared" si="6"/>
        <v>N/A</v>
      </c>
      <c r="I39" s="10" t="s">
        <v>217</v>
      </c>
      <c r="J39" s="10">
        <v>17.53</v>
      </c>
      <c r="K39" s="9" t="str">
        <f t="shared" si="7"/>
        <v>Yes</v>
      </c>
    </row>
    <row r="40" spans="1:11" x14ac:dyDescent="0.2">
      <c r="A40" s="78" t="s">
        <v>401</v>
      </c>
      <c r="B40" s="5" t="s">
        <v>217</v>
      </c>
      <c r="C40" s="8" t="s">
        <v>217</v>
      </c>
      <c r="D40" s="9" t="str">
        <f t="shared" si="4"/>
        <v>N/A</v>
      </c>
      <c r="E40" s="8">
        <v>0.37490685740000002</v>
      </c>
      <c r="F40" s="9" t="str">
        <f t="shared" si="5"/>
        <v>N/A</v>
      </c>
      <c r="G40" s="8">
        <v>0.35745481299999998</v>
      </c>
      <c r="H40" s="9" t="str">
        <f t="shared" si="6"/>
        <v>N/A</v>
      </c>
      <c r="I40" s="10" t="s">
        <v>217</v>
      </c>
      <c r="J40" s="10">
        <v>-4.66</v>
      </c>
      <c r="K40" s="9" t="str">
        <f t="shared" si="7"/>
        <v>Yes</v>
      </c>
    </row>
    <row r="41" spans="1:11" x14ac:dyDescent="0.2">
      <c r="A41" s="78" t="s">
        <v>402</v>
      </c>
      <c r="B41" s="5" t="s">
        <v>217</v>
      </c>
      <c r="C41" s="8" t="s">
        <v>217</v>
      </c>
      <c r="D41" s="9" t="str">
        <f t="shared" si="4"/>
        <v>N/A</v>
      </c>
      <c r="E41" s="8">
        <v>0</v>
      </c>
      <c r="F41" s="9" t="str">
        <f t="shared" si="5"/>
        <v>N/A</v>
      </c>
      <c r="G41" s="8">
        <v>0</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v>99.274056565999999</v>
      </c>
      <c r="F42" s="9" t="str">
        <f t="shared" ref="F42:F51" si="9">IF($B42="N/A","N/A",IF(E42&lt;0,"No","Yes"))</f>
        <v>N/A</v>
      </c>
      <c r="G42" s="8">
        <v>99.287599884000002</v>
      </c>
      <c r="H42" s="9" t="str">
        <f t="shared" ref="H42:H51" si="10">IF($B42="N/A","N/A",IF(G42&lt;0,"No","Yes"))</f>
        <v>N/A</v>
      </c>
      <c r="I42" s="10" t="s">
        <v>217</v>
      </c>
      <c r="J42" s="10">
        <v>1.3599999999999999E-2</v>
      </c>
      <c r="K42" s="9" t="str">
        <f t="shared" ref="K42:K51" si="11">IF(J42="Div by 0", "N/A", IF(J42="N/A","N/A", IF(J42&gt;30, "No", IF(J42&lt;-30, "No", "Yes"))))</f>
        <v>Yes</v>
      </c>
    </row>
    <row r="43" spans="1:11" x14ac:dyDescent="0.2">
      <c r="A43" s="78" t="s">
        <v>39</v>
      </c>
      <c r="B43" s="5" t="s">
        <v>217</v>
      </c>
      <c r="C43" s="8" t="s">
        <v>217</v>
      </c>
      <c r="D43" s="9" t="str">
        <f t="shared" si="8"/>
        <v>N/A</v>
      </c>
      <c r="E43" s="8">
        <v>99.999730239000002</v>
      </c>
      <c r="F43" s="9" t="str">
        <f t="shared" si="9"/>
        <v>N/A</v>
      </c>
      <c r="G43" s="8">
        <v>99.999817944</v>
      </c>
      <c r="H43" s="9" t="str">
        <f t="shared" si="10"/>
        <v>N/A</v>
      </c>
      <c r="I43" s="10" t="s">
        <v>217</v>
      </c>
      <c r="J43" s="10">
        <v>1E-4</v>
      </c>
      <c r="K43" s="9" t="str">
        <f t="shared" si="11"/>
        <v>Yes</v>
      </c>
    </row>
    <row r="44" spans="1:11" x14ac:dyDescent="0.2">
      <c r="A44" s="78" t="s">
        <v>40</v>
      </c>
      <c r="B44" s="5" t="s">
        <v>217</v>
      </c>
      <c r="C44" s="8" t="s">
        <v>217</v>
      </c>
      <c r="D44" s="9" t="str">
        <f t="shared" si="8"/>
        <v>N/A</v>
      </c>
      <c r="E44" s="8">
        <v>40.088995011000002</v>
      </c>
      <c r="F44" s="9" t="str">
        <f t="shared" si="9"/>
        <v>N/A</v>
      </c>
      <c r="G44" s="8">
        <v>42.710485837</v>
      </c>
      <c r="H44" s="9" t="str">
        <f t="shared" si="10"/>
        <v>N/A</v>
      </c>
      <c r="I44" s="10" t="s">
        <v>217</v>
      </c>
      <c r="J44" s="10">
        <v>6.5389999999999997</v>
      </c>
      <c r="K44" s="9" t="str">
        <f t="shared" si="11"/>
        <v>Yes</v>
      </c>
    </row>
    <row r="45" spans="1:11" x14ac:dyDescent="0.2">
      <c r="A45" s="78" t="s">
        <v>167</v>
      </c>
      <c r="B45" s="5" t="s">
        <v>217</v>
      </c>
      <c r="C45" s="8" t="s">
        <v>217</v>
      </c>
      <c r="D45" s="9" t="str">
        <f t="shared" si="8"/>
        <v>N/A</v>
      </c>
      <c r="E45" s="8">
        <v>97.340626791999995</v>
      </c>
      <c r="F45" s="9" t="str">
        <f t="shared" si="9"/>
        <v>N/A</v>
      </c>
      <c r="G45" s="8">
        <v>95.263733204999994</v>
      </c>
      <c r="H45" s="9" t="str">
        <f t="shared" si="10"/>
        <v>N/A</v>
      </c>
      <c r="I45" s="10" t="s">
        <v>217</v>
      </c>
      <c r="J45" s="10">
        <v>-2.13</v>
      </c>
      <c r="K45" s="9" t="str">
        <f t="shared" si="11"/>
        <v>Yes</v>
      </c>
    </row>
    <row r="46" spans="1:11" x14ac:dyDescent="0.2">
      <c r="A46" s="78" t="s">
        <v>41</v>
      </c>
      <c r="B46" s="5" t="s">
        <v>217</v>
      </c>
      <c r="C46" s="8" t="s">
        <v>217</v>
      </c>
      <c r="D46" s="9" t="str">
        <f t="shared" si="8"/>
        <v>N/A</v>
      </c>
      <c r="E46" s="8">
        <v>100</v>
      </c>
      <c r="F46" s="9" t="str">
        <f t="shared" si="9"/>
        <v>N/A</v>
      </c>
      <c r="G46" s="8">
        <v>99.999972698999997</v>
      </c>
      <c r="H46" s="9" t="str">
        <f t="shared" si="10"/>
        <v>N/A</v>
      </c>
      <c r="I46" s="10" t="s">
        <v>217</v>
      </c>
      <c r="J46" s="10">
        <v>0</v>
      </c>
      <c r="K46" s="9" t="str">
        <f t="shared" si="11"/>
        <v>Yes</v>
      </c>
    </row>
    <row r="47" spans="1:11" x14ac:dyDescent="0.2">
      <c r="A47" s="78"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
      <c r="A48" s="78" t="s">
        <v>43</v>
      </c>
      <c r="B48" s="5" t="s">
        <v>217</v>
      </c>
      <c r="C48" s="8" t="s">
        <v>217</v>
      </c>
      <c r="D48" s="9" t="str">
        <f t="shared" si="8"/>
        <v>N/A</v>
      </c>
      <c r="E48" s="8">
        <v>99.219200610000001</v>
      </c>
      <c r="F48" s="9" t="str">
        <f t="shared" si="9"/>
        <v>N/A</v>
      </c>
      <c r="G48" s="8">
        <v>98.151141953000007</v>
      </c>
      <c r="H48" s="9" t="str">
        <f t="shared" si="10"/>
        <v>N/A</v>
      </c>
      <c r="I48" s="10" t="s">
        <v>217</v>
      </c>
      <c r="J48" s="10">
        <v>-1.08</v>
      </c>
      <c r="K48" s="9" t="str">
        <f t="shared" si="11"/>
        <v>Yes</v>
      </c>
    </row>
    <row r="49" spans="1:12" x14ac:dyDescent="0.2">
      <c r="A49" s="78" t="s">
        <v>44</v>
      </c>
      <c r="B49" s="5" t="s">
        <v>217</v>
      </c>
      <c r="C49" s="8" t="s">
        <v>217</v>
      </c>
      <c r="D49" s="9" t="str">
        <f t="shared" si="8"/>
        <v>N/A</v>
      </c>
      <c r="E49" s="8">
        <v>87.041827100999996</v>
      </c>
      <c r="F49" s="9" t="str">
        <f t="shared" si="9"/>
        <v>N/A</v>
      </c>
      <c r="G49" s="8">
        <v>86.253159905000004</v>
      </c>
      <c r="H49" s="9" t="str">
        <f t="shared" si="10"/>
        <v>N/A</v>
      </c>
      <c r="I49" s="10" t="s">
        <v>217</v>
      </c>
      <c r="J49" s="10">
        <v>-0.90600000000000003</v>
      </c>
      <c r="K49" s="9" t="str">
        <f t="shared" si="11"/>
        <v>Yes</v>
      </c>
    </row>
    <row r="50" spans="1:12" x14ac:dyDescent="0.2">
      <c r="A50" s="78" t="s">
        <v>45</v>
      </c>
      <c r="B50" s="5" t="s">
        <v>217</v>
      </c>
      <c r="C50" s="8" t="s">
        <v>217</v>
      </c>
      <c r="D50" s="9" t="str">
        <f t="shared" si="8"/>
        <v>N/A</v>
      </c>
      <c r="E50" s="8">
        <v>12.937306631</v>
      </c>
      <c r="F50" s="9" t="str">
        <f t="shared" si="9"/>
        <v>N/A</v>
      </c>
      <c r="G50" s="8">
        <v>13.700322435</v>
      </c>
      <c r="H50" s="9" t="str">
        <f t="shared" si="10"/>
        <v>N/A</v>
      </c>
      <c r="I50" s="10" t="s">
        <v>217</v>
      </c>
      <c r="J50" s="10">
        <v>5.8979999999999997</v>
      </c>
      <c r="K50" s="9" t="str">
        <f t="shared" si="11"/>
        <v>Yes</v>
      </c>
    </row>
    <row r="51" spans="1:12" x14ac:dyDescent="0.2">
      <c r="A51" s="78" t="s">
        <v>50</v>
      </c>
      <c r="B51" s="5" t="s">
        <v>217</v>
      </c>
      <c r="C51" s="8" t="s">
        <v>217</v>
      </c>
      <c r="D51" s="9" t="str">
        <f t="shared" si="8"/>
        <v>N/A</v>
      </c>
      <c r="E51" s="8">
        <v>2.0866267800000001E-2</v>
      </c>
      <c r="F51" s="9" t="str">
        <f t="shared" si="9"/>
        <v>N/A</v>
      </c>
      <c r="G51" s="8">
        <v>4.6517660400000001E-2</v>
      </c>
      <c r="H51" s="9" t="str">
        <f t="shared" si="10"/>
        <v>N/A</v>
      </c>
      <c r="I51" s="10" t="s">
        <v>217</v>
      </c>
      <c r="J51" s="10">
        <v>122.9</v>
      </c>
      <c r="K51" s="9" t="str">
        <f t="shared" si="11"/>
        <v>No</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26174545</v>
      </c>
      <c r="D7" s="31" t="str">
        <f>IF($B7="N/A","N/A",IF(C7&gt;15,"No",IF(C7&lt;-15,"No","Yes")))</f>
        <v>N/A</v>
      </c>
      <c r="E7" s="30">
        <v>30056131</v>
      </c>
      <c r="F7" s="31" t="str">
        <f>IF($B7="N/A","N/A",IF(E7&gt;15,"No",IF(E7&lt;-15,"No","Yes")))</f>
        <v>N/A</v>
      </c>
      <c r="G7" s="30">
        <v>32452333</v>
      </c>
      <c r="H7" s="31" t="str">
        <f>IF($B7="N/A","N/A",IF(G7&gt;15,"No",IF(G7&lt;-15,"No","Yes")))</f>
        <v>N/A</v>
      </c>
      <c r="I7" s="32">
        <v>14.83</v>
      </c>
      <c r="J7" s="32">
        <v>7.9720000000000004</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100</v>
      </c>
      <c r="F11" s="9" t="str">
        <f>IF(OR($B11="N/A",$E11="N/A"),"N/A",IF(E11&gt;100,"No",IF(E11&lt;95,"No","Yes")))</f>
        <v>Yes</v>
      </c>
      <c r="G11" s="9">
        <v>100</v>
      </c>
      <c r="H11" s="9" t="str">
        <f>IF($B11="N/A","N/A",IF(G11&gt;100,"No",IF(G11&lt;95,"No","Yes")))</f>
        <v>Yes</v>
      </c>
      <c r="I11" s="10" t="s">
        <v>217</v>
      </c>
      <c r="J11" s="10">
        <v>0</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100</v>
      </c>
      <c r="F13" s="9" t="str">
        <f t="shared" si="2"/>
        <v>Yes</v>
      </c>
      <c r="G13" s="9">
        <v>100</v>
      </c>
      <c r="H13" s="9" t="str">
        <f t="shared" si="3"/>
        <v>Yes</v>
      </c>
      <c r="I13" s="10" t="s">
        <v>217</v>
      </c>
      <c r="J13" s="10">
        <v>0</v>
      </c>
      <c r="K13" s="9" t="str">
        <f t="shared" si="0"/>
        <v>Yes</v>
      </c>
    </row>
    <row r="14" spans="1:11" x14ac:dyDescent="0.2">
      <c r="A14" s="3" t="s">
        <v>13</v>
      </c>
      <c r="B14" s="34" t="s">
        <v>217</v>
      </c>
      <c r="C14" s="35">
        <v>26174545</v>
      </c>
      <c r="D14" s="9" t="str">
        <f>IF($B14="N/A","N/A",IF(C14&gt;15,"No",IF(C14&lt;-15,"No","Yes")))</f>
        <v>N/A</v>
      </c>
      <c r="E14" s="35">
        <v>30056131</v>
      </c>
      <c r="F14" s="9" t="str">
        <f>IF($B14="N/A","N/A",IF(E14&gt;15,"No",IF(E14&lt;-15,"No","Yes")))</f>
        <v>N/A</v>
      </c>
      <c r="G14" s="35">
        <v>32452333</v>
      </c>
      <c r="H14" s="9" t="str">
        <f>IF($B14="N/A","N/A",IF(G14&gt;15,"No",IF(G14&lt;-15,"No","Yes")))</f>
        <v>N/A</v>
      </c>
      <c r="I14" s="10">
        <v>14.83</v>
      </c>
      <c r="J14" s="10">
        <v>7.9720000000000004</v>
      </c>
      <c r="K14" s="9" t="str">
        <f t="shared" si="0"/>
        <v>Yes</v>
      </c>
    </row>
    <row r="15" spans="1:11" ht="14.25" customHeight="1" x14ac:dyDescent="0.2">
      <c r="A15" s="3" t="s">
        <v>444</v>
      </c>
      <c r="B15" s="34" t="s">
        <v>217</v>
      </c>
      <c r="C15" s="9">
        <v>0.44905460629999999</v>
      </c>
      <c r="D15" s="9" t="str">
        <f>IF($B15="N/A","N/A",IF(C15&gt;15,"No",IF(C15&lt;-15,"No","Yes")))</f>
        <v>N/A</v>
      </c>
      <c r="E15" s="9">
        <v>0</v>
      </c>
      <c r="F15" s="9" t="str">
        <f>IF($B15="N/A","N/A",IF(E15&gt;15,"No",IF(E15&lt;-15,"No","Yes")))</f>
        <v>N/A</v>
      </c>
      <c r="G15" s="9">
        <v>1.1796440027999999</v>
      </c>
      <c r="H15" s="9" t="str">
        <f>IF($B15="N/A","N/A",IF(G15&gt;15,"No",IF(G15&lt;-15,"No","Yes")))</f>
        <v>N/A</v>
      </c>
      <c r="I15" s="10">
        <v>-100</v>
      </c>
      <c r="J15" s="10" t="s">
        <v>1743</v>
      </c>
      <c r="K15" s="9" t="str">
        <f t="shared" si="0"/>
        <v>N/A</v>
      </c>
    </row>
    <row r="16" spans="1:11" ht="12.75" customHeight="1" x14ac:dyDescent="0.2">
      <c r="A16" s="3" t="s">
        <v>856</v>
      </c>
      <c r="B16" s="34" t="s">
        <v>217</v>
      </c>
      <c r="C16" s="36">
        <v>175.40649832</v>
      </c>
      <c r="D16" s="9" t="str">
        <f>IF($B16="N/A","N/A",IF(C16&gt;15,"No",IF(C16&lt;-15,"No","Yes")))</f>
        <v>N/A</v>
      </c>
      <c r="E16" s="36" t="s">
        <v>1743</v>
      </c>
      <c r="F16" s="9" t="str">
        <f>IF($B16="N/A","N/A",IF(E16&gt;15,"No",IF(E16&lt;-15,"No","Yes")))</f>
        <v>N/A</v>
      </c>
      <c r="G16" s="36">
        <v>137.75381770000001</v>
      </c>
      <c r="H16" s="9" t="str">
        <f>IF($B16="N/A","N/A",IF(G16&gt;15,"No",IF(G16&lt;-15,"No","Yes")))</f>
        <v>N/A</v>
      </c>
      <c r="I16" s="10" t="s">
        <v>1743</v>
      </c>
      <c r="J16" s="10" t="s">
        <v>1743</v>
      </c>
      <c r="K16" s="9" t="str">
        <f t="shared" si="0"/>
        <v>N/A</v>
      </c>
    </row>
    <row r="17" spans="1:11" x14ac:dyDescent="0.2">
      <c r="A17" s="3" t="s">
        <v>131</v>
      </c>
      <c r="B17" s="34" t="s">
        <v>217</v>
      </c>
      <c r="C17" s="35">
        <v>25358</v>
      </c>
      <c r="D17" s="9" t="str">
        <f>IF($B17="N/A","N/A",IF(C17&gt;15,"No",IF(C17&lt;-15,"No","Yes")))</f>
        <v>N/A</v>
      </c>
      <c r="E17" s="35">
        <v>29057</v>
      </c>
      <c r="F17" s="9" t="str">
        <f>IF($B17="N/A","N/A",IF(E17&gt;15,"No",IF(E17&lt;-15,"No","Yes")))</f>
        <v>N/A</v>
      </c>
      <c r="G17" s="35">
        <v>31457</v>
      </c>
      <c r="H17" s="9" t="str">
        <f>IF($B17="N/A","N/A",IF(G17&gt;15,"No",IF(G17&lt;-15,"No","Yes")))</f>
        <v>N/A</v>
      </c>
      <c r="I17" s="10">
        <v>14.59</v>
      </c>
      <c r="J17" s="10">
        <v>8.26</v>
      </c>
      <c r="K17" s="9" t="str">
        <f t="shared" si="0"/>
        <v>Yes</v>
      </c>
    </row>
    <row r="18" spans="1:11" x14ac:dyDescent="0.2">
      <c r="A18" s="3" t="s">
        <v>350</v>
      </c>
      <c r="B18" s="34" t="s">
        <v>217</v>
      </c>
      <c r="C18" s="35" t="s">
        <v>217</v>
      </c>
      <c r="D18" s="9" t="str">
        <f>IF($B18="N/A","N/A",IF(C18&gt;15,"No",IF(C18&lt;-15,"No","Yes")))</f>
        <v>N/A</v>
      </c>
      <c r="E18" s="35" t="s">
        <v>217</v>
      </c>
      <c r="F18" s="9" t="str">
        <f>IF($B18="N/A","N/A",IF(E18&gt;15,"No",IF(E18&lt;-15,"No","Yes")))</f>
        <v>N/A</v>
      </c>
      <c r="G18" s="8">
        <v>9.6932938499999996E-2</v>
      </c>
      <c r="H18" s="9" t="str">
        <f>IF($B18="N/A","N/A",IF(G18&gt;15,"No",IF(G18&lt;-15,"No","Yes")))</f>
        <v>N/A</v>
      </c>
      <c r="I18" s="10" t="s">
        <v>217</v>
      </c>
      <c r="J18" s="10" t="s">
        <v>217</v>
      </c>
      <c r="K18" s="9" t="str">
        <f t="shared" si="0"/>
        <v>N/A</v>
      </c>
    </row>
    <row r="19" spans="1:11" ht="27.75" customHeight="1" x14ac:dyDescent="0.2">
      <c r="A19" s="3" t="s">
        <v>835</v>
      </c>
      <c r="B19" s="34" t="s">
        <v>217</v>
      </c>
      <c r="C19" s="36">
        <v>80.055130531000003</v>
      </c>
      <c r="D19" s="9" t="str">
        <f>IF($B19="N/A","N/A",IF(C19&gt;60,"No",IF(C19&lt;15,"No","Yes")))</f>
        <v>N/A</v>
      </c>
      <c r="E19" s="36">
        <v>58.780878962000003</v>
      </c>
      <c r="F19" s="9" t="str">
        <f>IF($B19="N/A","N/A",IF(E19&gt;60,"No",IF(E19&lt;15,"No","Yes")))</f>
        <v>N/A</v>
      </c>
      <c r="G19" s="36">
        <v>63.538036048999999</v>
      </c>
      <c r="H19" s="9" t="str">
        <f>IF($B19="N/A","N/A",IF(G19&gt;60,"No",IF(G19&lt;15,"No","Yes")))</f>
        <v>N/A</v>
      </c>
      <c r="I19" s="10">
        <v>-26.6</v>
      </c>
      <c r="J19" s="10">
        <v>8.093</v>
      </c>
      <c r="K19" s="9" t="str">
        <f t="shared" si="0"/>
        <v>Yes</v>
      </c>
    </row>
    <row r="20" spans="1:11" x14ac:dyDescent="0.2">
      <c r="A20" s="3" t="s">
        <v>27</v>
      </c>
      <c r="B20" s="34" t="s">
        <v>221</v>
      </c>
      <c r="C20" s="35">
        <v>11</v>
      </c>
      <c r="D20" s="9" t="str">
        <f>IF($B20="N/A","N/A",IF(C20="N/A","N/A",IF(C20=0,"Yes","No")))</f>
        <v>No</v>
      </c>
      <c r="E20" s="35">
        <v>51</v>
      </c>
      <c r="F20" s="9" t="str">
        <f>IF($B20="N/A","N/A",IF(E20="N/A","N/A",IF(E20=0,"Yes","No")))</f>
        <v>No</v>
      </c>
      <c r="G20" s="35">
        <v>11</v>
      </c>
      <c r="H20" s="9" t="str">
        <f>IF($B20="N/A","N/A",IF(G20=0,"Yes","No"))</f>
        <v>No</v>
      </c>
      <c r="I20" s="10">
        <v>628.6</v>
      </c>
      <c r="J20" s="10">
        <v>-84.3</v>
      </c>
      <c r="K20" s="9" t="str">
        <f t="shared" si="0"/>
        <v>No</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26174545</v>
      </c>
      <c r="D6" s="9" t="str">
        <f>IF($B6="N/A","N/A",IF(C6&gt;15,"No",IF(C6&lt;-15,"No","Yes")))</f>
        <v>N/A</v>
      </c>
      <c r="E6" s="35">
        <v>30056131</v>
      </c>
      <c r="F6" s="9" t="str">
        <f>IF($B6="N/A","N/A",IF(E6&gt;15,"No",IF(E6&lt;-15,"No","Yes")))</f>
        <v>N/A</v>
      </c>
      <c r="G6" s="35">
        <v>32452333</v>
      </c>
      <c r="H6" s="9" t="str">
        <f>IF($B6="N/A","N/A",IF(G6&gt;15,"No",IF(G6&lt;-15,"No","Yes")))</f>
        <v>N/A</v>
      </c>
      <c r="I6" s="10">
        <v>14.83</v>
      </c>
      <c r="J6" s="10">
        <v>7.9720000000000004</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73.156344990999997</v>
      </c>
      <c r="D9" s="9" t="str">
        <f>IF($B9="N/A","N/A",IF(C9&gt;60,"No",IF(C9&lt;15,"No","Yes")))</f>
        <v>No</v>
      </c>
      <c r="E9" s="36">
        <v>72.507216713999995</v>
      </c>
      <c r="F9" s="9" t="str">
        <f>IF($B9="N/A","N/A",IF(E9&gt;60,"No",IF(E9&lt;15,"No","Yes")))</f>
        <v>No</v>
      </c>
      <c r="G9" s="36">
        <v>72.490895738999996</v>
      </c>
      <c r="H9" s="9" t="str">
        <f>IF($B9="N/A","N/A",IF(G9&gt;60,"No",IF(G9&lt;15,"No","Yes")))</f>
        <v>No</v>
      </c>
      <c r="I9" s="10">
        <v>-0.88700000000000001</v>
      </c>
      <c r="J9" s="10">
        <v>-2.3E-2</v>
      </c>
      <c r="K9" s="9" t="str">
        <f t="shared" si="0"/>
        <v>Yes</v>
      </c>
    </row>
    <row r="10" spans="1:11" x14ac:dyDescent="0.2">
      <c r="A10" s="3" t="s">
        <v>14</v>
      </c>
      <c r="B10" s="34" t="s">
        <v>276</v>
      </c>
      <c r="C10" s="9">
        <v>0.37082210980000002</v>
      </c>
      <c r="D10" s="9" t="str">
        <f>IF($B10="N/A","N/A",IF(C10&gt;15,"No",IF(C10&lt;=0,"No","Yes")))</f>
        <v>Yes</v>
      </c>
      <c r="E10" s="9">
        <v>0.62566935180000005</v>
      </c>
      <c r="F10" s="9" t="str">
        <f>IF($B10="N/A","N/A",IF(E10&gt;15,"No",IF(E10&lt;=0,"No","Yes")))</f>
        <v>Yes</v>
      </c>
      <c r="G10" s="9">
        <v>1.0316885384000001</v>
      </c>
      <c r="H10" s="9" t="str">
        <f>IF($B10="N/A","N/A",IF(G10&gt;15,"No",IF(G10&lt;=0,"No","Yes")))</f>
        <v>Yes</v>
      </c>
      <c r="I10" s="10">
        <v>68.72</v>
      </c>
      <c r="J10" s="10">
        <v>64.89</v>
      </c>
      <c r="K10" s="9" t="str">
        <f t="shared" si="0"/>
        <v>No</v>
      </c>
    </row>
    <row r="11" spans="1:11" x14ac:dyDescent="0.2">
      <c r="A11" s="3" t="s">
        <v>871</v>
      </c>
      <c r="B11" s="34" t="s">
        <v>217</v>
      </c>
      <c r="C11" s="36">
        <v>107.57874945</v>
      </c>
      <c r="D11" s="9" t="str">
        <f>IF($B11="N/A","N/A",IF(C11&gt;15,"No",IF(C11&lt;-15,"No","Yes")))</f>
        <v>N/A</v>
      </c>
      <c r="E11" s="36">
        <v>106.94705188</v>
      </c>
      <c r="F11" s="9" t="str">
        <f>IF($B11="N/A","N/A",IF(E11&gt;15,"No",IF(E11&lt;-15,"No","Yes")))</f>
        <v>N/A</v>
      </c>
      <c r="G11" s="36">
        <v>98.693960997999994</v>
      </c>
      <c r="H11" s="9" t="str">
        <f>IF($B11="N/A","N/A",IF(G11&gt;15,"No",IF(G11&lt;-15,"No","Yes")))</f>
        <v>N/A</v>
      </c>
      <c r="I11" s="10">
        <v>-0.58699999999999997</v>
      </c>
      <c r="J11" s="10">
        <v>-7.72</v>
      </c>
      <c r="K11" s="9" t="str">
        <f t="shared" si="0"/>
        <v>Yes</v>
      </c>
    </row>
    <row r="12" spans="1:11" x14ac:dyDescent="0.2">
      <c r="A12" s="3" t="s">
        <v>932</v>
      </c>
      <c r="B12" s="34" t="s">
        <v>217</v>
      </c>
      <c r="C12" s="9">
        <v>1.2989720000000001E-4</v>
      </c>
      <c r="D12" s="9" t="str">
        <f>IF($B12="N/A","N/A",IF(C12&gt;15,"No",IF(C12&lt;-15,"No","Yes")))</f>
        <v>N/A</v>
      </c>
      <c r="E12" s="9">
        <v>9.9813246000000008E-6</v>
      </c>
      <c r="F12" s="9" t="str">
        <f>IF($B12="N/A","N/A",IF(E12&gt;15,"No",IF(E12&lt;-15,"No","Yes")))</f>
        <v>N/A</v>
      </c>
      <c r="G12" s="9">
        <v>9.6100949000000005E-2</v>
      </c>
      <c r="H12" s="9" t="str">
        <f>IF($B12="N/A","N/A",IF(G12&gt;15,"No",IF(G12&lt;-15,"No","Yes")))</f>
        <v>N/A</v>
      </c>
      <c r="I12" s="10">
        <v>-92.3</v>
      </c>
      <c r="J12" s="10">
        <v>963000</v>
      </c>
      <c r="K12" s="9" t="str">
        <f t="shared" si="0"/>
        <v>No</v>
      </c>
    </row>
    <row r="13" spans="1:11" x14ac:dyDescent="0.2">
      <c r="A13" s="3" t="s">
        <v>51</v>
      </c>
      <c r="B13" s="34" t="s">
        <v>277</v>
      </c>
      <c r="C13" s="9">
        <v>99.666145103999995</v>
      </c>
      <c r="D13" s="9" t="str">
        <f>IF($B13="N/A","N/A",IF(C13&gt;99,"No",IF(C13&lt;95,"No","Yes")))</f>
        <v>No</v>
      </c>
      <c r="E13" s="9">
        <v>99.635056155000001</v>
      </c>
      <c r="F13" s="9" t="str">
        <f>IF($B13="N/A","N/A",IF(E13&gt;99,"No",IF(E13&lt;95,"No","Yes")))</f>
        <v>No</v>
      </c>
      <c r="G13" s="9">
        <v>98.006306664999997</v>
      </c>
      <c r="H13" s="9" t="str">
        <f>IF($B13="N/A","N/A",IF(G13&gt;99,"No",IF(G13&lt;95,"No","Yes")))</f>
        <v>Yes</v>
      </c>
      <c r="I13" s="10">
        <v>-3.1E-2</v>
      </c>
      <c r="J13" s="10">
        <v>-1.63</v>
      </c>
      <c r="K13" s="9" t="str">
        <f t="shared" si="0"/>
        <v>Yes</v>
      </c>
    </row>
    <row r="14" spans="1:11" x14ac:dyDescent="0.2">
      <c r="A14" s="3" t="s">
        <v>52</v>
      </c>
      <c r="B14" s="34" t="s">
        <v>278</v>
      </c>
      <c r="C14" s="9">
        <v>0.33385489600000001</v>
      </c>
      <c r="D14" s="9" t="str">
        <f>IF($B14="N/A","N/A",IF(C14&gt;6,"No",IF(C14&lt;=0,"No","Yes")))</f>
        <v>Yes</v>
      </c>
      <c r="E14" s="9">
        <v>0.36494384460000001</v>
      </c>
      <c r="F14" s="9" t="str">
        <f>IF($B14="N/A","N/A",IF(E14&gt;6,"No",IF(E14&lt;=0,"No","Yes")))</f>
        <v>Yes</v>
      </c>
      <c r="G14" s="9">
        <v>1.9936933348000001</v>
      </c>
      <c r="H14" s="9" t="str">
        <f>IF($B14="N/A","N/A",IF(G14&gt;6,"No",IF(G14&lt;=0,"No","Yes")))</f>
        <v>Yes</v>
      </c>
      <c r="I14" s="10">
        <v>9.3119999999999994</v>
      </c>
      <c r="J14" s="10">
        <v>446.3</v>
      </c>
      <c r="K14" s="9" t="str">
        <f t="shared" si="0"/>
        <v>No</v>
      </c>
    </row>
    <row r="15" spans="1:11" x14ac:dyDescent="0.2">
      <c r="A15" s="3" t="s">
        <v>168</v>
      </c>
      <c r="B15" s="34" t="s">
        <v>217</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169</v>
      </c>
      <c r="B16" s="34" t="s">
        <v>279</v>
      </c>
      <c r="C16" s="9">
        <v>99.999816000999999</v>
      </c>
      <c r="D16" s="9" t="str">
        <f>IF($B16="N/A","N/A",IF(C16&gt;98,"Yes","No"))</f>
        <v>Yes</v>
      </c>
      <c r="E16" s="9">
        <v>99.999465713000006</v>
      </c>
      <c r="F16" s="9" t="str">
        <f>IF($B16="N/A","N/A",IF(E16&gt;98,"Yes","No"))</f>
        <v>Yes</v>
      </c>
      <c r="G16" s="9">
        <v>99.999358598000001</v>
      </c>
      <c r="H16" s="9" t="str">
        <f>IF($B16="N/A","N/A",IF(G16&gt;98,"Yes","No"))</f>
        <v>Yes</v>
      </c>
      <c r="I16" s="10">
        <v>0</v>
      </c>
      <c r="J16" s="10">
        <v>0</v>
      </c>
      <c r="K16" s="9" t="str">
        <f t="shared" si="0"/>
        <v>Yes</v>
      </c>
    </row>
    <row r="17" spans="1:11" x14ac:dyDescent="0.2">
      <c r="A17" s="3" t="s">
        <v>21</v>
      </c>
      <c r="B17" s="34" t="s">
        <v>279</v>
      </c>
      <c r="C17" s="9">
        <v>99.945225926999996</v>
      </c>
      <c r="D17" s="9" t="str">
        <f>IF($B17="N/A","N/A",IF(C17&gt;98,"Yes","No"))</f>
        <v>Yes</v>
      </c>
      <c r="E17" s="9">
        <v>99.941328591000001</v>
      </c>
      <c r="F17" s="9" t="str">
        <f>IF($B17="N/A","N/A",IF(E17&gt;98,"Yes","No"))</f>
        <v>Yes</v>
      </c>
      <c r="G17" s="9">
        <v>99.950426553</v>
      </c>
      <c r="H17" s="9" t="str">
        <f>IF($B17="N/A","N/A",IF(G17&gt;98,"Yes","No"))</f>
        <v>Yes</v>
      </c>
      <c r="I17" s="10">
        <v>-4.0000000000000001E-3</v>
      </c>
      <c r="J17" s="10">
        <v>9.1000000000000004E-3</v>
      </c>
      <c r="K17" s="9" t="str">
        <f t="shared" si="0"/>
        <v>Yes</v>
      </c>
    </row>
    <row r="18" spans="1:11" x14ac:dyDescent="0.2">
      <c r="A18" s="3" t="s">
        <v>53</v>
      </c>
      <c r="B18" s="34" t="s">
        <v>279</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4" t="s">
        <v>227</v>
      </c>
      <c r="C19" s="9">
        <v>99.306956434</v>
      </c>
      <c r="D19" s="9" t="str">
        <f>IF($B19="N/A","N/A",IF(C19&gt;100,"No",IF(C19&lt;98,"No","Yes")))</f>
        <v>Yes</v>
      </c>
      <c r="E19" s="9">
        <v>98.943047593000003</v>
      </c>
      <c r="F19" s="9" t="str">
        <f>IF($B19="N/A","N/A",IF(E19&gt;100,"No",IF(E19&lt;98,"No","Yes")))</f>
        <v>Yes</v>
      </c>
      <c r="G19" s="9">
        <v>99.241345761000005</v>
      </c>
      <c r="H19" s="9" t="str">
        <f>IF($B19="N/A","N/A",IF(G19&gt;100,"No",IF(G19&lt;98,"No","Yes")))</f>
        <v>Yes</v>
      </c>
      <c r="I19" s="10">
        <v>-0.36599999999999999</v>
      </c>
      <c r="J19" s="10">
        <v>0.30149999999999999</v>
      </c>
      <c r="K19" s="9" t="str">
        <f>IF(J19="Div by 0", "N/A", IF(J19="N/A","N/A", IF(J19&gt;30, "No", IF(J19&lt;-30, "No", "Yes"))))</f>
        <v>Yes</v>
      </c>
    </row>
    <row r="20" spans="1:11" x14ac:dyDescent="0.2">
      <c r="A20" s="3" t="s">
        <v>679</v>
      </c>
      <c r="B20" s="34" t="s">
        <v>227</v>
      </c>
      <c r="C20" s="9">
        <v>99.589876347000001</v>
      </c>
      <c r="D20" s="9" t="str">
        <f>IF($B20="N/A","N/A",IF(C20&gt;100,"No",IF(C20&lt;98,"No","Yes")))</f>
        <v>Yes</v>
      </c>
      <c r="E20" s="9">
        <v>99.195641648000006</v>
      </c>
      <c r="F20" s="9" t="str">
        <f>IF($B20="N/A","N/A",IF(E20&gt;100,"No",IF(E20&lt;98,"No","Yes")))</f>
        <v>Yes</v>
      </c>
      <c r="G20" s="9">
        <v>99.497077759999996</v>
      </c>
      <c r="H20" s="9" t="str">
        <f>IF($B20="N/A","N/A",IF(G20&gt;100,"No",IF(G20&lt;98,"No","Yes")))</f>
        <v>Yes</v>
      </c>
      <c r="I20" s="10">
        <v>-0.39600000000000002</v>
      </c>
      <c r="J20" s="10">
        <v>0.3039</v>
      </c>
      <c r="K20" s="9" t="str">
        <f>IF(J20="Div by 0", "N/A", IF(J20="N/A","N/A", IF(J20&gt;30, "No", IF(J20&lt;-30, "No", "Yes"))))</f>
        <v>Yes</v>
      </c>
    </row>
    <row r="21" spans="1:11" x14ac:dyDescent="0.2">
      <c r="A21" s="3" t="s">
        <v>680</v>
      </c>
      <c r="B21" s="34" t="s">
        <v>227</v>
      </c>
      <c r="C21" s="9">
        <v>99.589876347000001</v>
      </c>
      <c r="D21" s="9" t="str">
        <f>IF($B21="N/A","N/A",IF(C21&gt;100,"No",IF(C21&lt;98,"No","Yes")))</f>
        <v>Yes</v>
      </c>
      <c r="E21" s="9">
        <v>99.195641648000006</v>
      </c>
      <c r="F21" s="9" t="str">
        <f>IF($B21="N/A","N/A",IF(E21&gt;100,"No",IF(E21&lt;98,"No","Yes")))</f>
        <v>Yes</v>
      </c>
      <c r="G21" s="9">
        <v>99.497077759999996</v>
      </c>
      <c r="H21" s="9" t="str">
        <f>IF($B21="N/A","N/A",IF(G21&gt;100,"No",IF(G21&lt;98,"No","Yes")))</f>
        <v>Yes</v>
      </c>
      <c r="I21" s="10">
        <v>-0.39600000000000002</v>
      </c>
      <c r="J21" s="10">
        <v>0.3039</v>
      </c>
      <c r="K21" s="9" t="str">
        <f>IF(J21="Div by 0", "N/A", IF(J21="N/A","N/A", IF(J21&gt;30, "No", IF(J21&lt;-30, "No", "Yes"))))</f>
        <v>Yes</v>
      </c>
    </row>
    <row r="22" spans="1:11" ht="13.5" customHeight="1" x14ac:dyDescent="0.2">
      <c r="A22" s="3" t="s">
        <v>1724</v>
      </c>
      <c r="B22" s="34" t="s">
        <v>217</v>
      </c>
      <c r="C22" s="9">
        <v>60.26295013</v>
      </c>
      <c r="D22" s="9" t="str">
        <f>IF($B22="N/A","N/A",IF(C22&gt;15,"No",IF(C22&lt;-15,"No","Yes")))</f>
        <v>N/A</v>
      </c>
      <c r="E22" s="9">
        <v>58.084904541</v>
      </c>
      <c r="F22" s="9" t="str">
        <f>IF($B22="N/A","N/A",IF(E22&gt;15,"No",IF(E22&lt;-15,"No","Yes")))</f>
        <v>N/A</v>
      </c>
      <c r="G22" s="9">
        <v>58.372370332000003</v>
      </c>
      <c r="H22" s="9" t="str">
        <f>IF($B22="N/A","N/A",IF(G22&gt;15,"No",IF(G22&lt;-15,"No","Yes")))</f>
        <v>N/A</v>
      </c>
      <c r="I22" s="10">
        <v>-3.61</v>
      </c>
      <c r="J22" s="10">
        <v>0.49490000000000001</v>
      </c>
      <c r="K22" s="9" t="str">
        <f t="shared" ref="K22:K31" si="1">IF(J22="Div by 0", "N/A", IF(J22="N/A","N/A", IF(J22&gt;30, "No", IF(J22&lt;-30, "No", "Yes"))))</f>
        <v>Yes</v>
      </c>
    </row>
    <row r="23" spans="1:11" x14ac:dyDescent="0.2">
      <c r="A23" s="3" t="s">
        <v>933</v>
      </c>
      <c r="B23" s="34" t="s">
        <v>217</v>
      </c>
      <c r="C23" s="9">
        <v>39.282081120999997</v>
      </c>
      <c r="D23" s="9" t="str">
        <f>IF($B23="N/A","N/A",IF(C23&gt;15,"No",IF(C23&lt;-15,"No","Yes")))</f>
        <v>N/A</v>
      </c>
      <c r="E23" s="9">
        <v>41.069614049999998</v>
      </c>
      <c r="F23" s="9" t="str">
        <f>IF($B23="N/A","N/A",IF(E23&gt;15,"No",IF(E23&lt;-15,"No","Yes")))</f>
        <v>N/A</v>
      </c>
      <c r="G23" s="9">
        <v>41.088562107000001</v>
      </c>
      <c r="H23" s="9" t="str">
        <f>IF($B23="N/A","N/A",IF(G23&gt;15,"No",IF(G23&lt;-15,"No","Yes")))</f>
        <v>N/A</v>
      </c>
      <c r="I23" s="10">
        <v>4.5510000000000002</v>
      </c>
      <c r="J23" s="10">
        <v>4.6100000000000002E-2</v>
      </c>
      <c r="K23" s="9" t="str">
        <f t="shared" si="1"/>
        <v>Yes</v>
      </c>
    </row>
    <row r="24" spans="1:11" ht="25.5" x14ac:dyDescent="0.2">
      <c r="A24" s="3" t="s">
        <v>934</v>
      </c>
      <c r="B24" s="34" t="s">
        <v>217</v>
      </c>
      <c r="C24" s="9">
        <v>0</v>
      </c>
      <c r="D24" s="9" t="str">
        <f>IF($B24="N/A","N/A",IF(C24&gt;15,"No",IF(C24&lt;-15,"No","Yes")))</f>
        <v>N/A</v>
      </c>
      <c r="E24" s="9">
        <v>0</v>
      </c>
      <c r="F24" s="9" t="str">
        <f>IF($B24="N/A","N/A",IF(E24&gt;15,"No",IF(E24&lt;-15,"No","Yes")))</f>
        <v>N/A</v>
      </c>
      <c r="G24" s="9">
        <v>0</v>
      </c>
      <c r="H24" s="9" t="str">
        <f>IF($B24="N/A","N/A",IF(G24&gt;15,"No",IF(G24&lt;-15,"No","Yes")))</f>
        <v>N/A</v>
      </c>
      <c r="I24" s="10" t="s">
        <v>1743</v>
      </c>
      <c r="J24" s="10" t="s">
        <v>1743</v>
      </c>
      <c r="K24" s="9" t="str">
        <f t="shared" si="1"/>
        <v>N/A</v>
      </c>
    </row>
    <row r="25" spans="1:11" x14ac:dyDescent="0.2">
      <c r="A25" s="3" t="s">
        <v>170</v>
      </c>
      <c r="B25" s="34" t="s">
        <v>217</v>
      </c>
      <c r="C25" s="9">
        <v>99.589876347000001</v>
      </c>
      <c r="D25" s="9" t="str">
        <f t="shared" ref="D25:D27" si="2">IF($B25="N/A","N/A",IF(C25&gt;15,"No",IF(C25&lt;-15,"No","Yes")))</f>
        <v>N/A</v>
      </c>
      <c r="E25" s="9">
        <v>99.195641648000006</v>
      </c>
      <c r="F25" s="9" t="str">
        <f t="shared" ref="F25:F27" si="3">IF($B25="N/A","N/A",IF(E25&gt;15,"No",IF(E25&lt;-15,"No","Yes")))</f>
        <v>N/A</v>
      </c>
      <c r="G25" s="9">
        <v>99.497077759999996</v>
      </c>
      <c r="H25" s="9" t="str">
        <f t="shared" ref="H25:H27" si="4">IF($B25="N/A","N/A",IF(G25&gt;15,"No",IF(G25&lt;-15,"No","Yes")))</f>
        <v>N/A</v>
      </c>
      <c r="I25" s="10">
        <v>-0.39600000000000002</v>
      </c>
      <c r="J25" s="10">
        <v>0.3039</v>
      </c>
      <c r="K25" s="9" t="str">
        <f t="shared" si="1"/>
        <v>Yes</v>
      </c>
    </row>
    <row r="26" spans="1:11" x14ac:dyDescent="0.2">
      <c r="A26" s="3" t="s">
        <v>171</v>
      </c>
      <c r="B26" s="34" t="s">
        <v>217</v>
      </c>
      <c r="C26" s="9">
        <v>99.589876347000001</v>
      </c>
      <c r="D26" s="9" t="str">
        <f t="shared" si="2"/>
        <v>N/A</v>
      </c>
      <c r="E26" s="9">
        <v>99.195641648000006</v>
      </c>
      <c r="F26" s="9" t="str">
        <f t="shared" si="3"/>
        <v>N/A</v>
      </c>
      <c r="G26" s="9">
        <v>99.497077759999996</v>
      </c>
      <c r="H26" s="9" t="str">
        <f t="shared" si="4"/>
        <v>N/A</v>
      </c>
      <c r="I26" s="10">
        <v>-0.39600000000000002</v>
      </c>
      <c r="J26" s="10">
        <v>0.3039</v>
      </c>
      <c r="K26" s="9" t="str">
        <f t="shared" si="1"/>
        <v>Yes</v>
      </c>
    </row>
    <row r="27" spans="1:11" x14ac:dyDescent="0.2">
      <c r="A27" s="3" t="s">
        <v>172</v>
      </c>
      <c r="B27" s="34" t="s">
        <v>217</v>
      </c>
      <c r="C27" s="9">
        <v>99.589876347000001</v>
      </c>
      <c r="D27" s="9" t="str">
        <f t="shared" si="2"/>
        <v>N/A</v>
      </c>
      <c r="E27" s="9">
        <v>99.195641648000006</v>
      </c>
      <c r="F27" s="9" t="str">
        <f t="shared" si="3"/>
        <v>N/A</v>
      </c>
      <c r="G27" s="9">
        <v>99.497077759999996</v>
      </c>
      <c r="H27" s="9" t="str">
        <f t="shared" si="4"/>
        <v>N/A</v>
      </c>
      <c r="I27" s="10">
        <v>-0.39600000000000002</v>
      </c>
      <c r="J27" s="10">
        <v>0.3039</v>
      </c>
      <c r="K27" s="9" t="str">
        <f t="shared" si="1"/>
        <v>Yes</v>
      </c>
    </row>
    <row r="28" spans="1:11" x14ac:dyDescent="0.2">
      <c r="A28" s="3" t="s">
        <v>54</v>
      </c>
      <c r="B28" s="34" t="s">
        <v>217</v>
      </c>
      <c r="C28" s="9">
        <v>11.443942960999999</v>
      </c>
      <c r="D28" s="9" t="str">
        <f>IF($B28="N/A","N/A",IF(C28&gt;15,"No",IF(C28&lt;-15,"No","Yes")))</f>
        <v>N/A</v>
      </c>
      <c r="E28" s="9">
        <v>11.240535251000001</v>
      </c>
      <c r="F28" s="9" t="str">
        <f>IF($B28="N/A","N/A",IF(E28&gt;15,"No",IF(E28&lt;-15,"No","Yes")))</f>
        <v>N/A</v>
      </c>
      <c r="G28" s="9">
        <v>11.961780990999999</v>
      </c>
      <c r="H28" s="9" t="str">
        <f>IF($B28="N/A","N/A",IF(G28&gt;15,"No",IF(G28&lt;-15,"No","Yes")))</f>
        <v>N/A</v>
      </c>
      <c r="I28" s="10">
        <v>-1.78</v>
      </c>
      <c r="J28" s="10">
        <v>6.4160000000000004</v>
      </c>
      <c r="K28" s="9" t="str">
        <f t="shared" si="1"/>
        <v>Yes</v>
      </c>
    </row>
    <row r="29" spans="1:11" x14ac:dyDescent="0.2">
      <c r="A29" s="3" t="s">
        <v>55</v>
      </c>
      <c r="B29" s="34" t="s">
        <v>217</v>
      </c>
      <c r="C29" s="9">
        <v>88.145933386999999</v>
      </c>
      <c r="D29" s="9" t="str">
        <f>IF($B29="N/A","N/A",IF(C29&gt;15,"No",IF(C29&lt;-15,"No","Yes")))</f>
        <v>N/A</v>
      </c>
      <c r="E29" s="9">
        <v>87.955106396999994</v>
      </c>
      <c r="F29" s="9" t="str">
        <f>IF($B29="N/A","N/A",IF(E29&gt;15,"No",IF(E29&lt;-15,"No","Yes")))</f>
        <v>N/A</v>
      </c>
      <c r="G29" s="9">
        <v>87.535296768999999</v>
      </c>
      <c r="H29" s="9" t="str">
        <f>IF($B29="N/A","N/A",IF(G29&gt;15,"No",IF(G29&lt;-15,"No","Yes")))</f>
        <v>N/A</v>
      </c>
      <c r="I29" s="10">
        <v>-0.216</v>
      </c>
      <c r="J29" s="10">
        <v>-0.47699999999999998</v>
      </c>
      <c r="K29" s="9" t="str">
        <f t="shared" si="1"/>
        <v>Yes</v>
      </c>
    </row>
    <row r="30" spans="1:11" x14ac:dyDescent="0.2">
      <c r="A30" s="3" t="s">
        <v>56</v>
      </c>
      <c r="B30" s="34" t="s">
        <v>217</v>
      </c>
      <c r="C30" s="9">
        <v>64.487936657999995</v>
      </c>
      <c r="D30" s="9" t="str">
        <f>IF($B30="N/A","N/A",IF(C30&gt;15,"No",IF(C30&lt;-15,"No","Yes")))</f>
        <v>N/A</v>
      </c>
      <c r="E30" s="9">
        <v>67.887969346000006</v>
      </c>
      <c r="F30" s="9" t="str">
        <f>IF($B30="N/A","N/A",IF(E30&gt;15,"No",IF(E30&lt;-15,"No","Yes")))</f>
        <v>N/A</v>
      </c>
      <c r="G30" s="9">
        <v>69.454464182999999</v>
      </c>
      <c r="H30" s="9" t="str">
        <f>IF($B30="N/A","N/A",IF(G30&gt;15,"No",IF(G30&lt;-15,"No","Yes")))</f>
        <v>N/A</v>
      </c>
      <c r="I30" s="10">
        <v>5.2720000000000002</v>
      </c>
      <c r="J30" s="10">
        <v>2.3069999999999999</v>
      </c>
      <c r="K30" s="9" t="str">
        <f t="shared" si="1"/>
        <v>Yes</v>
      </c>
    </row>
    <row r="31" spans="1:11" x14ac:dyDescent="0.2">
      <c r="A31" s="3" t="s">
        <v>57</v>
      </c>
      <c r="B31" s="34" t="s">
        <v>217</v>
      </c>
      <c r="C31" s="9">
        <v>29.387559554999999</v>
      </c>
      <c r="D31" s="9" t="str">
        <f>IF($B31="N/A","N/A",IF(C31&gt;15,"No",IF(C31&lt;-15,"No","Yes")))</f>
        <v>N/A</v>
      </c>
      <c r="E31" s="9">
        <v>25.009087164</v>
      </c>
      <c r="F31" s="9" t="str">
        <f>IF($B31="N/A","N/A",IF(E31&gt;15,"No",IF(E31&lt;-15,"No","Yes")))</f>
        <v>N/A</v>
      </c>
      <c r="G31" s="9">
        <v>23.797296792000001</v>
      </c>
      <c r="H31" s="9" t="str">
        <f>IF($B31="N/A","N/A",IF(G31&gt;15,"No",IF(G31&lt;-15,"No","Yes")))</f>
        <v>N/A</v>
      </c>
      <c r="I31" s="10">
        <v>-14.9</v>
      </c>
      <c r="J31" s="10">
        <v>-4.8499999999999996</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4488332</v>
      </c>
      <c r="D7" s="74" t="str">
        <f>IF($B7="N/A","N/A",IF(C7&gt;10,"No",IF(C7&lt;-10,"No","Yes")))</f>
        <v>N/A</v>
      </c>
      <c r="E7" s="30">
        <v>4754472</v>
      </c>
      <c r="F7" s="74" t="str">
        <f>IF($B7="N/A","N/A",IF(E7&gt;10,"No",IF(E7&lt;-10,"No","Yes")))</f>
        <v>N/A</v>
      </c>
      <c r="G7" s="30">
        <v>5017149</v>
      </c>
      <c r="H7" s="74" t="str">
        <f>IF($B7="N/A","N/A",IF(G7&gt;10,"No",IF(G7&lt;-10,"No","Yes")))</f>
        <v>N/A</v>
      </c>
      <c r="I7" s="75">
        <v>5.93</v>
      </c>
      <c r="J7" s="75">
        <v>5.5250000000000004</v>
      </c>
      <c r="K7" s="76" t="s">
        <v>732</v>
      </c>
      <c r="L7" s="31" t="str">
        <f>IF(J7="Div by 0", "N/A", IF(K7="N/A","N/A", IF(J7&gt;VALUE(MID(K7,1,2)), "No", IF(J7&lt;-1*VALUE(MID(K7,1,2)), "No", "Yes"))))</f>
        <v>Yes</v>
      </c>
    </row>
    <row r="8" spans="1:12" x14ac:dyDescent="0.2">
      <c r="A8" s="3" t="s">
        <v>58</v>
      </c>
      <c r="B8" s="34" t="s">
        <v>217</v>
      </c>
      <c r="C8" s="46">
        <v>17228264218</v>
      </c>
      <c r="D8" s="43" t="str">
        <f>IF($B8="N/A","N/A",IF(C8&gt;10,"No",IF(C8&lt;-10,"No","Yes")))</f>
        <v>N/A</v>
      </c>
      <c r="E8" s="46">
        <v>19691875747</v>
      </c>
      <c r="F8" s="43" t="str">
        <f>IF($B8="N/A","N/A",IF(E8&gt;10,"No",IF(E8&lt;-10,"No","Yes")))</f>
        <v>N/A</v>
      </c>
      <c r="G8" s="46">
        <v>21842400464</v>
      </c>
      <c r="H8" s="43" t="str">
        <f>IF($B8="N/A","N/A",IF(G8&gt;10,"No",IF(G8&lt;-10,"No","Yes")))</f>
        <v>N/A</v>
      </c>
      <c r="I8" s="12">
        <v>14.3</v>
      </c>
      <c r="J8" s="12">
        <v>10.92</v>
      </c>
      <c r="K8" s="44" t="s">
        <v>732</v>
      </c>
      <c r="L8" s="9" t="str">
        <f>IF(J8="Div by 0", "N/A", IF(K8="N/A","N/A", IF(J8&gt;VALUE(MID(K8,1,2)), "No", IF(J8&lt;-1*VALUE(MID(K8,1,2)), "No", "Yes"))))</f>
        <v>Yes</v>
      </c>
    </row>
    <row r="9" spans="1:12" x14ac:dyDescent="0.2">
      <c r="A9" s="58" t="s">
        <v>937</v>
      </c>
      <c r="B9" s="9" t="s">
        <v>217</v>
      </c>
      <c r="C9" s="8">
        <v>9.715970209</v>
      </c>
      <c r="D9" s="43" t="str">
        <f>IF($B9="N/A","N/A",IF(C9&gt;10,"No",IF(C9&lt;-10,"No","Yes")))</f>
        <v>N/A</v>
      </c>
      <c r="E9" s="8">
        <v>9.3644047120000007</v>
      </c>
      <c r="F9" s="43" t="str">
        <f>IF($B9="N/A","N/A",IF(E9&gt;10,"No",IF(E9&lt;-10,"No","Yes")))</f>
        <v>N/A</v>
      </c>
      <c r="G9" s="8">
        <v>9.0688755705999995</v>
      </c>
      <c r="H9" s="43" t="str">
        <f>IF($B9="N/A","N/A",IF(G9&gt;10,"No",IF(G9&lt;-10,"No","Yes")))</f>
        <v>N/A</v>
      </c>
      <c r="I9" s="12">
        <v>-3.62</v>
      </c>
      <c r="J9" s="12">
        <v>-3.16</v>
      </c>
      <c r="K9" s="9" t="s">
        <v>217</v>
      </c>
      <c r="L9" s="9" t="str">
        <f>IF(J9="Div by 0", "N/A", IF(K9="N/A","N/A", IF(J9&gt;VALUE(MID(K9,1,2)), "No", IF(J9&lt;-1*VALUE(MID(K9,1,2)), "No", "Yes"))))</f>
        <v>N/A</v>
      </c>
    </row>
    <row r="10" spans="1:12" x14ac:dyDescent="0.2">
      <c r="A10" s="58" t="s">
        <v>938</v>
      </c>
      <c r="B10" s="9" t="s">
        <v>217</v>
      </c>
      <c r="C10" s="8">
        <v>18.818483125</v>
      </c>
      <c r="D10" s="43" t="str">
        <f t="shared" ref="D10:D19" si="0">IF($B10="N/A","N/A",IF(C10&gt;10,"No",IF(C10&lt;-10,"No","Yes")))</f>
        <v>N/A</v>
      </c>
      <c r="E10" s="8">
        <v>17.332566056000001</v>
      </c>
      <c r="F10" s="43" t="str">
        <f t="shared" ref="F10:F19" si="1">IF($B10="N/A","N/A",IF(E10&gt;10,"No",IF(E10&lt;-10,"No","Yes")))</f>
        <v>N/A</v>
      </c>
      <c r="G10" s="8">
        <v>16.874204851999998</v>
      </c>
      <c r="H10" s="43" t="str">
        <f t="shared" ref="H10:H19" si="2">IF($B10="N/A","N/A",IF(G10&gt;10,"No",IF(G10&lt;-10,"No","Yes")))</f>
        <v>N/A</v>
      </c>
      <c r="I10" s="12">
        <v>-7.9</v>
      </c>
      <c r="J10" s="12">
        <v>-2.64</v>
      </c>
      <c r="K10" s="9" t="s">
        <v>217</v>
      </c>
      <c r="L10" s="9" t="str">
        <f t="shared" ref="L10:L26" si="3">IF(J10="Div by 0", "N/A", IF(K10="N/A","N/A", IF(J10&gt;VALUE(MID(K10,1,2)), "No", IF(J10&lt;-1*VALUE(MID(K10,1,2)), "No", "Yes"))))</f>
        <v>N/A</v>
      </c>
    </row>
    <row r="11" spans="1:12" x14ac:dyDescent="0.2">
      <c r="A11" s="58" t="s">
        <v>939</v>
      </c>
      <c r="B11" s="9" t="s">
        <v>217</v>
      </c>
      <c r="C11" s="8">
        <v>7.0585241912000001</v>
      </c>
      <c r="D11" s="43" t="str">
        <f t="shared" si="0"/>
        <v>N/A</v>
      </c>
      <c r="E11" s="8">
        <v>6.5994078837999997</v>
      </c>
      <c r="F11" s="43" t="str">
        <f t="shared" si="1"/>
        <v>N/A</v>
      </c>
      <c r="G11" s="8">
        <v>6.2257668647999997</v>
      </c>
      <c r="H11" s="43" t="str">
        <f t="shared" si="2"/>
        <v>N/A</v>
      </c>
      <c r="I11" s="12">
        <v>-6.5</v>
      </c>
      <c r="J11" s="12">
        <v>-5.66</v>
      </c>
      <c r="K11" s="9" t="s">
        <v>217</v>
      </c>
      <c r="L11" s="9" t="str">
        <f t="shared" si="3"/>
        <v>N/A</v>
      </c>
    </row>
    <row r="12" spans="1:12" x14ac:dyDescent="0.2">
      <c r="A12" s="58" t="s">
        <v>940</v>
      </c>
      <c r="B12" s="9" t="s">
        <v>217</v>
      </c>
      <c r="C12" s="8">
        <v>1.2692688509000001</v>
      </c>
      <c r="D12" s="43" t="str">
        <f t="shared" si="0"/>
        <v>N/A</v>
      </c>
      <c r="E12" s="8">
        <v>1.2847693708000001</v>
      </c>
      <c r="F12" s="43" t="str">
        <f t="shared" si="1"/>
        <v>N/A</v>
      </c>
      <c r="G12" s="8">
        <v>0.13587397940000001</v>
      </c>
      <c r="H12" s="43" t="str">
        <f t="shared" si="2"/>
        <v>N/A</v>
      </c>
      <c r="I12" s="12">
        <v>1.2210000000000001</v>
      </c>
      <c r="J12" s="12">
        <v>-89.4</v>
      </c>
      <c r="K12" s="9" t="s">
        <v>217</v>
      </c>
      <c r="L12" s="9" t="str">
        <f t="shared" si="3"/>
        <v>N/A</v>
      </c>
    </row>
    <row r="13" spans="1:12" x14ac:dyDescent="0.2">
      <c r="A13" s="58" t="s">
        <v>941</v>
      </c>
      <c r="B13" s="11" t="s">
        <v>217</v>
      </c>
      <c r="C13" s="8">
        <v>28.436376809999999</v>
      </c>
      <c r="D13" s="43" t="str">
        <f t="shared" si="0"/>
        <v>N/A</v>
      </c>
      <c r="E13" s="8">
        <v>29.246317993000002</v>
      </c>
      <c r="F13" s="43" t="str">
        <f t="shared" si="1"/>
        <v>N/A</v>
      </c>
      <c r="G13" s="8">
        <v>29.699895299000001</v>
      </c>
      <c r="H13" s="43" t="str">
        <f t="shared" si="2"/>
        <v>N/A</v>
      </c>
      <c r="I13" s="12">
        <v>2.8479999999999999</v>
      </c>
      <c r="J13" s="12">
        <v>1.5509999999999999</v>
      </c>
      <c r="K13" s="9" t="s">
        <v>217</v>
      </c>
      <c r="L13" s="9" t="str">
        <f t="shared" si="3"/>
        <v>N/A</v>
      </c>
    </row>
    <row r="14" spans="1:12" ht="12.75" customHeight="1" x14ac:dyDescent="0.2">
      <c r="A14" s="58" t="s">
        <v>942</v>
      </c>
      <c r="B14" s="11" t="s">
        <v>217</v>
      </c>
      <c r="C14" s="8">
        <v>2.0727967539000001</v>
      </c>
      <c r="D14" s="43" t="str">
        <f t="shared" si="0"/>
        <v>N/A</v>
      </c>
      <c r="E14" s="8">
        <v>1.8078768788999999</v>
      </c>
      <c r="F14" s="43" t="str">
        <f t="shared" si="1"/>
        <v>N/A</v>
      </c>
      <c r="G14" s="8">
        <v>1.8028764942</v>
      </c>
      <c r="H14" s="43" t="str">
        <f t="shared" si="2"/>
        <v>N/A</v>
      </c>
      <c r="I14" s="12">
        <v>-12.8</v>
      </c>
      <c r="J14" s="12">
        <v>-0.27700000000000002</v>
      </c>
      <c r="K14" s="9" t="s">
        <v>217</v>
      </c>
      <c r="L14" s="9" t="str">
        <f t="shared" si="3"/>
        <v>N/A</v>
      </c>
    </row>
    <row r="15" spans="1:12" x14ac:dyDescent="0.2">
      <c r="A15" s="58" t="s">
        <v>943</v>
      </c>
      <c r="B15" s="11" t="s">
        <v>217</v>
      </c>
      <c r="C15" s="8">
        <v>3.2194588099999998E-2</v>
      </c>
      <c r="D15" s="43" t="str">
        <f t="shared" si="0"/>
        <v>N/A</v>
      </c>
      <c r="E15" s="8">
        <v>4.9111657400000001E-2</v>
      </c>
      <c r="F15" s="43" t="str">
        <f t="shared" si="1"/>
        <v>N/A</v>
      </c>
      <c r="G15" s="8">
        <v>3.4083101800000001E-2</v>
      </c>
      <c r="H15" s="43" t="str">
        <f t="shared" si="2"/>
        <v>N/A</v>
      </c>
      <c r="I15" s="12">
        <v>52.55</v>
      </c>
      <c r="J15" s="12">
        <v>-30.6</v>
      </c>
      <c r="K15" s="9" t="s">
        <v>217</v>
      </c>
      <c r="L15" s="9" t="str">
        <f t="shared" si="3"/>
        <v>N/A</v>
      </c>
    </row>
    <row r="16" spans="1:12" ht="12.75" customHeight="1" x14ac:dyDescent="0.2">
      <c r="A16" s="58" t="s">
        <v>944</v>
      </c>
      <c r="B16" s="11" t="s">
        <v>217</v>
      </c>
      <c r="C16" s="8">
        <v>32.596385472000001</v>
      </c>
      <c r="D16" s="43" t="str">
        <f t="shared" si="0"/>
        <v>N/A</v>
      </c>
      <c r="E16" s="8">
        <v>34.315545448999998</v>
      </c>
      <c r="F16" s="43" t="str">
        <f t="shared" si="1"/>
        <v>N/A</v>
      </c>
      <c r="G16" s="8">
        <v>36.158423837999997</v>
      </c>
      <c r="H16" s="43" t="str">
        <f t="shared" si="2"/>
        <v>N/A</v>
      </c>
      <c r="I16" s="12">
        <v>5.274</v>
      </c>
      <c r="J16" s="12">
        <v>5.37</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82.766607090999997</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8.1645173383999996</v>
      </c>
      <c r="H18" s="43" t="str">
        <f t="shared" si="2"/>
        <v>N/A</v>
      </c>
      <c r="I18" s="12" t="s">
        <v>217</v>
      </c>
      <c r="J18" s="12" t="s">
        <v>217</v>
      </c>
      <c r="K18" s="9" t="s">
        <v>217</v>
      </c>
      <c r="L18" s="9" t="str">
        <f t="shared" si="3"/>
        <v>N/A</v>
      </c>
    </row>
    <row r="19" spans="1:12" ht="12.75" customHeight="1" x14ac:dyDescent="0.2">
      <c r="A19" s="16" t="s">
        <v>132</v>
      </c>
      <c r="B19" s="1" t="s">
        <v>217</v>
      </c>
      <c r="C19" s="35">
        <v>113275</v>
      </c>
      <c r="D19" s="43" t="str">
        <f t="shared" si="0"/>
        <v>N/A</v>
      </c>
      <c r="E19" s="35">
        <v>94563</v>
      </c>
      <c r="F19" s="43" t="str">
        <f t="shared" si="1"/>
        <v>N/A</v>
      </c>
      <c r="G19" s="35">
        <v>40466</v>
      </c>
      <c r="H19" s="43" t="str">
        <f t="shared" si="2"/>
        <v>N/A</v>
      </c>
      <c r="I19" s="12">
        <v>-16.5</v>
      </c>
      <c r="J19" s="12">
        <v>-57.2</v>
      </c>
      <c r="K19" s="35" t="s">
        <v>217</v>
      </c>
      <c r="L19" s="9" t="str">
        <f t="shared" si="3"/>
        <v>N/A</v>
      </c>
    </row>
    <row r="20" spans="1:12" ht="12.75" customHeight="1" x14ac:dyDescent="0.2">
      <c r="A20" s="16" t="s">
        <v>133</v>
      </c>
      <c r="B20" s="47" t="s">
        <v>280</v>
      </c>
      <c r="C20" s="8">
        <v>2.5237660672</v>
      </c>
      <c r="D20" s="43" t="str">
        <f>IF($B20="N/A","N/A",IF(C20&gt;=2,"No",IF(C20&lt;0,"No","Yes")))</f>
        <v>No</v>
      </c>
      <c r="E20" s="8">
        <v>1.9889274771000001</v>
      </c>
      <c r="F20" s="43" t="str">
        <f>IF($B20="N/A","N/A",IF(E20&gt;=2,"No",IF(E20&lt;0,"No","Yes")))</f>
        <v>Yes</v>
      </c>
      <c r="G20" s="8">
        <v>0.80655368220000001</v>
      </c>
      <c r="H20" s="43" t="str">
        <f>IF($B20="N/A","N/A",IF(G20&gt;=2,"No",IF(G20&lt;0,"No","Yes")))</f>
        <v>Yes</v>
      </c>
      <c r="I20" s="12">
        <v>-21.2</v>
      </c>
      <c r="J20" s="12">
        <v>-59.4</v>
      </c>
      <c r="K20" s="9" t="s">
        <v>217</v>
      </c>
      <c r="L20" s="9" t="str">
        <f t="shared" si="3"/>
        <v>N/A</v>
      </c>
    </row>
    <row r="21" spans="1:12" ht="25.5" x14ac:dyDescent="0.2">
      <c r="A21" s="2" t="s">
        <v>134</v>
      </c>
      <c r="B21" s="47" t="s">
        <v>217</v>
      </c>
      <c r="C21" s="46">
        <v>58069133</v>
      </c>
      <c r="D21" s="43" t="str">
        <f t="shared" ref="D21:D26" si="4">IF($B21="N/A","N/A",IF(C21&gt;10,"No",IF(C21&lt;-10,"No","Yes")))</f>
        <v>N/A</v>
      </c>
      <c r="E21" s="46">
        <v>38682120</v>
      </c>
      <c r="F21" s="43" t="str">
        <f t="shared" ref="F21:F26" si="5">IF($B21="N/A","N/A",IF(E21&gt;10,"No",IF(E21&lt;-10,"No","Yes")))</f>
        <v>N/A</v>
      </c>
      <c r="G21" s="46">
        <v>37266160</v>
      </c>
      <c r="H21" s="43" t="str">
        <f t="shared" ref="H21:H26" si="6">IF($B21="N/A","N/A",IF(G21&gt;10,"No",IF(G21&lt;-10,"No","Yes")))</f>
        <v>N/A</v>
      </c>
      <c r="I21" s="12">
        <v>-33.4</v>
      </c>
      <c r="J21" s="12">
        <v>-3.66</v>
      </c>
      <c r="K21" s="9" t="s">
        <v>217</v>
      </c>
      <c r="L21" s="9" t="str">
        <f t="shared" si="3"/>
        <v>N/A</v>
      </c>
    </row>
    <row r="22" spans="1:12" ht="13.5" customHeight="1" x14ac:dyDescent="0.2">
      <c r="A22" s="2" t="s">
        <v>1725</v>
      </c>
      <c r="B22" s="47" t="s">
        <v>217</v>
      </c>
      <c r="C22" s="46">
        <v>512.63856102</v>
      </c>
      <c r="D22" s="43" t="str">
        <f t="shared" si="4"/>
        <v>N/A</v>
      </c>
      <c r="E22" s="46">
        <v>409.06189524000001</v>
      </c>
      <c r="F22" s="43" t="str">
        <f t="shared" si="5"/>
        <v>N/A</v>
      </c>
      <c r="G22" s="46">
        <v>920.92522116999999</v>
      </c>
      <c r="H22" s="43" t="str">
        <f t="shared" si="6"/>
        <v>N/A</v>
      </c>
      <c r="I22" s="12">
        <v>-20.2</v>
      </c>
      <c r="J22" s="12">
        <v>125.1</v>
      </c>
      <c r="K22" s="9" t="s">
        <v>217</v>
      </c>
      <c r="L22" s="9" t="str">
        <f t="shared" si="3"/>
        <v>N/A</v>
      </c>
    </row>
    <row r="23" spans="1:12" ht="12.75" customHeight="1" x14ac:dyDescent="0.2">
      <c r="A23" s="16" t="s">
        <v>135</v>
      </c>
      <c r="B23" s="34" t="s">
        <v>217</v>
      </c>
      <c r="C23" s="1">
        <v>55424</v>
      </c>
      <c r="D23" s="43" t="str">
        <f t="shared" si="4"/>
        <v>N/A</v>
      </c>
      <c r="E23" s="1">
        <v>30758</v>
      </c>
      <c r="F23" s="43" t="str">
        <f t="shared" si="5"/>
        <v>N/A</v>
      </c>
      <c r="G23" s="1">
        <v>31335</v>
      </c>
      <c r="H23" s="43" t="str">
        <f t="shared" si="6"/>
        <v>N/A</v>
      </c>
      <c r="I23" s="12">
        <v>-44.5</v>
      </c>
      <c r="J23" s="12">
        <v>1.8759999999999999</v>
      </c>
      <c r="K23" s="35" t="s">
        <v>217</v>
      </c>
      <c r="L23" s="9" t="str">
        <f t="shared" si="3"/>
        <v>N/A</v>
      </c>
    </row>
    <row r="24" spans="1:12" ht="12.75" customHeight="1" x14ac:dyDescent="0.2">
      <c r="A24" s="16" t="s">
        <v>136</v>
      </c>
      <c r="B24" s="34" t="s">
        <v>217</v>
      </c>
      <c r="C24" s="13">
        <v>1.2348462635999999</v>
      </c>
      <c r="D24" s="43" t="str">
        <f t="shared" si="4"/>
        <v>N/A</v>
      </c>
      <c r="E24" s="13">
        <v>0.6469277766</v>
      </c>
      <c r="F24" s="43" t="str">
        <f t="shared" si="5"/>
        <v>N/A</v>
      </c>
      <c r="G24" s="13">
        <v>0.62455789129999995</v>
      </c>
      <c r="H24" s="43" t="str">
        <f t="shared" si="6"/>
        <v>N/A</v>
      </c>
      <c r="I24" s="12">
        <v>-47.6</v>
      </c>
      <c r="J24" s="12">
        <v>-3.46</v>
      </c>
      <c r="K24" s="9" t="s">
        <v>217</v>
      </c>
      <c r="L24" s="9" t="str">
        <f t="shared" si="3"/>
        <v>N/A</v>
      </c>
    </row>
    <row r="25" spans="1:12" ht="25.5" x14ac:dyDescent="0.2">
      <c r="A25" s="2" t="s">
        <v>137</v>
      </c>
      <c r="B25" s="34" t="s">
        <v>217</v>
      </c>
      <c r="C25" s="14">
        <v>54091449</v>
      </c>
      <c r="D25" s="43" t="str">
        <f t="shared" si="4"/>
        <v>N/A</v>
      </c>
      <c r="E25" s="14">
        <v>29936994</v>
      </c>
      <c r="F25" s="43" t="str">
        <f t="shared" si="5"/>
        <v>N/A</v>
      </c>
      <c r="G25" s="14">
        <v>30756795</v>
      </c>
      <c r="H25" s="43" t="str">
        <f t="shared" si="6"/>
        <v>N/A</v>
      </c>
      <c r="I25" s="12">
        <v>-44.7</v>
      </c>
      <c r="J25" s="12">
        <v>2.738</v>
      </c>
      <c r="K25" s="9" t="s">
        <v>217</v>
      </c>
      <c r="L25" s="9" t="str">
        <f t="shared" si="3"/>
        <v>N/A</v>
      </c>
    </row>
    <row r="26" spans="1:12" ht="25.5" x14ac:dyDescent="0.2">
      <c r="A26" s="2" t="s">
        <v>947</v>
      </c>
      <c r="B26" s="34" t="s">
        <v>217</v>
      </c>
      <c r="C26" s="14">
        <v>975.95714853000004</v>
      </c>
      <c r="D26" s="43" t="str">
        <f t="shared" si="4"/>
        <v>N/A</v>
      </c>
      <c r="E26" s="14">
        <v>973.30756226000005</v>
      </c>
      <c r="F26" s="43" t="str">
        <f t="shared" si="5"/>
        <v>N/A</v>
      </c>
      <c r="G26" s="14">
        <v>981.54763045000004</v>
      </c>
      <c r="H26" s="43" t="str">
        <f t="shared" si="6"/>
        <v>N/A</v>
      </c>
      <c r="I26" s="12">
        <v>-0.27100000000000002</v>
      </c>
      <c r="J26" s="12">
        <v>0.84660000000000002</v>
      </c>
      <c r="K26" s="9" t="s">
        <v>217</v>
      </c>
      <c r="L26" s="9" t="str">
        <f t="shared" si="3"/>
        <v>N/A</v>
      </c>
    </row>
    <row r="27" spans="1:12" x14ac:dyDescent="0.2">
      <c r="A27" s="16" t="s">
        <v>138</v>
      </c>
      <c r="B27" s="1" t="s">
        <v>217</v>
      </c>
      <c r="C27" s="35">
        <v>0</v>
      </c>
      <c r="D27" s="43" t="str">
        <f>IF($B27="N/A","N/A",IF(C27&gt;10,"No",IF(C27&lt;-10,"No","Yes")))</f>
        <v>N/A</v>
      </c>
      <c r="E27" s="35">
        <v>0</v>
      </c>
      <c r="F27" s="43" t="str">
        <f>IF($B27="N/A","N/A",IF(E27&gt;10,"No",IF(E27&lt;-10,"No","Yes")))</f>
        <v>N/A</v>
      </c>
      <c r="G27" s="35">
        <v>0</v>
      </c>
      <c r="H27" s="43" t="str">
        <f>IF($B27="N/A","N/A",IF(G27&gt;10,"No",IF(G27&lt;-10,"No","Yes")))</f>
        <v>N/A</v>
      </c>
      <c r="I27" s="12" t="s">
        <v>1743</v>
      </c>
      <c r="J27" s="12" t="s">
        <v>1743</v>
      </c>
      <c r="K27" s="35" t="s">
        <v>217</v>
      </c>
      <c r="L27" s="9" t="str">
        <f>IF(J27="Div by 0", "N/A", IF(K27="N/A","N/A", IF(J27&gt;VALUE(MID(K27,1,2)), "No", IF(J27&lt;-1*VALUE(MID(K27,1,2)), "No", "Yes"))))</f>
        <v>N/A</v>
      </c>
    </row>
    <row r="28" spans="1:12" x14ac:dyDescent="0.2">
      <c r="A28" s="2" t="s">
        <v>139</v>
      </c>
      <c r="B28" s="47" t="s">
        <v>217</v>
      </c>
      <c r="C28" s="8">
        <v>0</v>
      </c>
      <c r="D28" s="43" t="str">
        <f>IF($B28="N/A","N/A",IF(C28&gt;10,"No",IF(C28&lt;-10,"No","Yes")))</f>
        <v>N/A</v>
      </c>
      <c r="E28" s="8">
        <v>0</v>
      </c>
      <c r="F28" s="43" t="str">
        <f>IF($B28="N/A","N/A",IF(E28&gt;10,"No",IF(E28&lt;-10,"No","Yes")))</f>
        <v>N/A</v>
      </c>
      <c r="G28" s="8">
        <v>0</v>
      </c>
      <c r="H28" s="43" t="str">
        <f>IF($B28="N/A","N/A",IF(G28&gt;10,"No",IF(G28&lt;-10,"No","Yes")))</f>
        <v>N/A</v>
      </c>
      <c r="I28" s="12" t="s">
        <v>1743</v>
      </c>
      <c r="J28" s="12" t="s">
        <v>1743</v>
      </c>
      <c r="K28" s="9" t="s">
        <v>217</v>
      </c>
      <c r="L28" s="9" t="str">
        <f>IF(J28="Div by 0", "N/A", IF(K28="N/A","N/A", IF(J28&gt;VALUE(MID(K28,1,2)), "No", IF(J28&lt;-1*VALUE(MID(K28,1,2)), "No", "Yes"))))</f>
        <v>N/A</v>
      </c>
    </row>
    <row r="29" spans="1:12" x14ac:dyDescent="0.2">
      <c r="A29" s="16" t="s">
        <v>140</v>
      </c>
      <c r="B29" s="35" t="s">
        <v>217</v>
      </c>
      <c r="C29" s="35">
        <v>0</v>
      </c>
      <c r="D29" s="43" t="str">
        <f>IF($B29="N/A","N/A",IF(C29&gt;10,"No",IF(C29&lt;-10,"No","Yes")))</f>
        <v>N/A</v>
      </c>
      <c r="E29" s="35">
        <v>0</v>
      </c>
      <c r="F29" s="43" t="str">
        <f>IF($B29="N/A","N/A",IF(E29&gt;10,"No",IF(E29&lt;-10,"No","Yes")))</f>
        <v>N/A</v>
      </c>
      <c r="G29" s="35">
        <v>0</v>
      </c>
      <c r="H29" s="43" t="str">
        <f>IF($B29="N/A","N/A",IF(G29&gt;10,"No",IF(G29&lt;-10,"No","Yes")))</f>
        <v>N/A</v>
      </c>
      <c r="I29" s="12" t="s">
        <v>1743</v>
      </c>
      <c r="J29" s="12" t="s">
        <v>1743</v>
      </c>
      <c r="K29" s="35" t="s">
        <v>217</v>
      </c>
      <c r="L29" s="9" t="str">
        <f>IF(J29="Div by 0", "N/A", IF(K29="N/A","N/A", IF(J29&gt;VALUE(MID(K29,1,2)), "No", IF(J29&lt;-1*VALUE(MID(K29,1,2)), "No", "Yes"))))</f>
        <v>N/A</v>
      </c>
    </row>
    <row r="30" spans="1:12" x14ac:dyDescent="0.2">
      <c r="A30" s="2" t="s">
        <v>141</v>
      </c>
      <c r="B30" s="34" t="s">
        <v>217</v>
      </c>
      <c r="C30" s="8">
        <v>0</v>
      </c>
      <c r="D30" s="43" t="str">
        <f>IF($B30="N/A","N/A",IF(C30&gt;10,"No",IF(C30&lt;-10,"No","Yes")))</f>
        <v>N/A</v>
      </c>
      <c r="E30" s="8">
        <v>0</v>
      </c>
      <c r="F30" s="43" t="str">
        <f>IF($B30="N/A","N/A",IF(E30&gt;10,"No",IF(E30&lt;-10,"No","Yes")))</f>
        <v>N/A</v>
      </c>
      <c r="G30" s="8">
        <v>0</v>
      </c>
      <c r="H30" s="43" t="str">
        <f>IF($B30="N/A","N/A",IF(G30&gt;10,"No",IF(G30&lt;-10,"No","Yes")))</f>
        <v>N/A</v>
      </c>
      <c r="I30" s="12" t="s">
        <v>1743</v>
      </c>
      <c r="J30" s="12" t="s">
        <v>1743</v>
      </c>
      <c r="K30" s="9" t="s">
        <v>217</v>
      </c>
      <c r="L30" s="9" t="str">
        <f>IF(J30="Div by 0", "N/A", IF(K30="N/A","N/A", IF(J30&gt;VALUE(MID(K30,1,2)), "No", IF(J30&lt;-1*VALUE(MID(K30,1,2)), "No", "Yes"))))</f>
        <v>N/A</v>
      </c>
    </row>
    <row r="31" spans="1:12" ht="12.75" customHeight="1" x14ac:dyDescent="0.2">
      <c r="A31" s="16" t="s">
        <v>142</v>
      </c>
      <c r="B31" s="1" t="s">
        <v>217</v>
      </c>
      <c r="C31" s="1">
        <v>0</v>
      </c>
      <c r="D31" s="43" t="str">
        <f>IF($B31="N/A","N/A",IF(C31&gt;10,"No",IF(C31&lt;-10,"No","Yes")))</f>
        <v>N/A</v>
      </c>
      <c r="E31" s="1">
        <v>0</v>
      </c>
      <c r="F31" s="43" t="str">
        <f>IF($B31="N/A","N/A",IF(E31&gt;10,"No",IF(E31&lt;-10,"No","Yes")))</f>
        <v>N/A</v>
      </c>
      <c r="G31" s="1">
        <v>0</v>
      </c>
      <c r="H31" s="43" t="str">
        <f>IF($B31="N/A","N/A",IF(G31&gt;10,"No",IF(G31&lt;-10,"No","Yes")))</f>
        <v>N/A</v>
      </c>
      <c r="I31" s="12" t="s">
        <v>1743</v>
      </c>
      <c r="J31" s="12" t="s">
        <v>1743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4375057</v>
      </c>
      <c r="D6" s="43" t="str">
        <f>IF($B6="N/A","N/A",IF(C6&gt;10,"No",IF(C6&lt;-10,"No","Yes")))</f>
        <v>N/A</v>
      </c>
      <c r="E6" s="35">
        <v>4659909</v>
      </c>
      <c r="F6" s="43" t="str">
        <f>IF($B6="N/A","N/A",IF(E6&gt;10,"No",IF(E6&lt;-10,"No","Yes")))</f>
        <v>N/A</v>
      </c>
      <c r="G6" s="35">
        <v>4976683</v>
      </c>
      <c r="H6" s="43" t="str">
        <f>IF($B6="N/A","N/A",IF(G6&gt;10,"No",IF(G6&lt;-10,"No","Yes")))</f>
        <v>N/A</v>
      </c>
      <c r="I6" s="12">
        <v>6.5110000000000001</v>
      </c>
      <c r="J6" s="12">
        <v>6.798</v>
      </c>
      <c r="K6" s="49" t="s">
        <v>732</v>
      </c>
      <c r="L6" s="9" t="str">
        <f>IF(J6="Div by 0", "N/A", IF(K6="N/A","N/A", IF(J6&gt;VALUE(MID(K6,1,2)), "No", IF(J6&lt;-1*VALUE(MID(K6,1,2)), "No", "Yes"))))</f>
        <v>Yes</v>
      </c>
    </row>
    <row r="7" spans="1:12" x14ac:dyDescent="0.2">
      <c r="A7" s="16" t="s">
        <v>59</v>
      </c>
      <c r="B7" s="35" t="s">
        <v>217</v>
      </c>
      <c r="C7" s="35">
        <v>3232586.99</v>
      </c>
      <c r="D7" s="43" t="str">
        <f>IF($B7="N/A","N/A",IF(C7&gt;10,"No",IF(C7&lt;-10,"No","Yes")))</f>
        <v>N/A</v>
      </c>
      <c r="E7" s="35">
        <v>3476715.7499000002</v>
      </c>
      <c r="F7" s="43" t="str">
        <f>IF($B7="N/A","N/A",IF(E7&gt;10,"No",IF(E7&lt;-10,"No","Yes")))</f>
        <v>N/A</v>
      </c>
      <c r="G7" s="35">
        <v>3786327.4599000001</v>
      </c>
      <c r="H7" s="43" t="str">
        <f>IF($B7="N/A","N/A",IF(G7&gt;10,"No",IF(G7&lt;-10,"No","Yes")))</f>
        <v>N/A</v>
      </c>
      <c r="I7" s="12">
        <v>7.5519999999999996</v>
      </c>
      <c r="J7" s="12">
        <v>8.9049999999999994</v>
      </c>
      <c r="K7" s="49" t="s">
        <v>733</v>
      </c>
      <c r="L7" s="9" t="str">
        <f>IF(J7="Div by 0", "N/A", IF(K7="N/A","N/A", IF(J7&gt;VALUE(MID(K7,1,2)), "No", IF(J7&lt;-1*VALUE(MID(K7,1,2)), "No", "Yes"))))</f>
        <v>Yes</v>
      </c>
    </row>
    <row r="8" spans="1:12" x14ac:dyDescent="0.2">
      <c r="A8" s="66" t="s">
        <v>143</v>
      </c>
      <c r="B8" s="35" t="s">
        <v>217</v>
      </c>
      <c r="C8" s="35">
        <v>11</v>
      </c>
      <c r="D8" s="43" t="str">
        <f>IF($B8="N/A","N/A",IF(C8&gt;10,"No",IF(C8&lt;-10,"No","Yes")))</f>
        <v>N/A</v>
      </c>
      <c r="E8" s="35">
        <v>0</v>
      </c>
      <c r="F8" s="43" t="str">
        <f>IF($B8="N/A","N/A",IF(E8&gt;10,"No",IF(E8&lt;-10,"No","Yes")))</f>
        <v>N/A</v>
      </c>
      <c r="G8" s="35">
        <v>0</v>
      </c>
      <c r="H8" s="43" t="str">
        <f>IF($B8="N/A","N/A",IF(G8&gt;10,"No",IF(G8&lt;-10,"No","Yes")))</f>
        <v>N/A</v>
      </c>
      <c r="I8" s="12">
        <v>-100</v>
      </c>
      <c r="J8" s="12" t="s">
        <v>1743</v>
      </c>
      <c r="K8" s="35" t="s">
        <v>217</v>
      </c>
      <c r="L8" s="9" t="str">
        <f>IF(J8="Div by 0", "N/A", IF(K8="N/A","N/A", IF(J8&gt;VALUE(MID(K8,1,2)), "No", IF(J8&lt;-1*VALUE(MID(K8,1,2)), "No", "Yes"))))</f>
        <v>N/A</v>
      </c>
    </row>
    <row r="9" spans="1:12" x14ac:dyDescent="0.2">
      <c r="A9" s="16" t="s">
        <v>681</v>
      </c>
      <c r="B9" s="35" t="s">
        <v>217</v>
      </c>
      <c r="C9" s="35">
        <v>11</v>
      </c>
      <c r="D9" s="43" t="str">
        <f t="shared" ref="D9:D11" si="0">IF($B9="N/A","N/A",IF(C9&gt;10,"No",IF(C9&lt;-10,"No","Yes")))</f>
        <v>N/A</v>
      </c>
      <c r="E9" s="35" t="s">
        <v>1743</v>
      </c>
      <c r="F9" s="43" t="str">
        <f t="shared" ref="F9:F11" si="1">IF($B9="N/A","N/A",IF(E9&gt;10,"No",IF(E9&lt;-10,"No","Yes")))</f>
        <v>N/A</v>
      </c>
      <c r="G9" s="35" t="s">
        <v>1743</v>
      </c>
      <c r="H9" s="43" t="str">
        <f t="shared" ref="H9:H11" si="2">IF($B9="N/A","N/A",IF(G9&gt;10,"No",IF(G9&lt;-10,"No","Yes")))</f>
        <v>N/A</v>
      </c>
      <c r="I9" s="12" t="s">
        <v>1743</v>
      </c>
      <c r="J9" s="12" t="s">
        <v>1743</v>
      </c>
      <c r="K9" s="35" t="s">
        <v>217</v>
      </c>
      <c r="L9" s="9" t="str">
        <f t="shared" ref="L9:L11" si="3">IF(J9="Div by 0", "N/A", IF(K9="N/A","N/A", IF(J9&gt;VALUE(MID(K9,1,2)), "No", IF(J9&lt;-1*VALUE(MID(K9,1,2)), "No", "Yes"))))</f>
        <v>N/A</v>
      </c>
    </row>
    <row r="10" spans="1:12" x14ac:dyDescent="0.2">
      <c r="A10" s="16" t="s">
        <v>424</v>
      </c>
      <c r="B10" s="35" t="s">
        <v>217</v>
      </c>
      <c r="C10" s="35">
        <v>0</v>
      </c>
      <c r="D10" s="43" t="str">
        <f t="shared" si="0"/>
        <v>N/A</v>
      </c>
      <c r="E10" s="35" t="s">
        <v>1743</v>
      </c>
      <c r="F10" s="43" t="str">
        <f t="shared" si="1"/>
        <v>N/A</v>
      </c>
      <c r="G10" s="35" t="s">
        <v>1743</v>
      </c>
      <c r="H10" s="43" t="str">
        <f t="shared" si="2"/>
        <v>N/A</v>
      </c>
      <c r="I10" s="12" t="s">
        <v>1743</v>
      </c>
      <c r="J10" s="12" t="s">
        <v>1743</v>
      </c>
      <c r="K10" s="35" t="s">
        <v>217</v>
      </c>
      <c r="L10" s="9" t="str">
        <f t="shared" si="3"/>
        <v>N/A</v>
      </c>
    </row>
    <row r="11" spans="1:12" x14ac:dyDescent="0.2">
      <c r="A11" s="16" t="s">
        <v>173</v>
      </c>
      <c r="B11" s="35" t="s">
        <v>217</v>
      </c>
      <c r="C11" s="8">
        <v>4.5713700000000002E-5</v>
      </c>
      <c r="D11" s="43" t="str">
        <f t="shared" si="0"/>
        <v>N/A</v>
      </c>
      <c r="E11" s="8">
        <v>0</v>
      </c>
      <c r="F11" s="43" t="str">
        <f t="shared" si="1"/>
        <v>N/A</v>
      </c>
      <c r="G11" s="8">
        <v>0</v>
      </c>
      <c r="H11" s="43" t="str">
        <f t="shared" si="2"/>
        <v>N/A</v>
      </c>
      <c r="I11" s="12">
        <v>-100</v>
      </c>
      <c r="J11" s="12" t="s">
        <v>1743</v>
      </c>
      <c r="K11" s="35" t="s">
        <v>217</v>
      </c>
      <c r="L11" s="9" t="str">
        <f t="shared" si="3"/>
        <v>N/A</v>
      </c>
    </row>
    <row r="12" spans="1:12" x14ac:dyDescent="0.2">
      <c r="A12" s="16" t="s">
        <v>144</v>
      </c>
      <c r="B12" s="35" t="s">
        <v>217</v>
      </c>
      <c r="C12" s="35">
        <v>0.16666666669999999</v>
      </c>
      <c r="D12" s="43" t="str">
        <f>IF($B12="N/A","N/A",IF(C12&gt;10,"No",IF(C12&lt;-10,"No","Yes")))</f>
        <v>N/A</v>
      </c>
      <c r="E12" s="35">
        <v>0</v>
      </c>
      <c r="F12" s="43" t="str">
        <f>IF($B12="N/A","N/A",IF(E12&gt;10,"No",IF(E12&lt;-10,"No","Yes")))</f>
        <v>N/A</v>
      </c>
      <c r="G12" s="35">
        <v>0</v>
      </c>
      <c r="H12" s="43" t="str">
        <f>IF($B12="N/A","N/A",IF(G12&gt;10,"No",IF(G12&lt;-10,"No","Yes")))</f>
        <v>N/A</v>
      </c>
      <c r="I12" s="12">
        <v>-100</v>
      </c>
      <c r="J12" s="12" t="s">
        <v>1743</v>
      </c>
      <c r="K12" s="35" t="s">
        <v>217</v>
      </c>
      <c r="L12" s="9" t="str">
        <f>IF(J12="Div by 0", "N/A", IF(K12="N/A","N/A", IF(J12&gt;VALUE(MID(K12,1,2)), "No", IF(J12&lt;-1*VALUE(MID(K12,1,2)), "No", "Yes"))))</f>
        <v>N/A</v>
      </c>
    </row>
    <row r="13" spans="1:12" s="104" customFormat="1" ht="12.75" customHeight="1" x14ac:dyDescent="0.2">
      <c r="A13" s="2" t="s">
        <v>1656</v>
      </c>
      <c r="B13" s="47" t="s">
        <v>281</v>
      </c>
      <c r="C13" s="13">
        <v>94.688709199000002</v>
      </c>
      <c r="D13" s="11" t="str">
        <f>IF($B13="N/A","N/A",IF(C13&gt;=95,"Yes","No"))</f>
        <v>No</v>
      </c>
      <c r="E13" s="13">
        <v>95.353235439000002</v>
      </c>
      <c r="F13" s="11" t="str">
        <f>IF($B13="N/A","N/A",IF(E13&gt;=95,"Yes","No"))</f>
        <v>Yes</v>
      </c>
      <c r="G13" s="13">
        <v>95.944688459999995</v>
      </c>
      <c r="H13" s="11" t="str">
        <f>IF($B13="N/A","N/A",IF(G13&gt;=95,"Yes","No"))</f>
        <v>Yes</v>
      </c>
      <c r="I13" s="56">
        <v>0.70179999999999998</v>
      </c>
      <c r="J13" s="56">
        <v>0.62029999999999996</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94.518174278000004</v>
      </c>
      <c r="D14" s="11" t="str">
        <f>IF($B14="N/A","N/A",IF(C14&gt;95,"Yes","No"))</f>
        <v>No</v>
      </c>
      <c r="E14" s="68">
        <v>95.189026222999999</v>
      </c>
      <c r="F14" s="11" t="str">
        <f>IF($B14="N/A","N/A",IF(E14&gt;95,"Yes","No"))</f>
        <v>Yes</v>
      </c>
      <c r="G14" s="68">
        <v>95.841406817000006</v>
      </c>
      <c r="H14" s="11" t="str">
        <f>IF($B14="N/A","N/A",IF(G14&gt;95,"Yes","No"))</f>
        <v>Yes</v>
      </c>
      <c r="I14" s="128">
        <v>0.70979999999999999</v>
      </c>
      <c r="J14" s="128">
        <v>0.68540000000000001</v>
      </c>
      <c r="K14" s="127" t="s">
        <v>733</v>
      </c>
      <c r="L14" s="11" t="str">
        <f t="shared" si="4"/>
        <v>Yes</v>
      </c>
    </row>
    <row r="15" spans="1:12" s="104" customFormat="1" ht="12.75" customHeight="1" x14ac:dyDescent="0.2">
      <c r="A15" s="2" t="s">
        <v>1659</v>
      </c>
      <c r="B15" s="127" t="s">
        <v>217</v>
      </c>
      <c r="C15" s="68">
        <v>1.7599771000000001E-3</v>
      </c>
      <c r="D15" s="129" t="str">
        <f t="shared" ref="D15:D19" si="5">IF($B15="N/A","N/A",IF(C15&gt;10,"No",IF(C15&lt;-10,"No","Yes")))</f>
        <v>N/A</v>
      </c>
      <c r="E15" s="68">
        <v>1.8026102999999999E-3</v>
      </c>
      <c r="F15" s="129" t="str">
        <f t="shared" ref="F15:F19" si="6">IF($B15="N/A","N/A",IF(E15&gt;10,"No",IF(E15&lt;-10,"No","Yes")))</f>
        <v>N/A</v>
      </c>
      <c r="G15" s="68">
        <v>1.9691830999999998E-3</v>
      </c>
      <c r="H15" s="129" t="str">
        <f t="shared" ref="H15:H19" si="7">IF($B15="N/A","N/A",IF(G15&gt;10,"No",IF(G15&lt;-10,"No","Yes")))</f>
        <v>N/A</v>
      </c>
      <c r="I15" s="128">
        <v>2.4220000000000002</v>
      </c>
      <c r="J15" s="128">
        <v>9.2409999999999997</v>
      </c>
      <c r="K15" s="127" t="s">
        <v>217</v>
      </c>
      <c r="L15" s="11" t="str">
        <f t="shared" si="4"/>
        <v>N/A</v>
      </c>
    </row>
    <row r="16" spans="1:12" s="104" customFormat="1" ht="12.75" customHeight="1" x14ac:dyDescent="0.2">
      <c r="A16" s="2" t="s">
        <v>1660</v>
      </c>
      <c r="B16" s="127" t="s">
        <v>217</v>
      </c>
      <c r="C16" s="68">
        <v>0</v>
      </c>
      <c r="D16" s="129" t="str">
        <f t="shared" si="5"/>
        <v>N/A</v>
      </c>
      <c r="E16" s="68">
        <v>0</v>
      </c>
      <c r="F16" s="129" t="str">
        <f t="shared" si="6"/>
        <v>N/A</v>
      </c>
      <c r="G16" s="68">
        <v>0</v>
      </c>
      <c r="H16" s="129" t="str">
        <f t="shared" si="7"/>
        <v>N/A</v>
      </c>
      <c r="I16" s="128" t="s">
        <v>1743</v>
      </c>
      <c r="J16" s="128" t="s">
        <v>1743</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0.1686835166</v>
      </c>
      <c r="D18" s="11" t="str">
        <f t="shared" si="5"/>
        <v>N/A</v>
      </c>
      <c r="E18" s="13">
        <v>0.1623636856</v>
      </c>
      <c r="F18" s="11" t="str">
        <f t="shared" si="6"/>
        <v>N/A</v>
      </c>
      <c r="G18" s="13">
        <v>0.1011517109</v>
      </c>
      <c r="H18" s="11" t="str">
        <f t="shared" si="7"/>
        <v>N/A</v>
      </c>
      <c r="I18" s="56">
        <v>-3.75</v>
      </c>
      <c r="J18" s="56">
        <v>-37.700000000000003</v>
      </c>
      <c r="K18" s="47" t="s">
        <v>217</v>
      </c>
      <c r="L18" s="11" t="str">
        <f t="shared" si="4"/>
        <v>N/A</v>
      </c>
    </row>
    <row r="19" spans="1:14" s="104" customFormat="1" ht="27.75" customHeight="1" x14ac:dyDescent="0.2">
      <c r="A19" s="2" t="s">
        <v>1663</v>
      </c>
      <c r="B19" s="47" t="s">
        <v>217</v>
      </c>
      <c r="C19" s="13">
        <v>9.1427400000000005E-5</v>
      </c>
      <c r="D19" s="11" t="str">
        <f t="shared" si="5"/>
        <v>N/A</v>
      </c>
      <c r="E19" s="13">
        <v>4.2919300000000001E-5</v>
      </c>
      <c r="F19" s="11" t="str">
        <f t="shared" si="6"/>
        <v>N/A</v>
      </c>
      <c r="G19" s="13">
        <v>1.607496E-4</v>
      </c>
      <c r="H19" s="11" t="str">
        <f t="shared" si="7"/>
        <v>N/A</v>
      </c>
      <c r="I19" s="56">
        <v>-53.1</v>
      </c>
      <c r="J19" s="56">
        <v>274.5</v>
      </c>
      <c r="K19" s="47" t="s">
        <v>217</v>
      </c>
      <c r="L19" s="11" t="str">
        <f t="shared" si="4"/>
        <v>N/A</v>
      </c>
    </row>
    <row r="20" spans="1:14" s="104" customFormat="1" x14ac:dyDescent="0.2">
      <c r="A20" s="2" t="s">
        <v>1664</v>
      </c>
      <c r="B20" s="47" t="s">
        <v>217</v>
      </c>
      <c r="C20" s="1">
        <v>239833</v>
      </c>
      <c r="D20" s="11" t="str">
        <f>IF($B20="N/A","N/A",IF(C20&gt;0,"No",IF(C20&lt;0,"No","Yes")))</f>
        <v>N/A</v>
      </c>
      <c r="E20" s="1">
        <v>224187</v>
      </c>
      <c r="F20" s="11" t="str">
        <f>IF($B20="N/A","N/A",IF(E20&gt;0,"No",IF(E20&lt;0,"No","Yes")))</f>
        <v>N/A</v>
      </c>
      <c r="G20" s="1">
        <v>206960</v>
      </c>
      <c r="H20" s="11" t="str">
        <f>IF($B20="N/A","N/A",IF(G20&gt;0,"No",IF(G20&lt;0,"No","Yes")))</f>
        <v>N/A</v>
      </c>
      <c r="I20" s="56">
        <v>-6.52</v>
      </c>
      <c r="J20" s="56">
        <v>-7.68</v>
      </c>
      <c r="K20" s="47" t="s">
        <v>217</v>
      </c>
      <c r="L20" s="11" t="str">
        <f t="shared" si="4"/>
        <v>N/A</v>
      </c>
    </row>
    <row r="21" spans="1:14" s="104" customFormat="1" x14ac:dyDescent="0.2">
      <c r="A21" s="2" t="s">
        <v>1665</v>
      </c>
      <c r="B21" s="47" t="s">
        <v>282</v>
      </c>
      <c r="C21" s="13">
        <v>5.4818257225</v>
      </c>
      <c r="D21" s="11" t="str">
        <f>IF($B21="N/A","N/A",IF(C21&gt;=5,"No",IF(C21&lt;0,"No","Yes")))</f>
        <v>No</v>
      </c>
      <c r="E21" s="13">
        <v>4.8109737765</v>
      </c>
      <c r="F21" s="11" t="str">
        <f>IF($B21="N/A","N/A",IF(E21&gt;=5,"No",IF(E21&lt;0,"No","Yes")))</f>
        <v>Yes</v>
      </c>
      <c r="G21" s="13">
        <v>4.1585931834999998</v>
      </c>
      <c r="H21" s="11" t="str">
        <f>IF($B21="N/A","N/A",IF(G21&gt;=5,"No",IF(G21&lt;0,"No","Yes")))</f>
        <v>Yes</v>
      </c>
      <c r="I21" s="56">
        <v>-12.2</v>
      </c>
      <c r="J21" s="56">
        <v>-13.6</v>
      </c>
      <c r="K21" s="11" t="s">
        <v>217</v>
      </c>
      <c r="L21" s="11" t="str">
        <f t="shared" si="4"/>
        <v>N/A</v>
      </c>
    </row>
    <row r="22" spans="1:14" s="104" customFormat="1" ht="12.75" customHeight="1" x14ac:dyDescent="0.2">
      <c r="A22" s="4" t="s">
        <v>1666</v>
      </c>
      <c r="B22" s="127" t="s">
        <v>217</v>
      </c>
      <c r="C22" s="68">
        <v>69.590923684000003</v>
      </c>
      <c r="D22" s="129" t="str">
        <f t="shared" ref="D22:D25" si="8">IF($B22="N/A","N/A",IF(C22&gt;10,"No",IF(C22&lt;-10,"No","Yes")))</f>
        <v>N/A</v>
      </c>
      <c r="E22" s="68">
        <v>65.018042972999993</v>
      </c>
      <c r="F22" s="129" t="str">
        <f t="shared" ref="F22:F25" si="9">IF($B22="N/A","N/A",IF(E22&gt;10,"No",IF(E22&lt;-10,"No","Yes")))</f>
        <v>N/A</v>
      </c>
      <c r="G22" s="68">
        <v>62.132779280999998</v>
      </c>
      <c r="H22" s="129" t="str">
        <f t="shared" ref="H22:H25" si="10">IF($B22="N/A","N/A",IF(G22&gt;10,"No",IF(G22&lt;-10,"No","Yes")))</f>
        <v>N/A</v>
      </c>
      <c r="I22" s="56">
        <v>-6.57</v>
      </c>
      <c r="J22" s="56">
        <v>-4.4400000000000004</v>
      </c>
      <c r="K22" s="127" t="s">
        <v>217</v>
      </c>
      <c r="L22" s="11" t="str">
        <f t="shared" si="4"/>
        <v>N/A</v>
      </c>
    </row>
    <row r="23" spans="1:14" s="104" customFormat="1" ht="12.75" customHeight="1" x14ac:dyDescent="0.2">
      <c r="A23" s="4" t="s">
        <v>1667</v>
      </c>
      <c r="B23" s="127" t="s">
        <v>217</v>
      </c>
      <c r="C23" s="68">
        <v>37.320552218000003</v>
      </c>
      <c r="D23" s="129" t="str">
        <f t="shared" si="8"/>
        <v>N/A</v>
      </c>
      <c r="E23" s="68">
        <v>32.308296198999997</v>
      </c>
      <c r="F23" s="129" t="str">
        <f t="shared" si="9"/>
        <v>N/A</v>
      </c>
      <c r="G23" s="68">
        <v>29.249130267000002</v>
      </c>
      <c r="H23" s="129" t="str">
        <f t="shared" si="10"/>
        <v>N/A</v>
      </c>
      <c r="I23" s="56">
        <v>-13.4</v>
      </c>
      <c r="J23" s="56">
        <v>-9.4700000000000006</v>
      </c>
      <c r="K23" s="127" t="s">
        <v>217</v>
      </c>
      <c r="L23" s="11" t="str">
        <f t="shared" si="4"/>
        <v>N/A</v>
      </c>
    </row>
    <row r="24" spans="1:14" s="104" customFormat="1" ht="12.75" customHeight="1" x14ac:dyDescent="0.2">
      <c r="A24" s="4" t="s">
        <v>1668</v>
      </c>
      <c r="B24" s="127" t="s">
        <v>217</v>
      </c>
      <c r="C24" s="68">
        <v>29.695663232000001</v>
      </c>
      <c r="D24" s="129" t="str">
        <f t="shared" si="8"/>
        <v>N/A</v>
      </c>
      <c r="E24" s="68">
        <v>34.384241727000003</v>
      </c>
      <c r="F24" s="129" t="str">
        <f t="shared" si="9"/>
        <v>N/A</v>
      </c>
      <c r="G24" s="68">
        <v>35.900657131999999</v>
      </c>
      <c r="H24" s="129" t="str">
        <f t="shared" si="10"/>
        <v>N/A</v>
      </c>
      <c r="I24" s="56">
        <v>15.79</v>
      </c>
      <c r="J24" s="56">
        <v>4.41</v>
      </c>
      <c r="K24" s="127" t="s">
        <v>217</v>
      </c>
      <c r="L24" s="11" t="str">
        <f t="shared" si="4"/>
        <v>N/A</v>
      </c>
    </row>
    <row r="25" spans="1:14" s="104" customFormat="1" ht="12.75" customHeight="1" x14ac:dyDescent="0.2">
      <c r="A25" s="4" t="s">
        <v>1669</v>
      </c>
      <c r="B25" s="127" t="s">
        <v>217</v>
      </c>
      <c r="C25" s="68">
        <v>0</v>
      </c>
      <c r="D25" s="129" t="str">
        <f t="shared" si="8"/>
        <v>N/A</v>
      </c>
      <c r="E25" s="68">
        <v>0.56426108559999999</v>
      </c>
      <c r="F25" s="129" t="str">
        <f t="shared" si="9"/>
        <v>N/A</v>
      </c>
      <c r="G25" s="68">
        <v>0.83204483959999997</v>
      </c>
      <c r="H25" s="129" t="str">
        <f t="shared" si="10"/>
        <v>N/A</v>
      </c>
      <c r="I25" s="56" t="s">
        <v>1743</v>
      </c>
      <c r="J25" s="56">
        <v>47.46</v>
      </c>
      <c r="K25" s="127" t="s">
        <v>217</v>
      </c>
      <c r="L25" s="11" t="str">
        <f t="shared" si="4"/>
        <v>N/A</v>
      </c>
    </row>
    <row r="26" spans="1:14" x14ac:dyDescent="0.2">
      <c r="A26" s="2" t="s">
        <v>1670</v>
      </c>
      <c r="B26" s="47" t="s">
        <v>221</v>
      </c>
      <c r="C26" s="1">
        <v>12154</v>
      </c>
      <c r="D26" s="43" t="str">
        <f>IF($B26="N/A","N/A",IF(C26&gt;0,"No",IF(C26&lt;0,"No","Yes")))</f>
        <v>No</v>
      </c>
      <c r="E26" s="1">
        <v>14924</v>
      </c>
      <c r="F26" s="43" t="str">
        <f>IF($B26="N/A","N/A",IF(E26&gt;0,"No",IF(E26&lt;0,"No","Yes")))</f>
        <v>No</v>
      </c>
      <c r="G26" s="1">
        <v>14770</v>
      </c>
      <c r="H26" s="43" t="str">
        <f>IF($B26="N/A","N/A",IF(G26&gt;0,"No",IF(G26&lt;0,"No","Yes")))</f>
        <v>No</v>
      </c>
      <c r="I26" s="12">
        <v>22.79</v>
      </c>
      <c r="J26" s="12">
        <v>-1.03</v>
      </c>
      <c r="K26" s="44" t="s">
        <v>217</v>
      </c>
      <c r="L26" s="9" t="str">
        <f t="shared" ref="L26:L74" si="11">IF(J26="Div by 0", "N/A", IF(K26="N/A","N/A", IF(J26&gt;VALUE(MID(K26,1,2)), "No", IF(J26&lt;-1*VALUE(MID(K26,1,2)), "No", "Yes"))))</f>
        <v>N/A</v>
      </c>
    </row>
    <row r="27" spans="1:14" x14ac:dyDescent="0.2">
      <c r="A27" s="6" t="s">
        <v>149</v>
      </c>
      <c r="B27" s="47" t="s">
        <v>283</v>
      </c>
      <c r="C27" s="8">
        <v>0.5583698681</v>
      </c>
      <c r="D27" s="43" t="str">
        <f>IF($B27="N/A","N/A",IF(C27&gt;=10,"No",IF(C27&lt;0,"No","Yes")))</f>
        <v>Yes</v>
      </c>
      <c r="E27" s="8">
        <v>0.64389669410000006</v>
      </c>
      <c r="F27" s="43" t="str">
        <f>IF($B27="N/A","N/A",IF(E27&gt;=10,"No",IF(E27&lt;0,"No","Yes")))</f>
        <v>Yes</v>
      </c>
      <c r="G27" s="8">
        <v>0.59782791069999996</v>
      </c>
      <c r="H27" s="43" t="str">
        <f>IF($B27="N/A","N/A",IF(G27&gt;=10,"No",IF(G27&lt;0,"No","Yes")))</f>
        <v>Yes</v>
      </c>
      <c r="I27" s="12">
        <v>15.32</v>
      </c>
      <c r="J27" s="12">
        <v>-7.15</v>
      </c>
      <c r="K27" s="44" t="s">
        <v>217</v>
      </c>
      <c r="L27" s="9" t="str">
        <f t="shared" si="11"/>
        <v>N/A</v>
      </c>
    </row>
    <row r="28" spans="1:14" x14ac:dyDescent="0.2">
      <c r="A28" s="2" t="s">
        <v>425</v>
      </c>
      <c r="B28" s="34" t="s">
        <v>217</v>
      </c>
      <c r="C28" s="13">
        <v>83.662859716</v>
      </c>
      <c r="D28" s="70" t="str">
        <f t="shared" ref="D28:D31" si="12">IF($B28="N/A","N/A",IF(C28&gt;10,"No",IF(C28&lt;-10,"No","Yes")))</f>
        <v>N/A</v>
      </c>
      <c r="E28" s="13">
        <v>84.932511247999997</v>
      </c>
      <c r="F28" s="43" t="str">
        <f t="shared" ref="F28:F31" si="13">IF($B28="N/A","N/A",IF(E28&gt;10,"No",IF(E28&lt;-10,"No","Yes")))</f>
        <v>N/A</v>
      </c>
      <c r="G28" s="13">
        <v>83.147351439000005</v>
      </c>
      <c r="H28" s="43" t="str">
        <f t="shared" ref="H28:H31" si="14">IF($B28="N/A","N/A",IF(G28&gt;10,"No",IF(G28&lt;-10,"No","Yes")))</f>
        <v>N/A</v>
      </c>
      <c r="I28" s="12">
        <v>1.518</v>
      </c>
      <c r="J28" s="12">
        <v>-2.1</v>
      </c>
      <c r="K28" s="44" t="s">
        <v>217</v>
      </c>
      <c r="L28" s="9" t="str">
        <f t="shared" si="11"/>
        <v>N/A</v>
      </c>
    </row>
    <row r="29" spans="1:14" x14ac:dyDescent="0.2">
      <c r="A29" s="2" t="s">
        <v>426</v>
      </c>
      <c r="B29" s="34" t="s">
        <v>217</v>
      </c>
      <c r="C29" s="13">
        <v>9.1203078308999999</v>
      </c>
      <c r="D29" s="70" t="str">
        <f t="shared" si="12"/>
        <v>N/A</v>
      </c>
      <c r="E29" s="13">
        <v>9.2051324778999994</v>
      </c>
      <c r="F29" s="43" t="str">
        <f t="shared" si="13"/>
        <v>N/A</v>
      </c>
      <c r="G29" s="13">
        <v>10.594245765</v>
      </c>
      <c r="H29" s="43" t="str">
        <f t="shared" si="14"/>
        <v>N/A</v>
      </c>
      <c r="I29" s="12">
        <v>0.93010000000000004</v>
      </c>
      <c r="J29" s="12">
        <v>15.09</v>
      </c>
      <c r="K29" s="44" t="s">
        <v>217</v>
      </c>
      <c r="L29" s="9" t="str">
        <f t="shared" si="11"/>
        <v>N/A</v>
      </c>
    </row>
    <row r="30" spans="1:14" x14ac:dyDescent="0.2">
      <c r="A30" s="2" t="s">
        <v>422</v>
      </c>
      <c r="B30" s="34" t="s">
        <v>217</v>
      </c>
      <c r="C30" s="13">
        <v>1.5596217610000001</v>
      </c>
      <c r="D30" s="70" t="str">
        <f t="shared" si="12"/>
        <v>N/A</v>
      </c>
      <c r="E30" s="13">
        <v>1.543076154</v>
      </c>
      <c r="F30" s="43" t="str">
        <f t="shared" si="13"/>
        <v>N/A</v>
      </c>
      <c r="G30" s="13">
        <v>1.6536703415</v>
      </c>
      <c r="H30" s="43" t="str">
        <f t="shared" si="14"/>
        <v>N/A</v>
      </c>
      <c r="I30" s="12">
        <v>-1.06</v>
      </c>
      <c r="J30" s="12">
        <v>7.1669999999999998</v>
      </c>
      <c r="K30" s="44" t="s">
        <v>217</v>
      </c>
      <c r="L30" s="9" t="str">
        <f t="shared" si="11"/>
        <v>N/A</v>
      </c>
    </row>
    <row r="31" spans="1:14" x14ac:dyDescent="0.2">
      <c r="A31" s="2" t="s">
        <v>423</v>
      </c>
      <c r="B31" s="34" t="s">
        <v>217</v>
      </c>
      <c r="C31" s="13">
        <v>0</v>
      </c>
      <c r="D31" s="70" t="str">
        <f t="shared" si="12"/>
        <v>N/A</v>
      </c>
      <c r="E31" s="13">
        <v>3.8926845526</v>
      </c>
      <c r="F31" s="43" t="str">
        <f t="shared" si="13"/>
        <v>N/A</v>
      </c>
      <c r="G31" s="13">
        <v>4.2787039526999999</v>
      </c>
      <c r="H31" s="43" t="str">
        <f t="shared" si="14"/>
        <v>N/A</v>
      </c>
      <c r="I31" s="12" t="s">
        <v>1743</v>
      </c>
      <c r="J31" s="12">
        <v>9.9169999999999998</v>
      </c>
      <c r="K31" s="44" t="s">
        <v>217</v>
      </c>
      <c r="L31" s="9" t="str">
        <f t="shared" si="11"/>
        <v>N/A</v>
      </c>
    </row>
    <row r="32" spans="1:14" x14ac:dyDescent="0.2">
      <c r="A32" s="2" t="s">
        <v>948</v>
      </c>
      <c r="B32" s="34" t="s">
        <v>217</v>
      </c>
      <c r="C32" s="68">
        <v>15.531431933</v>
      </c>
      <c r="D32" s="70" t="str">
        <f>IF($B32="N/A","N/A",IF(C32&gt;10,"No",IF(C32&lt;-10,"No","Yes")))</f>
        <v>N/A</v>
      </c>
      <c r="E32" s="68">
        <v>14.94104284</v>
      </c>
      <c r="F32" s="70" t="str">
        <f>IF($B32="N/A","N/A",IF(E32&gt;10,"No",IF(E32&lt;-10,"No","Yes")))</f>
        <v>N/A</v>
      </c>
      <c r="G32" s="68">
        <v>14.605732372</v>
      </c>
      <c r="H32" s="70" t="str">
        <f>IF($B32="N/A","N/A",IF(G32&gt;10,"No",IF(G32&lt;-10,"No","Yes")))</f>
        <v>N/A</v>
      </c>
      <c r="I32" s="12">
        <v>-3.8</v>
      </c>
      <c r="J32" s="12">
        <v>-2.2400000000000002</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99.963566189000005</v>
      </c>
      <c r="D34" s="43" t="str">
        <f>IF($B34="N/A","N/A",IF(C34&gt;=98,"Yes","No"))</f>
        <v>Yes</v>
      </c>
      <c r="E34" s="13">
        <v>99.870254977000002</v>
      </c>
      <c r="F34" s="43" t="str">
        <f>IF($B34="N/A","N/A",IF(E34&gt;=98,"Yes","No"))</f>
        <v>Yes</v>
      </c>
      <c r="G34" s="13">
        <v>99.888098157000002</v>
      </c>
      <c r="H34" s="43" t="str">
        <f>IF($B34="N/A","N/A",IF(G34&gt;=98,"Yes","No"))</f>
        <v>Yes</v>
      </c>
      <c r="I34" s="12">
        <v>-9.2999999999999999E-2</v>
      </c>
      <c r="J34" s="12">
        <v>1.7899999999999999E-2</v>
      </c>
      <c r="K34" s="44" t="s">
        <v>733</v>
      </c>
      <c r="L34" s="9" t="str">
        <f t="shared" si="11"/>
        <v>Yes</v>
      </c>
    </row>
    <row r="35" spans="1:14" x14ac:dyDescent="0.2">
      <c r="A35" s="2" t="s">
        <v>18</v>
      </c>
      <c r="B35" s="47" t="s">
        <v>281</v>
      </c>
      <c r="C35" s="13">
        <v>99.849236250000004</v>
      </c>
      <c r="D35" s="43" t="str">
        <f>IF($B35="N/A","N/A",IF(C35&gt;=95,"Yes","No"))</f>
        <v>Yes</v>
      </c>
      <c r="E35" s="13">
        <v>99.864074599000006</v>
      </c>
      <c r="F35" s="43" t="str">
        <f>IF($B35="N/A","N/A",IF(E35&gt;=95,"Yes","No"))</f>
        <v>Yes</v>
      </c>
      <c r="G35" s="13">
        <v>99.874896593000003</v>
      </c>
      <c r="H35" s="43" t="str">
        <f>IF($B35="N/A","N/A",IF(G35&gt;=95,"Yes","No"))</f>
        <v>Yes</v>
      </c>
      <c r="I35" s="12">
        <v>1.49E-2</v>
      </c>
      <c r="J35" s="12">
        <v>1.0800000000000001E-2</v>
      </c>
      <c r="K35" s="44" t="s">
        <v>733</v>
      </c>
      <c r="L35" s="9" t="str">
        <f t="shared" si="11"/>
        <v>Yes</v>
      </c>
    </row>
    <row r="36" spans="1:14" x14ac:dyDescent="0.2">
      <c r="A36" s="2" t="s">
        <v>23</v>
      </c>
      <c r="B36" s="34" t="s">
        <v>217</v>
      </c>
      <c r="C36" s="13">
        <v>23.396929456999999</v>
      </c>
      <c r="D36" s="43" t="str">
        <f t="shared" ref="D36:D41" si="15">IF($B36="N/A","N/A",IF(C36&gt;10,"No",IF(C36&lt;-10,"No","Yes")))</f>
        <v>N/A</v>
      </c>
      <c r="E36" s="13">
        <v>23.047595994000002</v>
      </c>
      <c r="F36" s="43" t="str">
        <f t="shared" ref="F36:F41" si="16">IF($B36="N/A","N/A",IF(E36&gt;10,"No",IF(E36&lt;-10,"No","Yes")))</f>
        <v>N/A</v>
      </c>
      <c r="G36" s="13">
        <v>22.784171705999999</v>
      </c>
      <c r="H36" s="43" t="str">
        <f t="shared" ref="H36:H41" si="17">IF($B36="N/A","N/A",IF(G36&gt;10,"No",IF(G36&lt;-10,"No","Yes")))</f>
        <v>N/A</v>
      </c>
      <c r="I36" s="12">
        <v>-1.49</v>
      </c>
      <c r="J36" s="12">
        <v>-1.1399999999999999</v>
      </c>
      <c r="K36" s="44" t="s">
        <v>733</v>
      </c>
      <c r="L36" s="9" t="str">
        <f t="shared" si="11"/>
        <v>Yes</v>
      </c>
    </row>
    <row r="37" spans="1:14" x14ac:dyDescent="0.2">
      <c r="A37" s="2" t="s">
        <v>24</v>
      </c>
      <c r="B37" s="34" t="s">
        <v>217</v>
      </c>
      <c r="C37" s="13">
        <v>17.730626138000002</v>
      </c>
      <c r="D37" s="43" t="str">
        <f t="shared" si="15"/>
        <v>N/A</v>
      </c>
      <c r="E37" s="13">
        <v>17.18312525</v>
      </c>
      <c r="F37" s="43" t="str">
        <f t="shared" si="16"/>
        <v>N/A</v>
      </c>
      <c r="G37" s="13">
        <v>16.622838947000002</v>
      </c>
      <c r="H37" s="43" t="str">
        <f t="shared" si="17"/>
        <v>N/A</v>
      </c>
      <c r="I37" s="12">
        <v>-3.09</v>
      </c>
      <c r="J37" s="12">
        <v>-3.26</v>
      </c>
      <c r="K37" s="44" t="s">
        <v>733</v>
      </c>
      <c r="L37" s="9" t="str">
        <f t="shared" si="11"/>
        <v>Yes</v>
      </c>
    </row>
    <row r="38" spans="1:14" x14ac:dyDescent="0.2">
      <c r="A38" s="2" t="s">
        <v>25</v>
      </c>
      <c r="B38" s="34" t="s">
        <v>217</v>
      </c>
      <c r="C38" s="13">
        <v>0.33674989830000002</v>
      </c>
      <c r="D38" s="43" t="str">
        <f t="shared" si="15"/>
        <v>N/A</v>
      </c>
      <c r="E38" s="13">
        <v>0.34936304550000002</v>
      </c>
      <c r="F38" s="43" t="str">
        <f t="shared" si="16"/>
        <v>N/A</v>
      </c>
      <c r="G38" s="13">
        <v>0.34424535379999999</v>
      </c>
      <c r="H38" s="43" t="str">
        <f t="shared" si="17"/>
        <v>N/A</v>
      </c>
      <c r="I38" s="12">
        <v>3.746</v>
      </c>
      <c r="J38" s="12">
        <v>-1.46</v>
      </c>
      <c r="K38" s="44" t="s">
        <v>733</v>
      </c>
      <c r="L38" s="9" t="str">
        <f t="shared" si="11"/>
        <v>Yes</v>
      </c>
    </row>
    <row r="39" spans="1:14" x14ac:dyDescent="0.2">
      <c r="A39" s="2" t="s">
        <v>26</v>
      </c>
      <c r="B39" s="47" t="s">
        <v>217</v>
      </c>
      <c r="C39" s="13">
        <v>1.5702195423</v>
      </c>
      <c r="D39" s="11" t="str">
        <f t="shared" si="15"/>
        <v>N/A</v>
      </c>
      <c r="E39" s="13">
        <v>1.6286154944</v>
      </c>
      <c r="F39" s="11" t="str">
        <f t="shared" si="16"/>
        <v>N/A</v>
      </c>
      <c r="G39" s="13">
        <v>1.7163640923000001</v>
      </c>
      <c r="H39" s="11" t="str">
        <f t="shared" si="17"/>
        <v>N/A</v>
      </c>
      <c r="I39" s="12">
        <v>3.7189999999999999</v>
      </c>
      <c r="J39" s="12">
        <v>5.3879999999999999</v>
      </c>
      <c r="K39" s="47" t="s">
        <v>217</v>
      </c>
      <c r="L39" s="9" t="str">
        <f t="shared" si="11"/>
        <v>N/A</v>
      </c>
    </row>
    <row r="40" spans="1:14" x14ac:dyDescent="0.2">
      <c r="A40" s="2" t="s">
        <v>60</v>
      </c>
      <c r="B40" s="47" t="s">
        <v>217</v>
      </c>
      <c r="C40" s="13">
        <v>0</v>
      </c>
      <c r="D40" s="11" t="str">
        <f t="shared" si="15"/>
        <v>N/A</v>
      </c>
      <c r="E40" s="13">
        <v>0</v>
      </c>
      <c r="F40" s="11" t="str">
        <f t="shared" si="16"/>
        <v>N/A</v>
      </c>
      <c r="G40" s="13">
        <v>0</v>
      </c>
      <c r="H40" s="11" t="str">
        <f t="shared" si="17"/>
        <v>N/A</v>
      </c>
      <c r="I40" s="12" t="s">
        <v>1743</v>
      </c>
      <c r="J40" s="12" t="s">
        <v>1743</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56.965474964000002</v>
      </c>
      <c r="D42" s="11" t="str">
        <f>IF($B42="N/A","N/A",IF(C42&gt;=5,"No",IF(C42&lt;0,"No","Yes")))</f>
        <v>No</v>
      </c>
      <c r="E42" s="13">
        <v>57.791300216000003</v>
      </c>
      <c r="F42" s="11" t="str">
        <f>IF($B42="N/A","N/A",IF(E42&gt;=5,"No",IF(E42&lt;0,"No","Yes")))</f>
        <v>No</v>
      </c>
      <c r="G42" s="13">
        <v>58.532379900000002</v>
      </c>
      <c r="H42" s="11" t="str">
        <f>IF($B42="N/A","N/A",IF(G42&gt;=5,"No",IF(G42&lt;0,"No","Yes")))</f>
        <v>No</v>
      </c>
      <c r="I42" s="12">
        <v>1.45</v>
      </c>
      <c r="J42" s="12">
        <v>1.282</v>
      </c>
      <c r="K42" s="44" t="s">
        <v>733</v>
      </c>
      <c r="L42" s="9" t="str">
        <f t="shared" si="11"/>
        <v>Yes</v>
      </c>
    </row>
    <row r="43" spans="1:14" x14ac:dyDescent="0.2">
      <c r="A43" s="2" t="s">
        <v>63</v>
      </c>
      <c r="B43" s="47" t="s">
        <v>217</v>
      </c>
      <c r="C43" s="13">
        <v>53.740511265999999</v>
      </c>
      <c r="D43" s="11" t="str">
        <f>IF($B43="N/A","N/A",IF(C43&gt;10,"No",IF(C43&lt;-10,"No","Yes")))</f>
        <v>N/A</v>
      </c>
      <c r="E43" s="13">
        <v>53.947598548000002</v>
      </c>
      <c r="F43" s="11" t="str">
        <f>IF($B43="N/A","N/A",IF(E43&gt;10,"No",IF(E43&lt;-10,"No","Yes")))</f>
        <v>N/A</v>
      </c>
      <c r="G43" s="13">
        <v>53.509596653000003</v>
      </c>
      <c r="H43" s="11" t="str">
        <f>IF($B43="N/A","N/A",IF(G43&gt;10,"No",IF(G43&lt;-10,"No","Yes")))</f>
        <v>N/A</v>
      </c>
      <c r="I43" s="12">
        <v>0.38529999999999998</v>
      </c>
      <c r="J43" s="12">
        <v>-0.81200000000000006</v>
      </c>
      <c r="K43" s="47" t="s">
        <v>733</v>
      </c>
      <c r="L43" s="9" t="str">
        <f t="shared" si="11"/>
        <v>Yes</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6.2371758813999998</v>
      </c>
      <c r="D45" s="43" t="str">
        <f>IF($B45="N/A","N/A",IF(C45&gt;8,"No",IF(C45&lt;2,"No","Yes")))</f>
        <v>Yes</v>
      </c>
      <c r="E45" s="8">
        <v>5.9794086108000002</v>
      </c>
      <c r="F45" s="43" t="str">
        <f>IF($B45="N/A","N/A",IF(E45&gt;8,"No",IF(E45&lt;2,"No","Yes")))</f>
        <v>Yes</v>
      </c>
      <c r="G45" s="8">
        <v>5.4356486036999998</v>
      </c>
      <c r="H45" s="43" t="str">
        <f>IF($B45="N/A","N/A",IF(G45&gt;8,"No",IF(G45&lt;2,"No","Yes")))</f>
        <v>Yes</v>
      </c>
      <c r="I45" s="12">
        <v>-4.13</v>
      </c>
      <c r="J45" s="12">
        <v>-9.09</v>
      </c>
      <c r="K45" s="44" t="s">
        <v>733</v>
      </c>
      <c r="L45" s="9" t="str">
        <f t="shared" si="11"/>
        <v>Yes</v>
      </c>
    </row>
    <row r="46" spans="1:14" x14ac:dyDescent="0.2">
      <c r="A46" s="3" t="s">
        <v>174</v>
      </c>
      <c r="B46" s="34" t="s">
        <v>217</v>
      </c>
      <c r="C46" s="8">
        <v>24.213558817999999</v>
      </c>
      <c r="D46" s="11" t="str">
        <f t="shared" ref="D46:D53" si="18">IF($B46="N/A","N/A",IF(C46&gt;10,"No",IF(C46&lt;-10,"No","Yes")))</f>
        <v>N/A</v>
      </c>
      <c r="E46" s="8">
        <v>24.210622997000002</v>
      </c>
      <c r="F46" s="11" t="str">
        <f t="shared" ref="F46:F53" si="19">IF($B46="N/A","N/A",IF(E46&gt;10,"No",IF(E46&lt;-10,"No","Yes")))</f>
        <v>N/A</v>
      </c>
      <c r="G46" s="8">
        <v>23.810839469000001</v>
      </c>
      <c r="H46" s="11" t="str">
        <f t="shared" ref="H46:H53" si="20">IF($B46="N/A","N/A",IF(G46&gt;10,"No",IF(G46&lt;-10,"No","Yes")))</f>
        <v>N/A</v>
      </c>
      <c r="I46" s="12">
        <v>-1.2E-2</v>
      </c>
      <c r="J46" s="12">
        <v>-1.65</v>
      </c>
      <c r="K46" s="44" t="s">
        <v>733</v>
      </c>
      <c r="L46" s="9" t="str">
        <f>IF(J46="Div by 0", "N/A", IF(OR(J46="N/A",K46="N/A"),"N/A", IF(J46&gt;VALUE(MID(K46,1,2)), "No", IF(J46&lt;-1*VALUE(MID(K46,1,2)), "No", "Yes"))))</f>
        <v>Yes</v>
      </c>
    </row>
    <row r="47" spans="1:14" x14ac:dyDescent="0.2">
      <c r="A47" s="3" t="s">
        <v>175</v>
      </c>
      <c r="B47" s="34" t="s">
        <v>217</v>
      </c>
      <c r="C47" s="8">
        <v>34.650565694999997</v>
      </c>
      <c r="D47" s="11" t="str">
        <f t="shared" si="18"/>
        <v>N/A</v>
      </c>
      <c r="E47" s="8">
        <v>35.752629503999998</v>
      </c>
      <c r="F47" s="11" t="str">
        <f t="shared" si="19"/>
        <v>N/A</v>
      </c>
      <c r="G47" s="8">
        <v>36.839959467</v>
      </c>
      <c r="H47" s="11" t="str">
        <f t="shared" si="20"/>
        <v>N/A</v>
      </c>
      <c r="I47" s="12">
        <v>3.181</v>
      </c>
      <c r="J47" s="12">
        <v>3.0409999999999999</v>
      </c>
      <c r="K47" s="44" t="s">
        <v>733</v>
      </c>
      <c r="L47" s="9" t="str">
        <f>IF(J47="Div by 0", "N/A", IF(OR(J47="N/A",K47="N/A"),"N/A", IF(J47&gt;VALUE(MID(K47,1,2)), "No", IF(J47&lt;-1*VALUE(MID(K47,1,2)), "No", "Yes"))))</f>
        <v>Yes</v>
      </c>
    </row>
    <row r="48" spans="1:14" x14ac:dyDescent="0.2">
      <c r="A48" s="3" t="s">
        <v>176</v>
      </c>
      <c r="B48" s="34" t="s">
        <v>217</v>
      </c>
      <c r="C48" s="8">
        <v>2.8868652454000001</v>
      </c>
      <c r="D48" s="11" t="str">
        <f t="shared" si="18"/>
        <v>N/A</v>
      </c>
      <c r="E48" s="8">
        <v>2.9112800271000001</v>
      </c>
      <c r="F48" s="11" t="str">
        <f t="shared" si="19"/>
        <v>N/A</v>
      </c>
      <c r="G48" s="8">
        <v>2.9705729700000001</v>
      </c>
      <c r="H48" s="11" t="str">
        <f t="shared" si="20"/>
        <v>N/A</v>
      </c>
      <c r="I48" s="12">
        <v>0.84570000000000001</v>
      </c>
      <c r="J48" s="12">
        <v>2.0369999999999999</v>
      </c>
      <c r="K48" s="44" t="s">
        <v>733</v>
      </c>
      <c r="L48" s="9" t="str">
        <f t="shared" ref="L48:L57" si="21">IF(J48="Div by 0", "N/A", IF(OR(J48="N/A",K48="N/A"),"N/A", IF(J48&gt;VALUE(MID(K48,1,2)), "No", IF(J48&lt;-1*VALUE(MID(K48,1,2)), "No", "Yes"))))</f>
        <v>Yes</v>
      </c>
    </row>
    <row r="49" spans="1:12" x14ac:dyDescent="0.2">
      <c r="A49" s="3" t="s">
        <v>177</v>
      </c>
      <c r="B49" s="34" t="s">
        <v>217</v>
      </c>
      <c r="C49" s="8">
        <v>14.911188586</v>
      </c>
      <c r="D49" s="11" t="str">
        <f t="shared" si="18"/>
        <v>N/A</v>
      </c>
      <c r="E49" s="8">
        <v>14.617731805</v>
      </c>
      <c r="F49" s="11" t="str">
        <f t="shared" si="19"/>
        <v>N/A</v>
      </c>
      <c r="G49" s="8">
        <v>14.788002369999999</v>
      </c>
      <c r="H49" s="11" t="str">
        <f t="shared" si="20"/>
        <v>N/A</v>
      </c>
      <c r="I49" s="12">
        <v>-1.97</v>
      </c>
      <c r="J49" s="12">
        <v>1.165</v>
      </c>
      <c r="K49" s="44" t="s">
        <v>733</v>
      </c>
      <c r="L49" s="9" t="str">
        <f t="shared" si="21"/>
        <v>Yes</v>
      </c>
    </row>
    <row r="50" spans="1:12" x14ac:dyDescent="0.2">
      <c r="A50" s="3" t="s">
        <v>178</v>
      </c>
      <c r="B50" s="34" t="s">
        <v>217</v>
      </c>
      <c r="C50" s="8">
        <v>6.9475666260000004</v>
      </c>
      <c r="D50" s="11" t="str">
        <f t="shared" si="18"/>
        <v>N/A</v>
      </c>
      <c r="E50" s="8">
        <v>6.9233326230000003</v>
      </c>
      <c r="F50" s="11" t="str">
        <f t="shared" si="19"/>
        <v>N/A</v>
      </c>
      <c r="G50" s="8">
        <v>6.9229042718000002</v>
      </c>
      <c r="H50" s="11" t="str">
        <f t="shared" si="20"/>
        <v>N/A</v>
      </c>
      <c r="I50" s="12">
        <v>-0.34899999999999998</v>
      </c>
      <c r="J50" s="12">
        <v>-6.0000000000000001E-3</v>
      </c>
      <c r="K50" s="44" t="s">
        <v>733</v>
      </c>
      <c r="L50" s="9" t="str">
        <f t="shared" si="21"/>
        <v>Yes</v>
      </c>
    </row>
    <row r="51" spans="1:12" x14ac:dyDescent="0.2">
      <c r="A51" s="3" t="s">
        <v>179</v>
      </c>
      <c r="B51" s="34" t="s">
        <v>217</v>
      </c>
      <c r="C51" s="8">
        <v>4.4686274944999997</v>
      </c>
      <c r="D51" s="11" t="str">
        <f t="shared" si="18"/>
        <v>N/A</v>
      </c>
      <c r="E51" s="8">
        <v>4.2729375187</v>
      </c>
      <c r="F51" s="11" t="str">
        <f t="shared" si="19"/>
        <v>N/A</v>
      </c>
      <c r="G51" s="8">
        <v>4.1578497164000003</v>
      </c>
      <c r="H51" s="11" t="str">
        <f t="shared" si="20"/>
        <v>N/A</v>
      </c>
      <c r="I51" s="12">
        <v>-4.38</v>
      </c>
      <c r="J51" s="12">
        <v>-2.69</v>
      </c>
      <c r="K51" s="44" t="s">
        <v>733</v>
      </c>
      <c r="L51" s="9" t="str">
        <f t="shared" si="21"/>
        <v>Yes</v>
      </c>
    </row>
    <row r="52" spans="1:12" x14ac:dyDescent="0.2">
      <c r="A52" s="3" t="s">
        <v>180</v>
      </c>
      <c r="B52" s="34" t="s">
        <v>217</v>
      </c>
      <c r="C52" s="8">
        <v>3.7039060291000001</v>
      </c>
      <c r="D52" s="11" t="str">
        <f t="shared" si="18"/>
        <v>N/A</v>
      </c>
      <c r="E52" s="8">
        <v>3.4726214611000001</v>
      </c>
      <c r="F52" s="11" t="str">
        <f t="shared" si="19"/>
        <v>N/A</v>
      </c>
      <c r="G52" s="8">
        <v>3.3004111372999998</v>
      </c>
      <c r="H52" s="11" t="str">
        <f t="shared" si="20"/>
        <v>N/A</v>
      </c>
      <c r="I52" s="12">
        <v>-6.24</v>
      </c>
      <c r="J52" s="12">
        <v>-4.96</v>
      </c>
      <c r="K52" s="44" t="s">
        <v>733</v>
      </c>
      <c r="L52" s="9" t="str">
        <f t="shared" si="21"/>
        <v>Yes</v>
      </c>
    </row>
    <row r="53" spans="1:12" x14ac:dyDescent="0.2">
      <c r="A53" s="3" t="s">
        <v>950</v>
      </c>
      <c r="B53" s="34" t="s">
        <v>217</v>
      </c>
      <c r="C53" s="8">
        <v>1.9804541975000001</v>
      </c>
      <c r="D53" s="11" t="str">
        <f t="shared" si="18"/>
        <v>N/A</v>
      </c>
      <c r="E53" s="8">
        <v>1.8593281543</v>
      </c>
      <c r="F53" s="11" t="str">
        <f t="shared" si="19"/>
        <v>N/A</v>
      </c>
      <c r="G53" s="8">
        <v>1.7736311515000001</v>
      </c>
      <c r="H53" s="11" t="str">
        <f t="shared" si="20"/>
        <v>N/A</v>
      </c>
      <c r="I53" s="12">
        <v>-6.12</v>
      </c>
      <c r="J53" s="12">
        <v>-4.6100000000000003</v>
      </c>
      <c r="K53" s="44" t="s">
        <v>733</v>
      </c>
      <c r="L53" s="9" t="str">
        <f t="shared" si="21"/>
        <v>Yes</v>
      </c>
    </row>
    <row r="54" spans="1:12" x14ac:dyDescent="0.2">
      <c r="A54" s="2" t="s">
        <v>212</v>
      </c>
      <c r="B54" s="34" t="s">
        <v>217</v>
      </c>
      <c r="C54" s="35" t="s">
        <v>217</v>
      </c>
      <c r="D54" s="9" t="str">
        <f t="shared" ref="D54:D57" si="22">IF($B54="N/A","N/A",IF(C54&lt;0,"No","Yes"))</f>
        <v>N/A</v>
      </c>
      <c r="E54" s="35">
        <v>3059749</v>
      </c>
      <c r="F54" s="9" t="str">
        <f t="shared" ref="F54:F57" si="23">IF($B54="N/A","N/A",IF(E54&lt;0,"No","Yes"))</f>
        <v>N/A</v>
      </c>
      <c r="G54" s="35">
        <v>3279703</v>
      </c>
      <c r="H54" s="9" t="str">
        <f t="shared" ref="H54:H57" si="24">IF($B54="N/A","N/A",IF(G54&lt;0,"No","Yes"))</f>
        <v>N/A</v>
      </c>
      <c r="I54" s="12" t="s">
        <v>217</v>
      </c>
      <c r="J54" s="12">
        <v>7.1890000000000001</v>
      </c>
      <c r="K54" s="44" t="s">
        <v>733</v>
      </c>
      <c r="L54" s="9" t="str">
        <f t="shared" si="21"/>
        <v>Yes</v>
      </c>
    </row>
    <row r="55" spans="1:12" x14ac:dyDescent="0.2">
      <c r="A55" s="2" t="s">
        <v>213</v>
      </c>
      <c r="B55" s="34" t="s">
        <v>217</v>
      </c>
      <c r="C55" s="35" t="s">
        <v>217</v>
      </c>
      <c r="D55" s="9" t="str">
        <f t="shared" si="22"/>
        <v>N/A</v>
      </c>
      <c r="E55" s="35">
        <v>134545</v>
      </c>
      <c r="F55" s="9" t="str">
        <f t="shared" si="23"/>
        <v>N/A</v>
      </c>
      <c r="G55" s="35">
        <v>147042</v>
      </c>
      <c r="H55" s="9" t="str">
        <f t="shared" si="24"/>
        <v>N/A</v>
      </c>
      <c r="I55" s="12" t="s">
        <v>217</v>
      </c>
      <c r="J55" s="12">
        <v>9.2880000000000003</v>
      </c>
      <c r="K55" s="44" t="s">
        <v>733</v>
      </c>
      <c r="L55" s="9" t="str">
        <f t="shared" si="21"/>
        <v>Yes</v>
      </c>
    </row>
    <row r="56" spans="1:12" x14ac:dyDescent="0.2">
      <c r="A56" s="2" t="s">
        <v>214</v>
      </c>
      <c r="B56" s="34" t="s">
        <v>217</v>
      </c>
      <c r="C56" s="35" t="s">
        <v>217</v>
      </c>
      <c r="D56" s="9" t="str">
        <f t="shared" si="22"/>
        <v>N/A</v>
      </c>
      <c r="E56" s="35">
        <v>972185</v>
      </c>
      <c r="F56" s="9" t="str">
        <f t="shared" si="23"/>
        <v>N/A</v>
      </c>
      <c r="G56" s="35">
        <v>1049389</v>
      </c>
      <c r="H56" s="9" t="str">
        <f t="shared" si="24"/>
        <v>N/A</v>
      </c>
      <c r="I56" s="12" t="s">
        <v>217</v>
      </c>
      <c r="J56" s="12">
        <v>7.9409999999999998</v>
      </c>
      <c r="K56" s="44" t="s">
        <v>733</v>
      </c>
      <c r="L56" s="9" t="str">
        <f t="shared" si="21"/>
        <v>Yes</v>
      </c>
    </row>
    <row r="57" spans="1:12" x14ac:dyDescent="0.2">
      <c r="A57" s="2" t="s">
        <v>951</v>
      </c>
      <c r="B57" s="34" t="s">
        <v>217</v>
      </c>
      <c r="C57" s="35" t="s">
        <v>217</v>
      </c>
      <c r="D57" s="9" t="str">
        <f t="shared" si="22"/>
        <v>N/A</v>
      </c>
      <c r="E57" s="35">
        <v>373481</v>
      </c>
      <c r="F57" s="9" t="str">
        <f t="shared" si="23"/>
        <v>N/A</v>
      </c>
      <c r="G57" s="35">
        <v>384314</v>
      </c>
      <c r="H57" s="9" t="str">
        <f t="shared" si="24"/>
        <v>N/A</v>
      </c>
      <c r="I57" s="12" t="s">
        <v>217</v>
      </c>
      <c r="J57" s="12">
        <v>2.9009999999999998</v>
      </c>
      <c r="K57" s="44" t="s">
        <v>733</v>
      </c>
      <c r="L57" s="9" t="str">
        <f t="shared" si="21"/>
        <v>Yes</v>
      </c>
    </row>
    <row r="58" spans="1:12" x14ac:dyDescent="0.2">
      <c r="A58" s="2" t="s">
        <v>952</v>
      </c>
      <c r="B58" s="34" t="s">
        <v>217</v>
      </c>
      <c r="C58" s="8">
        <v>99.999908572999999</v>
      </c>
      <c r="D58" s="43" t="str">
        <f>IF($B58="N/A","N/A",IF(C58&gt;10,"No",IF(C58&lt;-10,"No","Yes")))</f>
        <v>N/A</v>
      </c>
      <c r="E58" s="8">
        <v>99.999892701999997</v>
      </c>
      <c r="F58" s="43" t="str">
        <f>IF($B58="N/A","N/A",IF(E58&gt;10,"No",IF(E58&lt;-10,"No","Yes")))</f>
        <v>N/A</v>
      </c>
      <c r="G58" s="8">
        <v>99.999819157000005</v>
      </c>
      <c r="H58" s="43" t="str">
        <f>IF($B58="N/A","N/A",IF(G58&gt;10,"No",IF(G58&lt;-10,"No","Yes")))</f>
        <v>N/A</v>
      </c>
      <c r="I58" s="12">
        <v>0</v>
      </c>
      <c r="J58" s="12">
        <v>0</v>
      </c>
      <c r="K58" s="34" t="s">
        <v>217</v>
      </c>
      <c r="L58" s="9" t="str">
        <f t="shared" si="11"/>
        <v>N/A</v>
      </c>
    </row>
    <row r="59" spans="1:12" x14ac:dyDescent="0.2">
      <c r="A59" s="2" t="s">
        <v>953</v>
      </c>
      <c r="B59" s="34" t="s">
        <v>217</v>
      </c>
      <c r="C59" s="8">
        <v>99.997508604000004</v>
      </c>
      <c r="D59" s="43" t="str">
        <f>IF($B59="N/A","N/A",IF(C59&gt;10,"No",IF(C59&lt;-10,"No","Yes")))</f>
        <v>N/A</v>
      </c>
      <c r="E59" s="8">
        <v>99.997596520000002</v>
      </c>
      <c r="F59" s="43" t="str">
        <f>IF($B59="N/A","N/A",IF(E59&gt;10,"No",IF(E59&lt;-10,"No","Yes")))</f>
        <v>N/A</v>
      </c>
      <c r="G59" s="8">
        <v>99.996463508000005</v>
      </c>
      <c r="H59" s="43" t="str">
        <f>IF($B59="N/A","N/A",IF(G59&gt;10,"No",IF(G59&lt;-10,"No","Yes")))</f>
        <v>N/A</v>
      </c>
      <c r="I59" s="12">
        <v>1E-4</v>
      </c>
      <c r="J59" s="12">
        <v>-1E-3</v>
      </c>
      <c r="K59" s="34" t="s">
        <v>217</v>
      </c>
      <c r="L59" s="9" t="str">
        <f t="shared" si="11"/>
        <v>N/A</v>
      </c>
    </row>
    <row r="60" spans="1:12" x14ac:dyDescent="0.2">
      <c r="A60" s="2" t="s">
        <v>181</v>
      </c>
      <c r="B60" s="34" t="s">
        <v>217</v>
      </c>
      <c r="C60" s="8">
        <v>57.795247009999997</v>
      </c>
      <c r="D60" s="43" t="str">
        <f t="shared" ref="D60:D61" si="25">IF($B60="N/A","N/A",IF(C60&gt;10,"No",IF(C60&lt;-10,"No","Yes")))</f>
        <v>N/A</v>
      </c>
      <c r="E60" s="8">
        <v>57.425885354999998</v>
      </c>
      <c r="F60" s="43" t="str">
        <f t="shared" ref="F60:F61" si="26">IF($B60="N/A","N/A",IF(E60&gt;10,"No",IF(E60&lt;-10,"No","Yes")))</f>
        <v>N/A</v>
      </c>
      <c r="G60" s="8">
        <v>57.275257435999997</v>
      </c>
      <c r="H60" s="43" t="str">
        <f t="shared" ref="H60:H61" si="27">IF($B60="N/A","N/A",IF(G60&gt;10,"No",IF(G60&lt;-10,"No","Yes")))</f>
        <v>N/A</v>
      </c>
      <c r="I60" s="12">
        <v>-0.63900000000000001</v>
      </c>
      <c r="J60" s="12">
        <v>-0.26200000000000001</v>
      </c>
      <c r="K60" s="44" t="s">
        <v>733</v>
      </c>
      <c r="L60" s="9" t="str">
        <f>IF(J60="Div by 0", "N/A", IF(OR(J60="N/A",K60="N/A"),"N/A", IF(J60&gt;VALUE(MID(K60,1,2)), "No", IF(J60&lt;-1*VALUE(MID(K60,1,2)), "No", "Yes"))))</f>
        <v>Yes</v>
      </c>
    </row>
    <row r="61" spans="1:12" x14ac:dyDescent="0.2">
      <c r="A61" s="6" t="s">
        <v>182</v>
      </c>
      <c r="B61" s="34" t="s">
        <v>217</v>
      </c>
      <c r="C61" s="8">
        <v>42.202261593000003</v>
      </c>
      <c r="D61" s="43" t="str">
        <f t="shared" si="25"/>
        <v>N/A</v>
      </c>
      <c r="E61" s="8">
        <v>42.571711164</v>
      </c>
      <c r="F61" s="43" t="str">
        <f t="shared" si="26"/>
        <v>N/A</v>
      </c>
      <c r="G61" s="8">
        <v>42.721206072000001</v>
      </c>
      <c r="H61" s="43" t="str">
        <f t="shared" si="27"/>
        <v>N/A</v>
      </c>
      <c r="I61" s="12">
        <v>0.87539999999999996</v>
      </c>
      <c r="J61" s="12">
        <v>0.35120000000000001</v>
      </c>
      <c r="K61" s="44" t="s">
        <v>733</v>
      </c>
      <c r="L61" s="9" t="str">
        <f>IF(J61="Div by 0", "N/A", IF(OR(J61="N/A",K61="N/A"),"N/A", IF(J61&gt;VALUE(MID(K61,1,2)), "No", IF(J61&lt;-1*VALUE(MID(K61,1,2)), "No", "Yes"))))</f>
        <v>Yes</v>
      </c>
    </row>
    <row r="62" spans="1:12" x14ac:dyDescent="0.2">
      <c r="A62" s="7" t="s">
        <v>682</v>
      </c>
      <c r="B62" s="34" t="s">
        <v>286</v>
      </c>
      <c r="C62" s="8">
        <v>47.328297665999997</v>
      </c>
      <c r="D62" s="43" t="str">
        <f>IF($B62="N/A","N/A",IF(C62&gt;70,"No",IF(C62&lt;40,"No","Yes")))</f>
        <v>Yes</v>
      </c>
      <c r="E62" s="8">
        <v>48.189116998000003</v>
      </c>
      <c r="F62" s="43" t="str">
        <f>IF($B62="N/A","N/A",IF(E62&gt;70,"No",IF(E62&lt;40,"No","Yes")))</f>
        <v>Yes</v>
      </c>
      <c r="G62" s="8">
        <v>50.681066084000001</v>
      </c>
      <c r="H62" s="43" t="str">
        <f>IF($B62="N/A","N/A",IF(G62&gt;70,"No",IF(G62&lt;40,"No","Yes")))</f>
        <v>Yes</v>
      </c>
      <c r="I62" s="12">
        <v>1.819</v>
      </c>
      <c r="J62" s="12">
        <v>5.1710000000000003</v>
      </c>
      <c r="K62" s="44" t="s">
        <v>733</v>
      </c>
      <c r="L62" s="9" t="str">
        <f t="shared" si="11"/>
        <v>Yes</v>
      </c>
    </row>
    <row r="63" spans="1:12" x14ac:dyDescent="0.2">
      <c r="A63" s="2" t="s">
        <v>683</v>
      </c>
      <c r="B63" s="34" t="s">
        <v>217</v>
      </c>
      <c r="C63" s="8">
        <v>79.217950114000004</v>
      </c>
      <c r="D63" s="43" t="str">
        <f>IF($B63="N/A","N/A",IF(C63&gt;10,"No",IF(C63&lt;-10,"No","Yes")))</f>
        <v>N/A</v>
      </c>
      <c r="E63" s="8">
        <v>78.993620841999999</v>
      </c>
      <c r="F63" s="43" t="str">
        <f>IF($B63="N/A","N/A",IF(E63&gt;10,"No",IF(E63&lt;-10,"No","Yes")))</f>
        <v>N/A</v>
      </c>
      <c r="G63" s="8">
        <v>78.250943218000003</v>
      </c>
      <c r="H63" s="43" t="str">
        <f>IF($B63="N/A","N/A",IF(G63&gt;10,"No",IF(G63&lt;-10,"No","Yes")))</f>
        <v>N/A</v>
      </c>
      <c r="I63" s="12">
        <v>-0.28299999999999997</v>
      </c>
      <c r="J63" s="12">
        <v>-0.94</v>
      </c>
      <c r="K63" s="34" t="s">
        <v>217</v>
      </c>
      <c r="L63" s="9" t="str">
        <f t="shared" si="11"/>
        <v>N/A</v>
      </c>
    </row>
    <row r="64" spans="1:12" x14ac:dyDescent="0.2">
      <c r="A64" s="2" t="s">
        <v>684</v>
      </c>
      <c r="B64" s="34" t="s">
        <v>217</v>
      </c>
      <c r="C64" s="8">
        <v>78.329208770999998</v>
      </c>
      <c r="D64" s="43" t="str">
        <f t="shared" ref="D64:D70" si="28">IF($B64="N/A","N/A",IF(C64&gt;10,"No",IF(C64&lt;-10,"No","Yes")))</f>
        <v>N/A</v>
      </c>
      <c r="E64" s="8">
        <v>77.934834992999996</v>
      </c>
      <c r="F64" s="43" t="str">
        <f t="shared" ref="F64:F70" si="29">IF($B64="N/A","N/A",IF(E64&gt;10,"No",IF(E64&lt;-10,"No","Yes")))</f>
        <v>N/A</v>
      </c>
      <c r="G64" s="8">
        <v>78.149956094000004</v>
      </c>
      <c r="H64" s="43" t="str">
        <f t="shared" ref="H64:H70" si="30">IF($B64="N/A","N/A",IF(G64&gt;10,"No",IF(G64&lt;-10,"No","Yes")))</f>
        <v>N/A</v>
      </c>
      <c r="I64" s="12">
        <v>-0.503</v>
      </c>
      <c r="J64" s="12">
        <v>0.27600000000000002</v>
      </c>
      <c r="K64" s="34" t="s">
        <v>217</v>
      </c>
      <c r="L64" s="9" t="str">
        <f t="shared" si="11"/>
        <v>N/A</v>
      </c>
    </row>
    <row r="65" spans="1:12" x14ac:dyDescent="0.2">
      <c r="A65" s="2" t="s">
        <v>427</v>
      </c>
      <c r="B65" s="34" t="s">
        <v>217</v>
      </c>
      <c r="C65" s="8">
        <v>43.484264928000002</v>
      </c>
      <c r="D65" s="43" t="str">
        <f t="shared" si="28"/>
        <v>N/A</v>
      </c>
      <c r="E65" s="8">
        <v>44.846163963999999</v>
      </c>
      <c r="F65" s="43" t="str">
        <f t="shared" si="29"/>
        <v>N/A</v>
      </c>
      <c r="G65" s="8">
        <v>48.841192685000003</v>
      </c>
      <c r="H65" s="43" t="str">
        <f t="shared" si="30"/>
        <v>N/A</v>
      </c>
      <c r="I65" s="12">
        <v>3.1320000000000001</v>
      </c>
      <c r="J65" s="12">
        <v>8.9079999999999995</v>
      </c>
      <c r="K65" s="34" t="s">
        <v>217</v>
      </c>
      <c r="L65" s="9" t="str">
        <f t="shared" si="11"/>
        <v>N/A</v>
      </c>
    </row>
    <row r="66" spans="1:12" x14ac:dyDescent="0.2">
      <c r="A66" s="2" t="s">
        <v>685</v>
      </c>
      <c r="B66" s="34" t="s">
        <v>217</v>
      </c>
      <c r="C66" s="8">
        <v>11.433612905</v>
      </c>
      <c r="D66" s="43" t="str">
        <f t="shared" si="28"/>
        <v>N/A</v>
      </c>
      <c r="E66" s="8">
        <v>12.243472586999999</v>
      </c>
      <c r="F66" s="43" t="str">
        <f t="shared" si="29"/>
        <v>N/A</v>
      </c>
      <c r="G66" s="8">
        <v>13.482452349000001</v>
      </c>
      <c r="H66" s="43" t="str">
        <f t="shared" si="30"/>
        <v>N/A</v>
      </c>
      <c r="I66" s="12">
        <v>7.0830000000000002</v>
      </c>
      <c r="J66" s="12">
        <v>10.119999999999999</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0.37981219440000002</v>
      </c>
      <c r="D68" s="43" t="str">
        <f t="shared" si="28"/>
        <v>N/A</v>
      </c>
      <c r="E68" s="8">
        <v>0.36462085420000001</v>
      </c>
      <c r="F68" s="43" t="str">
        <f t="shared" si="29"/>
        <v>N/A</v>
      </c>
      <c r="G68" s="8">
        <v>0.35151927500000002</v>
      </c>
      <c r="H68" s="43" t="str">
        <f t="shared" si="30"/>
        <v>N/A</v>
      </c>
      <c r="I68" s="12">
        <v>-4</v>
      </c>
      <c r="J68" s="12">
        <v>-3.59</v>
      </c>
      <c r="K68" s="34" t="s">
        <v>217</v>
      </c>
      <c r="L68" s="9" t="str">
        <f t="shared" si="11"/>
        <v>N/A</v>
      </c>
    </row>
    <row r="69" spans="1:12" x14ac:dyDescent="0.2">
      <c r="A69" s="3" t="s">
        <v>151</v>
      </c>
      <c r="B69" s="34" t="s">
        <v>217</v>
      </c>
      <c r="C69" s="8">
        <v>1.1272538849</v>
      </c>
      <c r="D69" s="43" t="str">
        <f t="shared" si="28"/>
        <v>N/A</v>
      </c>
      <c r="E69" s="8">
        <v>1.0460719297000001</v>
      </c>
      <c r="F69" s="43" t="str">
        <f t="shared" si="29"/>
        <v>N/A</v>
      </c>
      <c r="G69" s="8">
        <v>0.99986275999999996</v>
      </c>
      <c r="H69" s="43" t="str">
        <f t="shared" si="30"/>
        <v>N/A</v>
      </c>
      <c r="I69" s="12">
        <v>-7.2</v>
      </c>
      <c r="J69" s="12">
        <v>-4.42</v>
      </c>
      <c r="K69" s="34" t="s">
        <v>217</v>
      </c>
      <c r="L69" s="9" t="str">
        <f t="shared" si="11"/>
        <v>N/A</v>
      </c>
    </row>
    <row r="70" spans="1:12" x14ac:dyDescent="0.2">
      <c r="A70" s="3" t="s">
        <v>152</v>
      </c>
      <c r="B70" s="34" t="s">
        <v>217</v>
      </c>
      <c r="C70" s="8">
        <v>1.2189784042</v>
      </c>
      <c r="D70" s="43" t="str">
        <f t="shared" si="28"/>
        <v>N/A</v>
      </c>
      <c r="E70" s="8">
        <v>1.1237987695</v>
      </c>
      <c r="F70" s="43" t="str">
        <f t="shared" si="29"/>
        <v>N/A</v>
      </c>
      <c r="G70" s="8">
        <v>1.0728230028000001</v>
      </c>
      <c r="H70" s="43" t="str">
        <f t="shared" si="30"/>
        <v>N/A</v>
      </c>
      <c r="I70" s="12">
        <v>-7.81</v>
      </c>
      <c r="J70" s="12">
        <v>-4.54</v>
      </c>
      <c r="K70" s="34" t="s">
        <v>217</v>
      </c>
      <c r="L70" s="9" t="str">
        <f t="shared" si="11"/>
        <v>N/A</v>
      </c>
    </row>
    <row r="71" spans="1:12" x14ac:dyDescent="0.2">
      <c r="A71" s="2" t="s">
        <v>954</v>
      </c>
      <c r="B71" s="47" t="s">
        <v>217</v>
      </c>
      <c r="C71" s="1">
        <v>40216</v>
      </c>
      <c r="D71" s="11" t="str">
        <f>IF($B71="N/A","N/A",IF(C71&gt;10,"No",IF(C71&lt;-10,"No","Yes")))</f>
        <v>N/A</v>
      </c>
      <c r="E71" s="1">
        <v>37014</v>
      </c>
      <c r="F71" s="11" t="str">
        <f>IF($B71="N/A","N/A",IF(E71&gt;10,"No",IF(E71&lt;-10,"No","Yes")))</f>
        <v>N/A</v>
      </c>
      <c r="G71" s="1">
        <v>36661</v>
      </c>
      <c r="H71" s="11" t="str">
        <f>IF($B71="N/A","N/A",IF(G71&gt;10,"No",IF(G71&lt;-10,"No","Yes")))</f>
        <v>N/A</v>
      </c>
      <c r="I71" s="12">
        <v>-7.96</v>
      </c>
      <c r="J71" s="12">
        <v>-0.95399999999999996</v>
      </c>
      <c r="K71" s="34" t="s">
        <v>217</v>
      </c>
      <c r="L71" s="9" t="str">
        <f t="shared" si="11"/>
        <v>N/A</v>
      </c>
    </row>
    <row r="72" spans="1:12" x14ac:dyDescent="0.2">
      <c r="A72" s="3" t="s">
        <v>205</v>
      </c>
      <c r="B72" s="47" t="s">
        <v>221</v>
      </c>
      <c r="C72" s="1">
        <v>11</v>
      </c>
      <c r="D72" s="43" t="str">
        <f t="shared" ref="D72:D73" si="31">IF($B72="N/A","N/A",IF(C72&gt;0,"No",IF(C72&lt;0,"No","Yes")))</f>
        <v>No</v>
      </c>
      <c r="E72" s="1">
        <v>11</v>
      </c>
      <c r="F72" s="43" t="str">
        <f t="shared" ref="F72:F73" si="32">IF($B72="N/A","N/A",IF(E72&gt;0,"No",IF(E72&lt;0,"No","Yes")))</f>
        <v>No</v>
      </c>
      <c r="G72" s="1">
        <v>11</v>
      </c>
      <c r="H72" s="43" t="str">
        <f t="shared" ref="H72:H73" si="33">IF($B72="N/A","N/A",IF(G72&gt;0,"No",IF(G72&lt;0,"No","Yes")))</f>
        <v>No</v>
      </c>
      <c r="I72" s="12">
        <v>0</v>
      </c>
      <c r="J72" s="12">
        <v>-66.7</v>
      </c>
      <c r="K72" s="34" t="s">
        <v>217</v>
      </c>
      <c r="L72" s="9" t="str">
        <f t="shared" si="11"/>
        <v>N/A</v>
      </c>
    </row>
    <row r="73" spans="1:12" x14ac:dyDescent="0.2">
      <c r="A73" s="3" t="s">
        <v>206</v>
      </c>
      <c r="B73" s="47" t="s">
        <v>221</v>
      </c>
      <c r="C73" s="1">
        <v>4144</v>
      </c>
      <c r="D73" s="43" t="str">
        <f t="shared" si="31"/>
        <v>No</v>
      </c>
      <c r="E73" s="1">
        <v>2149</v>
      </c>
      <c r="F73" s="43" t="str">
        <f t="shared" si="32"/>
        <v>No</v>
      </c>
      <c r="G73" s="1">
        <v>1357</v>
      </c>
      <c r="H73" s="43" t="str">
        <f t="shared" si="33"/>
        <v>No</v>
      </c>
      <c r="I73" s="12">
        <v>-48.1</v>
      </c>
      <c r="J73" s="12">
        <v>-36.9</v>
      </c>
      <c r="K73" s="34" t="s">
        <v>217</v>
      </c>
      <c r="L73" s="9" t="str">
        <f t="shared" si="11"/>
        <v>N/A</v>
      </c>
    </row>
    <row r="74" spans="1:12" x14ac:dyDescent="0.2">
      <c r="A74" s="3" t="s">
        <v>207</v>
      </c>
      <c r="B74" s="67" t="s">
        <v>217</v>
      </c>
      <c r="C74" s="13">
        <v>90.347490347000004</v>
      </c>
      <c r="D74" s="11" t="str">
        <f>IF($B74="N/A","N/A",IF(C74&gt;10,"No",IF(C74&lt;-10,"No","Yes")))</f>
        <v>N/A</v>
      </c>
      <c r="E74" s="13">
        <v>79.758026989000001</v>
      </c>
      <c r="F74" s="11" t="str">
        <f>IF($B74="N/A","N/A",IF(E74&gt;10,"No",IF(E74&lt;-10,"No","Yes")))</f>
        <v>N/A</v>
      </c>
      <c r="G74" s="13">
        <v>70.375829034999995</v>
      </c>
      <c r="H74" s="11" t="str">
        <f>IF($B74="N/A","N/A",IF(G74&gt;10,"No",IF(G74&lt;-10,"No","Yes")))</f>
        <v>N/A</v>
      </c>
      <c r="I74" s="12">
        <v>-11.7</v>
      </c>
      <c r="J74" s="12">
        <v>-11.8</v>
      </c>
      <c r="K74" s="67" t="s">
        <v>217</v>
      </c>
      <c r="L74" s="9" t="str">
        <f t="shared" si="11"/>
        <v>N/A</v>
      </c>
    </row>
    <row r="75" spans="1:12" x14ac:dyDescent="0.2">
      <c r="A75" s="2" t="s">
        <v>65</v>
      </c>
      <c r="B75" s="47" t="s">
        <v>217</v>
      </c>
      <c r="C75" s="1">
        <v>634830</v>
      </c>
      <c r="D75" s="11" t="str">
        <f>IF($B75="N/A","N/A",IF(C75&gt;10,"No",IF(C75&lt;-10,"No","Yes")))</f>
        <v>N/A</v>
      </c>
      <c r="E75" s="1">
        <v>651336</v>
      </c>
      <c r="F75" s="11" t="str">
        <f>IF($B75="N/A","N/A",IF(E75&gt;10,"No",IF(E75&lt;-10,"No","Yes")))</f>
        <v>N/A</v>
      </c>
      <c r="G75" s="1">
        <v>680253</v>
      </c>
      <c r="H75" s="11" t="str">
        <f>IF($B75="N/A","N/A",IF(G75&gt;10,"No",IF(G75&lt;-10,"No","Yes")))</f>
        <v>N/A</v>
      </c>
      <c r="I75" s="12">
        <v>2.6</v>
      </c>
      <c r="J75" s="12">
        <v>4.4400000000000004</v>
      </c>
      <c r="K75" s="47" t="s">
        <v>733</v>
      </c>
      <c r="L75" s="9" t="str">
        <f t="shared" ref="L75:L107" si="34">IF(J75="Div by 0", "N/A", IF(K75="N/A","N/A", IF(J75&gt;VALUE(MID(K75,1,2)), "No", IF(J75&lt;-1*VALUE(MID(K75,1,2)), "No", "Yes"))))</f>
        <v>Yes</v>
      </c>
    </row>
    <row r="76" spans="1:12" x14ac:dyDescent="0.2">
      <c r="A76" s="4" t="s">
        <v>66</v>
      </c>
      <c r="B76" s="47" t="s">
        <v>217</v>
      </c>
      <c r="C76" s="1">
        <v>575753.44999999995</v>
      </c>
      <c r="D76" s="11" t="str">
        <f>IF($B76="N/A","N/A",IF(C76&gt;10,"No",IF(C76&lt;-10,"No","Yes")))</f>
        <v>N/A</v>
      </c>
      <c r="E76" s="1">
        <v>588898.66</v>
      </c>
      <c r="F76" s="11" t="str">
        <f>IF($B76="N/A","N/A",IF(E76&gt;10,"No",IF(E76&lt;-10,"No","Yes")))</f>
        <v>N/A</v>
      </c>
      <c r="G76" s="1">
        <v>612044.74</v>
      </c>
      <c r="H76" s="11" t="str">
        <f>IF($B76="N/A","N/A",IF(G76&gt;10,"No",IF(G76&lt;-10,"No","Yes")))</f>
        <v>N/A</v>
      </c>
      <c r="I76" s="12">
        <v>2.2829999999999999</v>
      </c>
      <c r="J76" s="12">
        <v>3.93</v>
      </c>
      <c r="K76" s="47" t="s">
        <v>734</v>
      </c>
      <c r="L76" s="9" t="str">
        <f t="shared" si="34"/>
        <v>Yes</v>
      </c>
    </row>
    <row r="77" spans="1:12" x14ac:dyDescent="0.2">
      <c r="A77" s="3" t="s">
        <v>67</v>
      </c>
      <c r="B77" s="34" t="s">
        <v>287</v>
      </c>
      <c r="C77" s="8">
        <v>96.336101611999993</v>
      </c>
      <c r="D77" s="43" t="str">
        <f>IF($B77="N/A","N/A",IF(C77&gt;=90,"Yes","No"))</f>
        <v>Yes</v>
      </c>
      <c r="E77" s="8">
        <v>96.916968847999996</v>
      </c>
      <c r="F77" s="43" t="str">
        <f>IF($B77="N/A","N/A",IF(E77&gt;=90,"Yes","No"))</f>
        <v>Yes</v>
      </c>
      <c r="G77" s="8">
        <v>97.141097243999994</v>
      </c>
      <c r="H77" s="43" t="str">
        <f>IF($B77="N/A","N/A",IF(G77&gt;=90,"Yes","No"))</f>
        <v>Yes</v>
      </c>
      <c r="I77" s="12">
        <v>0.60299999999999998</v>
      </c>
      <c r="J77" s="12">
        <v>0.23130000000000001</v>
      </c>
      <c r="K77" s="44" t="s">
        <v>733</v>
      </c>
      <c r="L77" s="9" t="str">
        <f t="shared" si="34"/>
        <v>Yes</v>
      </c>
    </row>
    <row r="78" spans="1:12" x14ac:dyDescent="0.2">
      <c r="A78" s="2" t="s">
        <v>955</v>
      </c>
      <c r="B78" s="34" t="s">
        <v>287</v>
      </c>
      <c r="C78" s="8">
        <v>96.406527973999999</v>
      </c>
      <c r="D78" s="43" t="str">
        <f>IF($B78="N/A","N/A",IF(C78&gt;=90,"Yes","No"))</f>
        <v>Yes</v>
      </c>
      <c r="E78" s="8">
        <v>96.980997725999998</v>
      </c>
      <c r="F78" s="43" t="str">
        <f>IF($B78="N/A","N/A",IF(E78&gt;=90,"Yes","No"))</f>
        <v>Yes</v>
      </c>
      <c r="G78" s="8">
        <v>97.202537513999999</v>
      </c>
      <c r="H78" s="43" t="str">
        <f>IF($B78="N/A","N/A",IF(G78&gt;=90,"Yes","No"))</f>
        <v>Yes</v>
      </c>
      <c r="I78" s="12">
        <v>0.59589999999999999</v>
      </c>
      <c r="J78" s="12">
        <v>0.22839999999999999</v>
      </c>
      <c r="K78" s="44" t="s">
        <v>733</v>
      </c>
      <c r="L78" s="9" t="str">
        <f t="shared" si="34"/>
        <v>Yes</v>
      </c>
    </row>
    <row r="79" spans="1:12" x14ac:dyDescent="0.2">
      <c r="A79" s="6" t="s">
        <v>956</v>
      </c>
      <c r="B79" s="47" t="s">
        <v>288</v>
      </c>
      <c r="C79" s="13">
        <v>34.896478233000003</v>
      </c>
      <c r="D79" s="43" t="str">
        <f>IF($B79="N/A","N/A",IF(C79&gt;55,"No",IF(C79&lt;30,"No","Yes")))</f>
        <v>Yes</v>
      </c>
      <c r="E79" s="13">
        <v>34.571031685000001</v>
      </c>
      <c r="F79" s="43" t="str">
        <f>IF($B79="N/A","N/A",IF(E79&gt;55,"No",IF(E79&lt;30,"No","Yes")))</f>
        <v>Yes</v>
      </c>
      <c r="G79" s="13">
        <v>34.945996528999999</v>
      </c>
      <c r="H79" s="43" t="str">
        <f>IF($B79="N/A","N/A",IF(G79&gt;55,"No",IF(G79&lt;30,"No","Yes")))</f>
        <v>Yes</v>
      </c>
      <c r="I79" s="12">
        <v>-0.93300000000000005</v>
      </c>
      <c r="J79" s="12">
        <v>1.085</v>
      </c>
      <c r="K79" s="47" t="s">
        <v>733</v>
      </c>
      <c r="L79" s="9" t="str">
        <f t="shared" si="34"/>
        <v>Yes</v>
      </c>
    </row>
    <row r="80" spans="1:12" ht="25.5" x14ac:dyDescent="0.2">
      <c r="A80" s="2" t="s">
        <v>957</v>
      </c>
      <c r="B80" s="47" t="s">
        <v>282</v>
      </c>
      <c r="C80" s="13">
        <v>0.61922089380000001</v>
      </c>
      <c r="D80" s="43" t="str">
        <f>IF($B80="N/A","N/A",IF(C80&gt;=5,"No",IF(C80&lt;0,"No","Yes")))</f>
        <v>Yes</v>
      </c>
      <c r="E80" s="13">
        <v>0.63362074260000001</v>
      </c>
      <c r="F80" s="43" t="str">
        <f>IF($B80="N/A","N/A",IF(E80&gt;=5,"No",IF(E80&lt;0,"No","Yes")))</f>
        <v>Yes</v>
      </c>
      <c r="G80" s="13">
        <v>0.33575743139999997</v>
      </c>
      <c r="H80" s="43" t="str">
        <f>IF($B80="N/A","N/A",IF(G80&gt;=5,"No",IF(G80&lt;0,"No","Yes")))</f>
        <v>Yes</v>
      </c>
      <c r="I80" s="12">
        <v>2.3250000000000002</v>
      </c>
      <c r="J80" s="12">
        <v>-47</v>
      </c>
      <c r="K80" s="47" t="s">
        <v>217</v>
      </c>
      <c r="L80" s="9" t="str">
        <f t="shared" si="34"/>
        <v>N/A</v>
      </c>
    </row>
    <row r="81" spans="1:12" ht="25.5" x14ac:dyDescent="0.2">
      <c r="A81" s="2" t="s">
        <v>958</v>
      </c>
      <c r="B81" s="47" t="s">
        <v>217</v>
      </c>
      <c r="C81" s="13">
        <v>18.684057149000001</v>
      </c>
      <c r="D81" s="47" t="s">
        <v>217</v>
      </c>
      <c r="E81" s="13">
        <v>18.481091172999999</v>
      </c>
      <c r="F81" s="47" t="s">
        <v>217</v>
      </c>
      <c r="G81" s="13">
        <v>19.303259228999998</v>
      </c>
      <c r="H81" s="47" t="s">
        <v>217</v>
      </c>
      <c r="I81" s="12">
        <v>-1.0900000000000001</v>
      </c>
      <c r="J81" s="12">
        <v>4.4489999999999998</v>
      </c>
      <c r="K81" s="47" t="s">
        <v>217</v>
      </c>
      <c r="L81" s="9" t="str">
        <f t="shared" si="34"/>
        <v>N/A</v>
      </c>
    </row>
    <row r="82" spans="1:12" ht="25.5" x14ac:dyDescent="0.2">
      <c r="A82" s="2" t="s">
        <v>959</v>
      </c>
      <c r="B82" s="47" t="s">
        <v>217</v>
      </c>
      <c r="C82" s="13">
        <v>46.137706158</v>
      </c>
      <c r="D82" s="47" t="s">
        <v>217</v>
      </c>
      <c r="E82" s="13">
        <v>47.542128794</v>
      </c>
      <c r="F82" s="47" t="s">
        <v>217</v>
      </c>
      <c r="G82" s="13">
        <v>46.573995263999997</v>
      </c>
      <c r="H82" s="47" t="s">
        <v>217</v>
      </c>
      <c r="I82" s="12">
        <v>3.044</v>
      </c>
      <c r="J82" s="12">
        <v>-2.04</v>
      </c>
      <c r="K82" s="47" t="s">
        <v>217</v>
      </c>
      <c r="L82" s="9" t="str">
        <f t="shared" si="34"/>
        <v>N/A</v>
      </c>
    </row>
    <row r="83" spans="1:12" ht="25.5" x14ac:dyDescent="0.2">
      <c r="A83" s="2" t="s">
        <v>960</v>
      </c>
      <c r="B83" s="47" t="s">
        <v>217</v>
      </c>
      <c r="C83" s="13">
        <v>11.823637824</v>
      </c>
      <c r="D83" s="47" t="s">
        <v>217</v>
      </c>
      <c r="E83" s="13">
        <v>12.832393725999999</v>
      </c>
      <c r="F83" s="47" t="s">
        <v>217</v>
      </c>
      <c r="G83" s="13">
        <v>13.696521734999999</v>
      </c>
      <c r="H83" s="47" t="s">
        <v>217</v>
      </c>
      <c r="I83" s="12">
        <v>8.532</v>
      </c>
      <c r="J83" s="12">
        <v>6.734</v>
      </c>
      <c r="K83" s="47" t="s">
        <v>217</v>
      </c>
      <c r="L83" s="9" t="str">
        <f t="shared" si="34"/>
        <v>N/A</v>
      </c>
    </row>
    <row r="84" spans="1:12" ht="25.5" x14ac:dyDescent="0.2">
      <c r="A84" s="2" t="s">
        <v>961</v>
      </c>
      <c r="B84" s="47" t="s">
        <v>217</v>
      </c>
      <c r="C84" s="13">
        <v>3.2351968243</v>
      </c>
      <c r="D84" s="47" t="s">
        <v>217</v>
      </c>
      <c r="E84" s="13">
        <v>3.1289534127</v>
      </c>
      <c r="F84" s="47" t="s">
        <v>217</v>
      </c>
      <c r="G84" s="13">
        <v>2.9894759743999999</v>
      </c>
      <c r="H84" s="47" t="s">
        <v>217</v>
      </c>
      <c r="I84" s="12">
        <v>-3.28</v>
      </c>
      <c r="J84" s="12">
        <v>-4.46</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4.8946962179</v>
      </c>
      <c r="D86" s="47" t="s">
        <v>217</v>
      </c>
      <c r="E86" s="13">
        <v>4.9905118096000001</v>
      </c>
      <c r="F86" s="47" t="s">
        <v>217</v>
      </c>
      <c r="G86" s="13">
        <v>4.7355910228000004</v>
      </c>
      <c r="H86" s="47" t="s">
        <v>217</v>
      </c>
      <c r="I86" s="12">
        <v>1.958</v>
      </c>
      <c r="J86" s="12">
        <v>-5.1100000000000003</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11.448576784</v>
      </c>
      <c r="D88" s="47" t="s">
        <v>217</v>
      </c>
      <c r="E88" s="13">
        <v>9.2178230591000005</v>
      </c>
      <c r="F88" s="47" t="s">
        <v>217</v>
      </c>
      <c r="G88" s="13">
        <v>9.1804078777000004</v>
      </c>
      <c r="H88" s="47" t="s">
        <v>217</v>
      </c>
      <c r="I88" s="12">
        <v>-19.5</v>
      </c>
      <c r="J88" s="12">
        <v>-0.40600000000000003</v>
      </c>
      <c r="K88" s="47" t="s">
        <v>217</v>
      </c>
      <c r="L88" s="9" t="str">
        <f t="shared" si="34"/>
        <v>N/A</v>
      </c>
    </row>
    <row r="89" spans="1:12" ht="25.5" x14ac:dyDescent="0.2">
      <c r="A89" s="2" t="s">
        <v>966</v>
      </c>
      <c r="B89" s="47" t="s">
        <v>217</v>
      </c>
      <c r="C89" s="13">
        <v>3.1569081485999999</v>
      </c>
      <c r="D89" s="47" t="s">
        <v>217</v>
      </c>
      <c r="E89" s="13">
        <v>3.1734772836</v>
      </c>
      <c r="F89" s="47" t="s">
        <v>217</v>
      </c>
      <c r="G89" s="13">
        <v>3.1849914664000001</v>
      </c>
      <c r="H89" s="47" t="s">
        <v>217</v>
      </c>
      <c r="I89" s="12">
        <v>0.52490000000000003</v>
      </c>
      <c r="J89" s="12">
        <v>0.36280000000000001</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61.440700659999997</v>
      </c>
      <c r="D91" s="47" t="s">
        <v>217</v>
      </c>
      <c r="E91" s="13">
        <v>60.522526008</v>
      </c>
      <c r="F91" s="47" t="s">
        <v>217</v>
      </c>
      <c r="G91" s="13">
        <v>59.079636547</v>
      </c>
      <c r="H91" s="47" t="s">
        <v>217</v>
      </c>
      <c r="I91" s="12">
        <v>-1.49</v>
      </c>
      <c r="J91" s="12">
        <v>-2.38</v>
      </c>
      <c r="K91" s="47" t="s">
        <v>217</v>
      </c>
      <c r="L91" s="9" t="str">
        <f t="shared" si="34"/>
        <v>N/A</v>
      </c>
    </row>
    <row r="92" spans="1:12" x14ac:dyDescent="0.2">
      <c r="A92" s="2" t="s">
        <v>969</v>
      </c>
      <c r="B92" s="47" t="s">
        <v>217</v>
      </c>
      <c r="C92" s="13">
        <v>35.402391191</v>
      </c>
      <c r="D92" s="47" t="s">
        <v>217</v>
      </c>
      <c r="E92" s="13">
        <v>36.303996708</v>
      </c>
      <c r="F92" s="47" t="s">
        <v>217</v>
      </c>
      <c r="G92" s="13">
        <v>37.735371987000001</v>
      </c>
      <c r="H92" s="47" t="s">
        <v>217</v>
      </c>
      <c r="I92" s="12">
        <v>2.5470000000000002</v>
      </c>
      <c r="J92" s="12">
        <v>3.9430000000000001</v>
      </c>
      <c r="K92" s="47" t="s">
        <v>217</v>
      </c>
      <c r="L92" s="9" t="str">
        <f t="shared" si="34"/>
        <v>N/A</v>
      </c>
    </row>
    <row r="93" spans="1:12" x14ac:dyDescent="0.2">
      <c r="A93" s="6" t="s">
        <v>68</v>
      </c>
      <c r="B93" s="47" t="s">
        <v>217</v>
      </c>
      <c r="C93" s="1">
        <v>15376</v>
      </c>
      <c r="D93" s="11" t="str">
        <f>IF($B93="N/A","N/A",IF(C93&gt;10,"No",IF(C93&lt;-10,"No","Yes")))</f>
        <v>N/A</v>
      </c>
      <c r="E93" s="1">
        <v>13100</v>
      </c>
      <c r="F93" s="11" t="str">
        <f>IF($B93="N/A","N/A",IF(E93&gt;10,"No",IF(E93&lt;-10,"No","Yes")))</f>
        <v>N/A</v>
      </c>
      <c r="G93" s="1">
        <v>12376</v>
      </c>
      <c r="H93" s="11" t="str">
        <f>IF($B93="N/A","N/A",IF(G93&gt;10,"No",IF(G93&lt;-10,"No","Yes")))</f>
        <v>N/A</v>
      </c>
      <c r="I93" s="12">
        <v>-14.8</v>
      </c>
      <c r="J93" s="12">
        <v>-5.53</v>
      </c>
      <c r="K93" s="47" t="s">
        <v>733</v>
      </c>
      <c r="L93" s="9" t="str">
        <f t="shared" si="34"/>
        <v>Yes</v>
      </c>
    </row>
    <row r="94" spans="1:12" x14ac:dyDescent="0.2">
      <c r="A94" s="2" t="s">
        <v>109</v>
      </c>
      <c r="B94" s="47" t="s">
        <v>217</v>
      </c>
      <c r="C94" s="13">
        <v>2.0616545264999999</v>
      </c>
      <c r="D94" s="43" t="str">
        <f>IF($B94="N/A","N/A",IF(C94&gt;10,"No",IF(C94&lt;-10,"No","Yes")))</f>
        <v>N/A</v>
      </c>
      <c r="E94" s="13">
        <v>1.5190839695</v>
      </c>
      <c r="F94" s="43" t="str">
        <f>IF($B94="N/A","N/A",IF(E94&gt;10,"No",IF(E94&lt;-10,"No","Yes")))</f>
        <v>N/A</v>
      </c>
      <c r="G94" s="13">
        <v>1.6725921137999999</v>
      </c>
      <c r="H94" s="43" t="str">
        <f>IF($B94="N/A","N/A",IF(G94&gt;10,"No",IF(G94&lt;-10,"No","Yes")))</f>
        <v>N/A</v>
      </c>
      <c r="I94" s="12">
        <v>-26.3</v>
      </c>
      <c r="J94" s="12">
        <v>10.11</v>
      </c>
      <c r="K94" s="47" t="s">
        <v>733</v>
      </c>
      <c r="L94" s="9" t="str">
        <f t="shared" si="34"/>
        <v>No</v>
      </c>
    </row>
    <row r="95" spans="1:12" x14ac:dyDescent="0.2">
      <c r="A95" s="2" t="s">
        <v>110</v>
      </c>
      <c r="B95" s="47" t="s">
        <v>217</v>
      </c>
      <c r="C95" s="13">
        <v>5.5606139438</v>
      </c>
      <c r="D95" s="43" t="str">
        <f>IF($B95="N/A","N/A",IF(C95&gt;10,"No",IF(C95&lt;-10,"No","Yes")))</f>
        <v>N/A</v>
      </c>
      <c r="E95" s="13">
        <v>3.0610687023000001</v>
      </c>
      <c r="F95" s="43" t="str">
        <f>IF($B95="N/A","N/A",IF(E95&gt;10,"No",IF(E95&lt;-10,"No","Yes")))</f>
        <v>N/A</v>
      </c>
      <c r="G95" s="13">
        <v>2.5856496445000001</v>
      </c>
      <c r="H95" s="43" t="str">
        <f>IF($B95="N/A","N/A",IF(G95&gt;10,"No",IF(G95&lt;-10,"No","Yes")))</f>
        <v>N/A</v>
      </c>
      <c r="I95" s="12">
        <v>-45</v>
      </c>
      <c r="J95" s="12">
        <v>-15.5</v>
      </c>
      <c r="K95" s="47" t="s">
        <v>733</v>
      </c>
      <c r="L95" s="9" t="str">
        <f t="shared" si="34"/>
        <v>No</v>
      </c>
    </row>
    <row r="96" spans="1:12" x14ac:dyDescent="0.2">
      <c r="A96" s="4" t="s">
        <v>7</v>
      </c>
      <c r="B96" s="47" t="s">
        <v>217</v>
      </c>
      <c r="C96" s="13">
        <v>17.686467242999999</v>
      </c>
      <c r="D96" s="11" t="str">
        <f>IF($B96="N/A","N/A",IF(C96&gt;10,"No",IF(C96&lt;-10,"No","Yes")))</f>
        <v>N/A</v>
      </c>
      <c r="E96" s="13">
        <v>17.900131422000001</v>
      </c>
      <c r="F96" s="11" t="str">
        <f>IF($B96="N/A","N/A",IF(E96&gt;10,"No",IF(E96&lt;-10,"No","Yes")))</f>
        <v>N/A</v>
      </c>
      <c r="G96" s="13">
        <v>18.022265245</v>
      </c>
      <c r="H96" s="11" t="str">
        <f>IF($B96="N/A","N/A",IF(G96&gt;10,"No",IF(G96&lt;-10,"No","Yes")))</f>
        <v>N/A</v>
      </c>
      <c r="I96" s="12">
        <v>1.208</v>
      </c>
      <c r="J96" s="12">
        <v>0.68230000000000002</v>
      </c>
      <c r="K96" s="47" t="s">
        <v>734</v>
      </c>
      <c r="L96" s="9" t="str">
        <f t="shared" si="34"/>
        <v>Yes</v>
      </c>
    </row>
    <row r="97" spans="1:12" x14ac:dyDescent="0.2">
      <c r="A97" s="4" t="s">
        <v>184</v>
      </c>
      <c r="B97" s="47" t="s">
        <v>217</v>
      </c>
      <c r="C97" s="13">
        <v>63.346880267000003</v>
      </c>
      <c r="D97" s="11" t="str">
        <f t="shared" ref="D97:D98" si="35">IF($B97="N/A","N/A",IF(C97&gt;10,"No",IF(C97&lt;-10,"No","Yes")))</f>
        <v>N/A</v>
      </c>
      <c r="E97" s="13">
        <v>63.159106819999998</v>
      </c>
      <c r="F97" s="11" t="str">
        <f t="shared" ref="F97:F98" si="36">IF($B97="N/A","N/A",IF(E97&gt;10,"No",IF(E97&lt;-10,"No","Yes")))</f>
        <v>N/A</v>
      </c>
      <c r="G97" s="13">
        <v>62.822067672000003</v>
      </c>
      <c r="H97" s="11" t="str">
        <f t="shared" ref="H97:H98" si="37">IF($B97="N/A","N/A",IF(G97&gt;10,"No",IF(G97&lt;-10,"No","Yes")))</f>
        <v>N/A</v>
      </c>
      <c r="I97" s="12">
        <v>-0.29599999999999999</v>
      </c>
      <c r="J97" s="12">
        <v>-0.53400000000000003</v>
      </c>
      <c r="K97" s="47" t="s">
        <v>733</v>
      </c>
      <c r="L97" s="9" t="str">
        <f>IF(J97="Div by 0", "N/A", IF(OR(J97="N/A",K97="N/A"),"N/A", IF(J97&gt;VALUE(MID(K97,1,2)), "No", IF(J97&lt;-1*VALUE(MID(K97,1,2)), "No", "Yes"))))</f>
        <v>Yes</v>
      </c>
    </row>
    <row r="98" spans="1:12" x14ac:dyDescent="0.2">
      <c r="A98" s="4" t="s">
        <v>185</v>
      </c>
      <c r="B98" s="47" t="s">
        <v>217</v>
      </c>
      <c r="C98" s="13">
        <v>36.653119732999997</v>
      </c>
      <c r="D98" s="11" t="str">
        <f t="shared" si="35"/>
        <v>N/A</v>
      </c>
      <c r="E98" s="13">
        <v>36.840893180000002</v>
      </c>
      <c r="F98" s="11" t="str">
        <f t="shared" si="36"/>
        <v>N/A</v>
      </c>
      <c r="G98" s="13">
        <v>37.177932327999997</v>
      </c>
      <c r="H98" s="11" t="str">
        <f t="shared" si="37"/>
        <v>N/A</v>
      </c>
      <c r="I98" s="12">
        <v>0.51229999999999998</v>
      </c>
      <c r="J98" s="12">
        <v>0.91490000000000005</v>
      </c>
      <c r="K98" s="47" t="s">
        <v>733</v>
      </c>
      <c r="L98" s="9" t="str">
        <f>IF(J98="Div by 0", "N/A", IF(OR(J98="N/A",K98="N/A"),"N/A", IF(J98&gt;VALUE(MID(K98,1,2)), "No", IF(J98&lt;-1*VALUE(MID(K98,1,2)), "No", "Yes"))))</f>
        <v>Yes</v>
      </c>
    </row>
    <row r="99" spans="1:12" x14ac:dyDescent="0.2">
      <c r="A99" s="2" t="s">
        <v>8</v>
      </c>
      <c r="B99" s="47" t="s">
        <v>289</v>
      </c>
      <c r="C99" s="13">
        <v>6.7405447128000002</v>
      </c>
      <c r="D99" s="43" t="str">
        <f>IF($B99="N/A","N/A",IF(C99&gt;10,"No",IF(C99&lt;5,"No","Yes")))</f>
        <v>Yes</v>
      </c>
      <c r="E99" s="13">
        <v>6.3426557106999999</v>
      </c>
      <c r="F99" s="43" t="str">
        <f>IF($B99="N/A","N/A",IF(E99&gt;10,"No",IF(E99&lt;5,"No","Yes")))</f>
        <v>Yes</v>
      </c>
      <c r="G99" s="13">
        <v>6.1704983293</v>
      </c>
      <c r="H99" s="43" t="str">
        <f t="shared" ref="H99:H102" si="38">IF($B99="N/A","N/A",IF(G99&gt;10,"No",IF(G99&lt;5,"No","Yes")))</f>
        <v>Yes</v>
      </c>
      <c r="I99" s="12">
        <v>-5.9</v>
      </c>
      <c r="J99" s="12">
        <v>-2.71</v>
      </c>
      <c r="K99" s="47" t="s">
        <v>734</v>
      </c>
      <c r="L99" s="9" t="str">
        <f t="shared" si="34"/>
        <v>Yes</v>
      </c>
    </row>
    <row r="100" spans="1:12" x14ac:dyDescent="0.2">
      <c r="A100" s="2" t="s">
        <v>153</v>
      </c>
      <c r="B100" s="47" t="s">
        <v>289</v>
      </c>
      <c r="C100" s="13">
        <v>1.6111399902000001</v>
      </c>
      <c r="D100" s="43" t="str">
        <f>IF($B100="N/A","N/A",IF(C100&gt;10,"No",IF(C100&lt;5,"No","Yes")))</f>
        <v>No</v>
      </c>
      <c r="E100" s="13">
        <v>1.5716926440000001</v>
      </c>
      <c r="F100" s="43" t="str">
        <f t="shared" ref="F100:F102" si="39">IF($B100="N/A","N/A",IF(E100&gt;10,"No",IF(E100&lt;5,"No","Yes")))</f>
        <v>No</v>
      </c>
      <c r="G100" s="13">
        <v>1.5275199079999999</v>
      </c>
      <c r="H100" s="43" t="str">
        <f t="shared" si="38"/>
        <v>No</v>
      </c>
      <c r="I100" s="12">
        <v>-2.4500000000000002</v>
      </c>
      <c r="J100" s="12">
        <v>-2.81</v>
      </c>
      <c r="K100" s="47" t="s">
        <v>734</v>
      </c>
      <c r="L100" s="9" t="str">
        <f t="shared" si="34"/>
        <v>Yes</v>
      </c>
    </row>
    <row r="101" spans="1:12" x14ac:dyDescent="0.2">
      <c r="A101" s="2" t="s">
        <v>154</v>
      </c>
      <c r="B101" s="47" t="s">
        <v>289</v>
      </c>
      <c r="C101" s="13">
        <v>6.1857505158999997</v>
      </c>
      <c r="D101" s="43" t="str">
        <f>IF($B101="N/A","N/A",IF(C101&gt;10,"No",IF(C101&lt;5,"No","Yes")))</f>
        <v>Yes</v>
      </c>
      <c r="E101" s="13">
        <v>5.8711632706000003</v>
      </c>
      <c r="F101" s="43" t="str">
        <f t="shared" si="39"/>
        <v>Yes</v>
      </c>
      <c r="G101" s="13">
        <v>5.7228707553999998</v>
      </c>
      <c r="H101" s="43" t="str">
        <f t="shared" si="38"/>
        <v>Yes</v>
      </c>
      <c r="I101" s="12">
        <v>-5.09</v>
      </c>
      <c r="J101" s="12">
        <v>-2.5299999999999998</v>
      </c>
      <c r="K101" s="47" t="s">
        <v>734</v>
      </c>
      <c r="L101" s="9" t="str">
        <f t="shared" si="34"/>
        <v>Yes</v>
      </c>
    </row>
    <row r="102" spans="1:12" x14ac:dyDescent="0.2">
      <c r="A102" s="2" t="s">
        <v>155</v>
      </c>
      <c r="B102" s="47" t="s">
        <v>289</v>
      </c>
      <c r="C102" s="13">
        <v>6.7463730448000003</v>
      </c>
      <c r="D102" s="43" t="str">
        <f>IF($B102="N/A","N/A",IF(C102&gt;10,"No",IF(C102&lt;5,"No","Yes")))</f>
        <v>Yes</v>
      </c>
      <c r="E102" s="13">
        <v>6.3501787095999997</v>
      </c>
      <c r="F102" s="43" t="str">
        <f t="shared" si="39"/>
        <v>Yes</v>
      </c>
      <c r="G102" s="13">
        <v>6.1771135151000003</v>
      </c>
      <c r="H102" s="43" t="str">
        <f t="shared" si="38"/>
        <v>Yes</v>
      </c>
      <c r="I102" s="12">
        <v>-5.87</v>
      </c>
      <c r="J102" s="12">
        <v>-2.73</v>
      </c>
      <c r="K102" s="47" t="s">
        <v>734</v>
      </c>
      <c r="L102" s="9" t="str">
        <f t="shared" si="34"/>
        <v>Yes</v>
      </c>
    </row>
    <row r="103" spans="1:12" x14ac:dyDescent="0.2">
      <c r="A103" s="2" t="s">
        <v>970</v>
      </c>
      <c r="B103" s="47" t="s">
        <v>217</v>
      </c>
      <c r="C103" s="1">
        <v>33521</v>
      </c>
      <c r="D103" s="11" t="str">
        <f t="shared" ref="D103:D114" si="40">IF($B103="N/A","N/A",IF(C103&gt;10,"No",IF(C103&lt;-10,"No","Yes")))</f>
        <v>N/A</v>
      </c>
      <c r="E103" s="1">
        <v>31669</v>
      </c>
      <c r="F103" s="11" t="str">
        <f t="shared" ref="F103:F114" si="41">IF($B103="N/A","N/A",IF(E103&gt;10,"No",IF(E103&lt;-10,"No","Yes")))</f>
        <v>N/A</v>
      </c>
      <c r="G103" s="1">
        <v>32198</v>
      </c>
      <c r="H103" s="11" t="str">
        <f t="shared" ref="H103:H114" si="42">IF($B103="N/A","N/A",IF(G103&gt;10,"No",IF(G103&lt;-10,"No","Yes")))</f>
        <v>N/A</v>
      </c>
      <c r="I103" s="12">
        <v>-5.52</v>
      </c>
      <c r="J103" s="12">
        <v>1.67</v>
      </c>
      <c r="K103" s="44" t="s">
        <v>733</v>
      </c>
      <c r="L103" s="9" t="str">
        <f t="shared" si="34"/>
        <v>Yes</v>
      </c>
    </row>
    <row r="104" spans="1:12" x14ac:dyDescent="0.2">
      <c r="A104" s="2" t="s">
        <v>971</v>
      </c>
      <c r="B104" s="47" t="s">
        <v>217</v>
      </c>
      <c r="C104" s="1">
        <v>4230</v>
      </c>
      <c r="D104" s="11" t="str">
        <f t="shared" si="40"/>
        <v>N/A</v>
      </c>
      <c r="E104" s="1">
        <v>3595</v>
      </c>
      <c r="F104" s="11" t="str">
        <f t="shared" si="41"/>
        <v>N/A</v>
      </c>
      <c r="G104" s="1">
        <v>3507</v>
      </c>
      <c r="H104" s="11" t="str">
        <f t="shared" si="42"/>
        <v>N/A</v>
      </c>
      <c r="I104" s="12">
        <v>-15</v>
      </c>
      <c r="J104" s="12">
        <v>-2.4500000000000002</v>
      </c>
      <c r="K104" s="44" t="s">
        <v>733</v>
      </c>
      <c r="L104" s="9" t="str">
        <f t="shared" si="34"/>
        <v>Yes</v>
      </c>
    </row>
    <row r="105" spans="1:12" x14ac:dyDescent="0.2">
      <c r="A105" s="2" t="s">
        <v>1</v>
      </c>
      <c r="B105" s="47" t="s">
        <v>217</v>
      </c>
      <c r="C105" s="13">
        <v>99.786241985999993</v>
      </c>
      <c r="D105" s="11" t="str">
        <f t="shared" si="40"/>
        <v>N/A</v>
      </c>
      <c r="E105" s="13">
        <v>99.720267265999993</v>
      </c>
      <c r="F105" s="11" t="str">
        <f t="shared" si="41"/>
        <v>N/A</v>
      </c>
      <c r="G105" s="13">
        <v>99.879162605999994</v>
      </c>
      <c r="H105" s="11" t="str">
        <f t="shared" si="42"/>
        <v>N/A</v>
      </c>
      <c r="I105" s="12">
        <v>-6.6000000000000003E-2</v>
      </c>
      <c r="J105" s="12">
        <v>0.1593</v>
      </c>
      <c r="K105" s="47" t="s">
        <v>734</v>
      </c>
      <c r="L105" s="9" t="str">
        <f t="shared" si="34"/>
        <v>Yes</v>
      </c>
    </row>
    <row r="106" spans="1:12" x14ac:dyDescent="0.2">
      <c r="A106" s="2" t="s">
        <v>69</v>
      </c>
      <c r="B106" s="47" t="s">
        <v>217</v>
      </c>
      <c r="C106" s="13">
        <v>97.896358645000007</v>
      </c>
      <c r="D106" s="11" t="str">
        <f t="shared" si="40"/>
        <v>N/A</v>
      </c>
      <c r="E106" s="13">
        <v>98.679320230000002</v>
      </c>
      <c r="F106" s="11" t="str">
        <f t="shared" si="41"/>
        <v>N/A</v>
      </c>
      <c r="G106" s="13">
        <v>98.874352215000002</v>
      </c>
      <c r="H106" s="11" t="str">
        <f t="shared" si="42"/>
        <v>N/A</v>
      </c>
      <c r="I106" s="12">
        <v>0.79979999999999996</v>
      </c>
      <c r="J106" s="12">
        <v>0.1976</v>
      </c>
      <c r="K106" s="47" t="s">
        <v>734</v>
      </c>
      <c r="L106" s="9" t="str">
        <f t="shared" si="34"/>
        <v>Yes</v>
      </c>
    </row>
    <row r="107" spans="1:12" x14ac:dyDescent="0.2">
      <c r="A107" s="4" t="s">
        <v>70</v>
      </c>
      <c r="B107" s="47" t="s">
        <v>217</v>
      </c>
      <c r="C107" s="1">
        <v>601219</v>
      </c>
      <c r="D107" s="11" t="str">
        <f t="shared" si="40"/>
        <v>N/A</v>
      </c>
      <c r="E107" s="1">
        <v>618623</v>
      </c>
      <c r="F107" s="11" t="str">
        <f t="shared" si="41"/>
        <v>N/A</v>
      </c>
      <c r="G107" s="1">
        <v>644133</v>
      </c>
      <c r="H107" s="11" t="str">
        <f t="shared" si="42"/>
        <v>N/A</v>
      </c>
      <c r="I107" s="12">
        <v>2.895</v>
      </c>
      <c r="J107" s="12">
        <v>4.1239999999999997</v>
      </c>
      <c r="K107" s="47" t="s">
        <v>733</v>
      </c>
      <c r="L107" s="9" t="str">
        <f t="shared" si="34"/>
        <v>Yes</v>
      </c>
    </row>
    <row r="108" spans="1:12" x14ac:dyDescent="0.2">
      <c r="A108" s="2" t="s">
        <v>688</v>
      </c>
      <c r="B108" s="47" t="s">
        <v>217</v>
      </c>
      <c r="C108" s="13">
        <v>0.69226022460000003</v>
      </c>
      <c r="D108" s="11" t="str">
        <f t="shared" si="40"/>
        <v>N/A</v>
      </c>
      <c r="E108" s="13">
        <v>0.70220473539999995</v>
      </c>
      <c r="F108" s="11" t="str">
        <f t="shared" si="41"/>
        <v>N/A</v>
      </c>
      <c r="G108" s="13">
        <v>0.75512355369999995</v>
      </c>
      <c r="H108" s="11" t="str">
        <f t="shared" si="42"/>
        <v>N/A</v>
      </c>
      <c r="I108" s="12">
        <v>1.4370000000000001</v>
      </c>
      <c r="J108" s="12">
        <v>7.5359999999999996</v>
      </c>
      <c r="K108" s="47" t="s">
        <v>734</v>
      </c>
      <c r="L108" s="9" t="str">
        <f t="shared" ref="L108:L114" si="43">IF(J108="Div by 0", "N/A", IF(K108="N/A","N/A", IF(J108&gt;VALUE(MID(K108,1,2)), "No", IF(J108&lt;-1*VALUE(MID(K108,1,2)), "No", "Yes"))))</f>
        <v>Yes</v>
      </c>
    </row>
    <row r="109" spans="1:12" x14ac:dyDescent="0.2">
      <c r="A109" s="2" t="s">
        <v>687</v>
      </c>
      <c r="B109" s="47" t="s">
        <v>217</v>
      </c>
      <c r="C109" s="13">
        <v>0.39669404990000001</v>
      </c>
      <c r="D109" s="11" t="str">
        <f t="shared" si="40"/>
        <v>N/A</v>
      </c>
      <c r="E109" s="13">
        <v>0.54831456320000005</v>
      </c>
      <c r="F109" s="11" t="str">
        <f t="shared" si="41"/>
        <v>N/A</v>
      </c>
      <c r="G109" s="13">
        <v>0.69581903119999999</v>
      </c>
      <c r="H109" s="11" t="str">
        <f t="shared" si="42"/>
        <v>N/A</v>
      </c>
      <c r="I109" s="12">
        <v>38.22</v>
      </c>
      <c r="J109" s="12">
        <v>26.9</v>
      </c>
      <c r="K109" s="47" t="s">
        <v>734</v>
      </c>
      <c r="L109" s="9" t="str">
        <f t="shared" si="43"/>
        <v>No</v>
      </c>
    </row>
    <row r="110" spans="1:12" x14ac:dyDescent="0.2">
      <c r="A110" s="2" t="s">
        <v>686</v>
      </c>
      <c r="B110" s="47" t="s">
        <v>217</v>
      </c>
      <c r="C110" s="13">
        <v>98.911045724999994</v>
      </c>
      <c r="D110" s="11" t="str">
        <f t="shared" si="40"/>
        <v>N/A</v>
      </c>
      <c r="E110" s="13">
        <v>98.749480700999996</v>
      </c>
      <c r="F110" s="11" t="str">
        <f t="shared" si="41"/>
        <v>N/A</v>
      </c>
      <c r="G110" s="13">
        <v>98.549057414999993</v>
      </c>
      <c r="H110" s="11" t="str">
        <f t="shared" si="42"/>
        <v>N/A</v>
      </c>
      <c r="I110" s="12">
        <v>-0.16300000000000001</v>
      </c>
      <c r="J110" s="12">
        <v>-0.20300000000000001</v>
      </c>
      <c r="K110" s="47" t="s">
        <v>734</v>
      </c>
      <c r="L110" s="9" t="str">
        <f t="shared" si="43"/>
        <v>Yes</v>
      </c>
    </row>
    <row r="111" spans="1:12" ht="25.5" x14ac:dyDescent="0.2">
      <c r="A111" s="4" t="s">
        <v>972</v>
      </c>
      <c r="B111" s="47" t="s">
        <v>217</v>
      </c>
      <c r="C111" s="13">
        <v>56.341540254999998</v>
      </c>
      <c r="D111" s="11" t="str">
        <f t="shared" si="40"/>
        <v>N/A</v>
      </c>
      <c r="E111" s="13">
        <v>55.344092756999999</v>
      </c>
      <c r="F111" s="11" t="str">
        <f t="shared" si="41"/>
        <v>N/A</v>
      </c>
      <c r="G111" s="13">
        <v>54.292594078999997</v>
      </c>
      <c r="H111" s="11" t="str">
        <f t="shared" si="42"/>
        <v>N/A</v>
      </c>
      <c r="I111" s="12">
        <v>-1.77</v>
      </c>
      <c r="J111" s="12">
        <v>-1.9</v>
      </c>
      <c r="K111" s="47" t="s">
        <v>734</v>
      </c>
      <c r="L111" s="9" t="str">
        <f t="shared" si="43"/>
        <v>Yes</v>
      </c>
    </row>
    <row r="112" spans="1:12" ht="25.5" x14ac:dyDescent="0.2">
      <c r="A112" s="4" t="s">
        <v>973</v>
      </c>
      <c r="B112" s="47" t="s">
        <v>217</v>
      </c>
      <c r="C112" s="13">
        <v>41.390766032000002</v>
      </c>
      <c r="D112" s="11" t="str">
        <f t="shared" si="40"/>
        <v>N/A</v>
      </c>
      <c r="E112" s="13">
        <v>42.397165211000001</v>
      </c>
      <c r="F112" s="11" t="str">
        <f t="shared" si="41"/>
        <v>N/A</v>
      </c>
      <c r="G112" s="13">
        <v>43.442807307999999</v>
      </c>
      <c r="H112" s="11" t="str">
        <f t="shared" si="42"/>
        <v>N/A</v>
      </c>
      <c r="I112" s="12">
        <v>2.431</v>
      </c>
      <c r="J112" s="12">
        <v>2.4660000000000002</v>
      </c>
      <c r="K112" s="47" t="s">
        <v>734</v>
      </c>
      <c r="L112" s="9" t="str">
        <f t="shared" si="43"/>
        <v>Yes</v>
      </c>
    </row>
    <row r="113" spans="1:12" ht="25.5" x14ac:dyDescent="0.2">
      <c r="A113" s="4" t="s">
        <v>974</v>
      </c>
      <c r="B113" s="47" t="s">
        <v>217</v>
      </c>
      <c r="C113" s="13">
        <v>1.0598112880999999</v>
      </c>
      <c r="D113" s="11" t="str">
        <f t="shared" si="40"/>
        <v>N/A</v>
      </c>
      <c r="E113" s="13">
        <v>1.0587469447</v>
      </c>
      <c r="F113" s="11" t="str">
        <f t="shared" si="41"/>
        <v>N/A</v>
      </c>
      <c r="G113" s="13">
        <v>1.0550486363</v>
      </c>
      <c r="H113" s="11" t="str">
        <f t="shared" si="42"/>
        <v>N/A</v>
      </c>
      <c r="I113" s="12">
        <v>-0.1</v>
      </c>
      <c r="J113" s="12">
        <v>-0.34899999999999998</v>
      </c>
      <c r="K113" s="47" t="s">
        <v>734</v>
      </c>
      <c r="L113" s="9" t="str">
        <f t="shared" si="43"/>
        <v>Yes</v>
      </c>
    </row>
    <row r="114" spans="1:12" ht="25.5" x14ac:dyDescent="0.2">
      <c r="A114" s="4" t="s">
        <v>975</v>
      </c>
      <c r="B114" s="47" t="s">
        <v>217</v>
      </c>
      <c r="C114" s="13">
        <v>1.2078824252</v>
      </c>
      <c r="D114" s="11" t="str">
        <f t="shared" si="40"/>
        <v>N/A</v>
      </c>
      <c r="E114" s="13">
        <v>1.199995087</v>
      </c>
      <c r="F114" s="11" t="str">
        <f t="shared" si="41"/>
        <v>N/A</v>
      </c>
      <c r="G114" s="13">
        <v>1.2095499762999999</v>
      </c>
      <c r="H114" s="11" t="str">
        <f t="shared" si="42"/>
        <v>N/A</v>
      </c>
      <c r="I114" s="12">
        <v>-0.65300000000000002</v>
      </c>
      <c r="J114" s="12">
        <v>0.79620000000000002</v>
      </c>
      <c r="K114" s="47" t="s">
        <v>734</v>
      </c>
      <c r="L114" s="9" t="str">
        <f t="shared" si="43"/>
        <v>Yes</v>
      </c>
    </row>
    <row r="115" spans="1:12" x14ac:dyDescent="0.2">
      <c r="A115" s="2" t="s">
        <v>976</v>
      </c>
      <c r="B115" s="47" t="s">
        <v>290</v>
      </c>
      <c r="C115" s="13">
        <v>99.960970118999995</v>
      </c>
      <c r="D115" s="43" t="str">
        <f>IF($B115="N/A","N/A",IF(C115&gt;=99,"Yes","No"))</f>
        <v>Yes</v>
      </c>
      <c r="E115" s="13">
        <v>99.951553554</v>
      </c>
      <c r="F115" s="43" t="str">
        <f>IF($B115="N/A","N/A",IF(E115&gt;=99,"Yes","No"))</f>
        <v>Yes</v>
      </c>
      <c r="G115" s="13">
        <v>99.942429097000002</v>
      </c>
      <c r="H115" s="43" t="str">
        <f>IF($B115="N/A","N/A",IF(G115&gt;=99,"Yes","No"))</f>
        <v>Yes</v>
      </c>
      <c r="I115" s="12">
        <v>-8.9999999999999993E-3</v>
      </c>
      <c r="J115" s="12">
        <v>-8.9999999999999993E-3</v>
      </c>
      <c r="K115" s="47" t="s">
        <v>733</v>
      </c>
      <c r="L115" s="9" t="str">
        <f t="shared" ref="L115:L149" si="44">IF(J115="Div by 0", "N/A", IF(K115="N/A","N/A", IF(J115&gt;VALUE(MID(K115,1,2)), "No", IF(J115&lt;-1*VALUE(MID(K115,1,2)), "No", "Yes"))))</f>
        <v>Yes</v>
      </c>
    </row>
    <row r="116" spans="1:12" x14ac:dyDescent="0.2">
      <c r="A116" s="2" t="s">
        <v>977</v>
      </c>
      <c r="B116" s="47" t="s">
        <v>217</v>
      </c>
      <c r="C116" s="13">
        <v>0.60000234569999999</v>
      </c>
      <c r="D116" s="43" t="str">
        <f>IF($B116="N/A","N/A",IF(C116&gt;10,"No",IF(C116&lt;-10,"No","Yes")))</f>
        <v>N/A</v>
      </c>
      <c r="E116" s="13">
        <v>0.61139442659999998</v>
      </c>
      <c r="F116" s="43" t="str">
        <f>IF($B116="N/A","N/A",IF(E116&gt;10,"No",IF(E116&lt;-10,"No","Yes")))</f>
        <v>N/A</v>
      </c>
      <c r="G116" s="13">
        <v>0.66022310989999999</v>
      </c>
      <c r="H116" s="43" t="str">
        <f>IF($B116="N/A","N/A",IF(G116&gt;10,"No",IF(G116&lt;-10,"No","Yes")))</f>
        <v>N/A</v>
      </c>
      <c r="I116" s="12">
        <v>1.899</v>
      </c>
      <c r="J116" s="12">
        <v>7.9859999999999998</v>
      </c>
      <c r="K116" s="47" t="s">
        <v>733</v>
      </c>
      <c r="L116" s="9" t="str">
        <f t="shared" si="44"/>
        <v>Yes</v>
      </c>
    </row>
    <row r="117" spans="1:12" x14ac:dyDescent="0.2">
      <c r="A117" s="3" t="s">
        <v>978</v>
      </c>
      <c r="B117" s="47" t="s">
        <v>284</v>
      </c>
      <c r="C117" s="8">
        <v>99.958156875</v>
      </c>
      <c r="D117" s="43" t="str">
        <f>IF($B117="N/A","N/A",IF(C117&gt;=98,"Yes","No"))</f>
        <v>Yes</v>
      </c>
      <c r="E117" s="8">
        <v>99.960776523000007</v>
      </c>
      <c r="F117" s="43" t="str">
        <f>IF($B117="N/A","N/A",IF(E117&gt;=98,"Yes","No"))</f>
        <v>Yes</v>
      </c>
      <c r="G117" s="8">
        <v>99.96476973</v>
      </c>
      <c r="H117" s="43" t="str">
        <f>IF($B117="N/A","N/A",IF(G117&gt;=98,"Yes","No"))</f>
        <v>Yes</v>
      </c>
      <c r="I117" s="12">
        <v>2.5999999999999999E-3</v>
      </c>
      <c r="J117" s="12">
        <v>4.0000000000000001E-3</v>
      </c>
      <c r="K117" s="44" t="s">
        <v>733</v>
      </c>
      <c r="L117" s="9" t="str">
        <f t="shared" si="44"/>
        <v>Yes</v>
      </c>
    </row>
    <row r="118" spans="1:12" x14ac:dyDescent="0.2">
      <c r="A118" s="3" t="s">
        <v>979</v>
      </c>
      <c r="B118" s="47" t="s">
        <v>291</v>
      </c>
      <c r="C118" s="8">
        <v>82.042874830000002</v>
      </c>
      <c r="D118" s="43" t="str">
        <f>IF($B118="N/A","N/A",IF(C118&gt;=80,"Yes","No"))</f>
        <v>Yes</v>
      </c>
      <c r="E118" s="8">
        <v>83.306515218000001</v>
      </c>
      <c r="F118" s="43" t="str">
        <f>IF($B118="N/A","N/A",IF(E118&gt;=80,"Yes","No"))</f>
        <v>Yes</v>
      </c>
      <c r="G118" s="8">
        <v>84.343385342999994</v>
      </c>
      <c r="H118" s="43" t="str">
        <f>IF($B118="N/A","N/A",IF(G118&gt;=80,"Yes","No"))</f>
        <v>Yes</v>
      </c>
      <c r="I118" s="12">
        <v>1.54</v>
      </c>
      <c r="J118" s="12">
        <v>1.2450000000000001</v>
      </c>
      <c r="K118" s="44" t="s">
        <v>733</v>
      </c>
      <c r="L118" s="9" t="str">
        <f t="shared" si="44"/>
        <v>Yes</v>
      </c>
    </row>
    <row r="119" spans="1:12" ht="25.5" x14ac:dyDescent="0.2">
      <c r="A119" s="2" t="s">
        <v>980</v>
      </c>
      <c r="B119" s="47" t="s">
        <v>292</v>
      </c>
      <c r="C119" s="13" t="s">
        <v>1743</v>
      </c>
      <c r="D119" s="43" t="str">
        <f>IF($B119="N/A","N/A",IF(C119&gt;=100,"Yes","No"))</f>
        <v>Yes</v>
      </c>
      <c r="E119" s="13">
        <v>100</v>
      </c>
      <c r="F119" s="43" t="str">
        <f t="shared" ref="F119:F120" si="45">IF($B119="N/A","N/A",IF(E119&gt;=100,"Yes","No"))</f>
        <v>Yes</v>
      </c>
      <c r="G119" s="13">
        <v>100</v>
      </c>
      <c r="H119" s="43" t="str">
        <f t="shared" ref="H119:H120" si="46">IF($B119="N/A","N/A",IF(G119&gt;=100,"Yes","No"))</f>
        <v>Yes</v>
      </c>
      <c r="I119" s="12" t="s">
        <v>1743</v>
      </c>
      <c r="J119" s="12">
        <v>0</v>
      </c>
      <c r="K119" s="44" t="s">
        <v>732</v>
      </c>
      <c r="L119" s="9" t="str">
        <f t="shared" si="44"/>
        <v>Yes</v>
      </c>
    </row>
    <row r="120" spans="1:12" ht="25.5" x14ac:dyDescent="0.2">
      <c r="A120" s="3" t="s">
        <v>981</v>
      </c>
      <c r="B120" s="47" t="s">
        <v>292</v>
      </c>
      <c r="C120" s="13" t="s">
        <v>1743</v>
      </c>
      <c r="D120" s="43" t="str">
        <f>IF($B120="N/A","N/A",IF(C120&gt;=100,"Yes","No"))</f>
        <v>Yes</v>
      </c>
      <c r="E120" s="13">
        <v>100</v>
      </c>
      <c r="F120" s="43" t="str">
        <f t="shared" si="45"/>
        <v>Yes</v>
      </c>
      <c r="G120" s="13">
        <v>100</v>
      </c>
      <c r="H120" s="43" t="str">
        <f t="shared" si="46"/>
        <v>Yes</v>
      </c>
      <c r="I120" s="12" t="s">
        <v>1743</v>
      </c>
      <c r="J120" s="12">
        <v>0</v>
      </c>
      <c r="K120" s="44" t="s">
        <v>732</v>
      </c>
      <c r="L120" s="9" t="str">
        <f t="shared" si="44"/>
        <v>Yes</v>
      </c>
    </row>
    <row r="121" spans="1:12" ht="25.5" x14ac:dyDescent="0.2">
      <c r="A121" s="2" t="s">
        <v>982</v>
      </c>
      <c r="B121" s="47" t="s">
        <v>217</v>
      </c>
      <c r="C121" s="13" t="s">
        <v>1743</v>
      </c>
      <c r="D121" s="35" t="s">
        <v>735</v>
      </c>
      <c r="E121" s="13">
        <v>89.400630512000006</v>
      </c>
      <c r="F121" s="35" t="s">
        <v>735</v>
      </c>
      <c r="G121" s="13">
        <v>88.980026492999997</v>
      </c>
      <c r="H121" s="43" t="str">
        <f>IF($B121="N/A","N/A",IF(G121&lt;100,"No",IF(G121=100,"No","Yes")))</f>
        <v>N/A</v>
      </c>
      <c r="I121" s="12" t="s">
        <v>1743</v>
      </c>
      <c r="J121" s="12">
        <v>-0.47</v>
      </c>
      <c r="K121" s="44" t="s">
        <v>732</v>
      </c>
      <c r="L121" s="9" t="str">
        <f t="shared" si="44"/>
        <v>Yes</v>
      </c>
    </row>
    <row r="122" spans="1:12" ht="25.5" x14ac:dyDescent="0.2">
      <c r="A122" s="2" t="s">
        <v>983</v>
      </c>
      <c r="B122" s="34" t="s">
        <v>217</v>
      </c>
      <c r="C122" s="13" t="s">
        <v>1743</v>
      </c>
      <c r="D122" s="43" t="str">
        <f>IF($B122="N/A","N/A",IF(C122&gt;10,"No",IF(C122&lt;-10,"No","Yes")))</f>
        <v>N/A</v>
      </c>
      <c r="E122" s="13">
        <v>100</v>
      </c>
      <c r="F122" s="43" t="str">
        <f>IF($B122="N/A","N/A",IF(E122&gt;10,"No",IF(E122&lt;-10,"No","Yes")))</f>
        <v>N/A</v>
      </c>
      <c r="G122" s="13">
        <v>100</v>
      </c>
      <c r="H122" s="43" t="str">
        <f>IF($B122="N/A","N/A",IF(G122&gt;10,"No",IF(G122&lt;-10,"No","Yes")))</f>
        <v>N/A</v>
      </c>
      <c r="I122" s="12" t="s">
        <v>1743</v>
      </c>
      <c r="J122" s="12">
        <v>0</v>
      </c>
      <c r="K122" s="44" t="s">
        <v>732</v>
      </c>
      <c r="L122" s="9" t="str">
        <f>IF(J122="Div by 0", "N/A", IF(OR(J122="N/A",K122="N/A"),"N/A", IF(J122&gt;VALUE(MID(K122,1,2)), "No", IF(J122&lt;-1*VALUE(MID(K122,1,2)), "No", "Yes"))))</f>
        <v>Yes</v>
      </c>
    </row>
    <row r="123" spans="1:12" x14ac:dyDescent="0.2">
      <c r="A123" s="7" t="s">
        <v>100</v>
      </c>
      <c r="B123" s="34" t="s">
        <v>217</v>
      </c>
      <c r="C123" s="35">
        <v>440688</v>
      </c>
      <c r="D123" s="43" t="str">
        <f t="shared" ref="D123:D149" si="47">IF($B123="N/A","N/A",IF(C123&gt;10,"No",IF(C123&lt;-10,"No","Yes")))</f>
        <v>N/A</v>
      </c>
      <c r="E123" s="35">
        <v>443789</v>
      </c>
      <c r="F123" s="43" t="str">
        <f t="shared" ref="F123:F149" si="48">IF($B123="N/A","N/A",IF(E123&gt;10,"No",IF(E123&lt;-10,"No","Yes")))</f>
        <v>N/A</v>
      </c>
      <c r="G123" s="35">
        <v>455091</v>
      </c>
      <c r="H123" s="43" t="str">
        <f t="shared" ref="H123:H149" si="49">IF($B123="N/A","N/A",IF(G123&gt;10,"No",IF(G123&lt;-10,"No","Yes")))</f>
        <v>N/A</v>
      </c>
      <c r="I123" s="12">
        <v>0.70369999999999999</v>
      </c>
      <c r="J123" s="12">
        <v>2.5470000000000002</v>
      </c>
      <c r="K123" s="44" t="s">
        <v>733</v>
      </c>
      <c r="L123" s="9" t="str">
        <f t="shared" si="44"/>
        <v>Yes</v>
      </c>
    </row>
    <row r="124" spans="1:12" x14ac:dyDescent="0.2">
      <c r="A124" s="2" t="s">
        <v>984</v>
      </c>
      <c r="B124" s="34" t="s">
        <v>217</v>
      </c>
      <c r="C124" s="35">
        <v>176285</v>
      </c>
      <c r="D124" s="43" t="str">
        <f t="shared" si="47"/>
        <v>N/A</v>
      </c>
      <c r="E124" s="35">
        <v>177503</v>
      </c>
      <c r="F124" s="43" t="str">
        <f t="shared" si="48"/>
        <v>N/A</v>
      </c>
      <c r="G124" s="35">
        <v>179560</v>
      </c>
      <c r="H124" s="43" t="str">
        <f t="shared" si="49"/>
        <v>N/A</v>
      </c>
      <c r="I124" s="12">
        <v>0.69089999999999996</v>
      </c>
      <c r="J124" s="12">
        <v>1.159</v>
      </c>
      <c r="K124" s="44" t="s">
        <v>733</v>
      </c>
      <c r="L124" s="9" t="str">
        <f t="shared" si="44"/>
        <v>Yes</v>
      </c>
    </row>
    <row r="125" spans="1:12" x14ac:dyDescent="0.2">
      <c r="A125" s="2" t="s">
        <v>985</v>
      </c>
      <c r="B125" s="34" t="s">
        <v>217</v>
      </c>
      <c r="C125" s="35">
        <v>0</v>
      </c>
      <c r="D125" s="43" t="str">
        <f t="shared" si="47"/>
        <v>N/A</v>
      </c>
      <c r="E125" s="35">
        <v>0</v>
      </c>
      <c r="F125" s="43" t="str">
        <f t="shared" si="48"/>
        <v>N/A</v>
      </c>
      <c r="G125" s="35">
        <v>11</v>
      </c>
      <c r="H125" s="43" t="str">
        <f t="shared" si="49"/>
        <v>N/A</v>
      </c>
      <c r="I125" s="12" t="s">
        <v>1743</v>
      </c>
      <c r="J125" s="12" t="s">
        <v>1743</v>
      </c>
      <c r="K125" s="44" t="s">
        <v>733</v>
      </c>
      <c r="L125" s="9" t="str">
        <f t="shared" si="44"/>
        <v>N/A</v>
      </c>
    </row>
    <row r="126" spans="1:12" x14ac:dyDescent="0.2">
      <c r="A126" s="2" t="s">
        <v>986</v>
      </c>
      <c r="B126" s="34" t="s">
        <v>217</v>
      </c>
      <c r="C126" s="35">
        <v>122691</v>
      </c>
      <c r="D126" s="43" t="str">
        <f t="shared" si="47"/>
        <v>N/A</v>
      </c>
      <c r="E126" s="35">
        <v>126687</v>
      </c>
      <c r="F126" s="43" t="str">
        <f t="shared" si="48"/>
        <v>N/A</v>
      </c>
      <c r="G126" s="35">
        <v>134561</v>
      </c>
      <c r="H126" s="43" t="str">
        <f t="shared" si="49"/>
        <v>N/A</v>
      </c>
      <c r="I126" s="12">
        <v>3.2570000000000001</v>
      </c>
      <c r="J126" s="12">
        <v>6.2149999999999999</v>
      </c>
      <c r="K126" s="44" t="s">
        <v>733</v>
      </c>
      <c r="L126" s="9" t="str">
        <f t="shared" si="44"/>
        <v>Yes</v>
      </c>
    </row>
    <row r="127" spans="1:12" x14ac:dyDescent="0.2">
      <c r="A127" s="2" t="s">
        <v>987</v>
      </c>
      <c r="B127" s="34" t="s">
        <v>217</v>
      </c>
      <c r="C127" s="35">
        <v>141712</v>
      </c>
      <c r="D127" s="43" t="str">
        <f t="shared" si="47"/>
        <v>N/A</v>
      </c>
      <c r="E127" s="35">
        <v>139599</v>
      </c>
      <c r="F127" s="43" t="str">
        <f t="shared" si="48"/>
        <v>N/A</v>
      </c>
      <c r="G127" s="35">
        <v>140967</v>
      </c>
      <c r="H127" s="43" t="str">
        <f t="shared" si="49"/>
        <v>N/A</v>
      </c>
      <c r="I127" s="12">
        <v>-1.49</v>
      </c>
      <c r="J127" s="12">
        <v>0.97989999999999999</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596831</v>
      </c>
      <c r="D129" s="43" t="str">
        <f t="shared" si="47"/>
        <v>N/A</v>
      </c>
      <c r="E129" s="35">
        <v>634942</v>
      </c>
      <c r="F129" s="43" t="str">
        <f t="shared" si="48"/>
        <v>N/A</v>
      </c>
      <c r="G129" s="35">
        <v>676438</v>
      </c>
      <c r="H129" s="43" t="str">
        <f t="shared" si="49"/>
        <v>N/A</v>
      </c>
      <c r="I129" s="12">
        <v>6.3860000000000001</v>
      </c>
      <c r="J129" s="12">
        <v>6.5350000000000001</v>
      </c>
      <c r="K129" s="44" t="s">
        <v>733</v>
      </c>
      <c r="L129" s="9" t="str">
        <f t="shared" si="44"/>
        <v>Yes</v>
      </c>
    </row>
    <row r="130" spans="1:12" x14ac:dyDescent="0.2">
      <c r="A130" s="2" t="s">
        <v>989</v>
      </c>
      <c r="B130" s="34" t="s">
        <v>217</v>
      </c>
      <c r="C130" s="35">
        <v>465078</v>
      </c>
      <c r="D130" s="43" t="str">
        <f t="shared" si="47"/>
        <v>N/A</v>
      </c>
      <c r="E130" s="35">
        <v>491905</v>
      </c>
      <c r="F130" s="43" t="str">
        <f t="shared" si="48"/>
        <v>N/A</v>
      </c>
      <c r="G130" s="35">
        <v>517980</v>
      </c>
      <c r="H130" s="43" t="str">
        <f t="shared" si="49"/>
        <v>N/A</v>
      </c>
      <c r="I130" s="12">
        <v>5.7679999999999998</v>
      </c>
      <c r="J130" s="12">
        <v>5.3010000000000002</v>
      </c>
      <c r="K130" s="44" t="s">
        <v>733</v>
      </c>
      <c r="L130" s="9" t="str">
        <f t="shared" si="44"/>
        <v>Yes</v>
      </c>
    </row>
    <row r="131" spans="1:12" x14ac:dyDescent="0.2">
      <c r="A131" s="2" t="s">
        <v>990</v>
      </c>
      <c r="B131" s="34" t="s">
        <v>217</v>
      </c>
      <c r="C131" s="35">
        <v>0</v>
      </c>
      <c r="D131" s="43" t="str">
        <f t="shared" si="47"/>
        <v>N/A</v>
      </c>
      <c r="E131" s="35">
        <v>0</v>
      </c>
      <c r="F131" s="43" t="str">
        <f t="shared" si="48"/>
        <v>N/A</v>
      </c>
      <c r="G131" s="35">
        <v>0</v>
      </c>
      <c r="H131" s="43" t="str">
        <f t="shared" si="49"/>
        <v>N/A</v>
      </c>
      <c r="I131" s="12" t="s">
        <v>1743</v>
      </c>
      <c r="J131" s="12" t="s">
        <v>1743</v>
      </c>
      <c r="K131" s="44" t="s">
        <v>733</v>
      </c>
      <c r="L131" s="9" t="str">
        <f t="shared" si="44"/>
        <v>N/A</v>
      </c>
    </row>
    <row r="132" spans="1:12" x14ac:dyDescent="0.2">
      <c r="A132" s="2" t="s">
        <v>991</v>
      </c>
      <c r="B132" s="34" t="s">
        <v>217</v>
      </c>
      <c r="C132" s="35">
        <v>72977</v>
      </c>
      <c r="D132" s="43" t="str">
        <f t="shared" si="47"/>
        <v>N/A</v>
      </c>
      <c r="E132" s="35">
        <v>80153</v>
      </c>
      <c r="F132" s="43" t="str">
        <f t="shared" si="48"/>
        <v>N/A</v>
      </c>
      <c r="G132" s="35">
        <v>90502</v>
      </c>
      <c r="H132" s="43" t="str">
        <f t="shared" si="49"/>
        <v>N/A</v>
      </c>
      <c r="I132" s="12">
        <v>9.8330000000000002</v>
      </c>
      <c r="J132" s="12">
        <v>12.91</v>
      </c>
      <c r="K132" s="44" t="s">
        <v>733</v>
      </c>
      <c r="L132" s="9" t="str">
        <f t="shared" si="44"/>
        <v>No</v>
      </c>
    </row>
    <row r="133" spans="1:12" x14ac:dyDescent="0.2">
      <c r="A133" s="2" t="s">
        <v>992</v>
      </c>
      <c r="B133" s="34" t="s">
        <v>217</v>
      </c>
      <c r="C133" s="35">
        <v>58776</v>
      </c>
      <c r="D133" s="43" t="str">
        <f t="shared" si="47"/>
        <v>N/A</v>
      </c>
      <c r="E133" s="35">
        <v>62884</v>
      </c>
      <c r="F133" s="43" t="str">
        <f t="shared" si="48"/>
        <v>N/A</v>
      </c>
      <c r="G133" s="35">
        <v>67956</v>
      </c>
      <c r="H133" s="43" t="str">
        <f t="shared" si="49"/>
        <v>N/A</v>
      </c>
      <c r="I133" s="12">
        <v>6.9889999999999999</v>
      </c>
      <c r="J133" s="12">
        <v>8.0660000000000007</v>
      </c>
      <c r="K133" s="44" t="s">
        <v>733</v>
      </c>
      <c r="L133" s="9" t="str">
        <f t="shared" si="44"/>
        <v>Yes</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2722072</v>
      </c>
      <c r="D135" s="43" t="str">
        <f t="shared" si="47"/>
        <v>N/A</v>
      </c>
      <c r="E135" s="35">
        <v>2949764</v>
      </c>
      <c r="F135" s="43" t="str">
        <f t="shared" si="48"/>
        <v>N/A</v>
      </c>
      <c r="G135" s="35">
        <v>3164892</v>
      </c>
      <c r="H135" s="43" t="str">
        <f t="shared" si="49"/>
        <v>N/A</v>
      </c>
      <c r="I135" s="12">
        <v>8.3650000000000002</v>
      </c>
      <c r="J135" s="12">
        <v>7.2930000000000001</v>
      </c>
      <c r="K135" s="44" t="s">
        <v>733</v>
      </c>
      <c r="L135" s="9" t="str">
        <f t="shared" si="44"/>
        <v>Yes</v>
      </c>
    </row>
    <row r="136" spans="1:12" x14ac:dyDescent="0.2">
      <c r="A136" s="2" t="s">
        <v>994</v>
      </c>
      <c r="B136" s="34" t="s">
        <v>217</v>
      </c>
      <c r="C136" s="35">
        <v>143681</v>
      </c>
      <c r="D136" s="43" t="str">
        <f t="shared" si="47"/>
        <v>N/A</v>
      </c>
      <c r="E136" s="35">
        <v>164808</v>
      </c>
      <c r="F136" s="43" t="str">
        <f t="shared" si="48"/>
        <v>N/A</v>
      </c>
      <c r="G136" s="35">
        <v>196282</v>
      </c>
      <c r="H136" s="43" t="str">
        <f t="shared" si="49"/>
        <v>N/A</v>
      </c>
      <c r="I136" s="12">
        <v>14.7</v>
      </c>
      <c r="J136" s="12">
        <v>19.100000000000001</v>
      </c>
      <c r="K136" s="44" t="s">
        <v>733</v>
      </c>
      <c r="L136" s="9" t="str">
        <f t="shared" si="44"/>
        <v>No</v>
      </c>
    </row>
    <row r="137" spans="1:12" x14ac:dyDescent="0.2">
      <c r="A137" s="2" t="s">
        <v>995</v>
      </c>
      <c r="B137" s="34" t="s">
        <v>217</v>
      </c>
      <c r="C137" s="35">
        <v>5303</v>
      </c>
      <c r="D137" s="43" t="str">
        <f t="shared" si="47"/>
        <v>N/A</v>
      </c>
      <c r="E137" s="35">
        <v>8419</v>
      </c>
      <c r="F137" s="43" t="str">
        <f t="shared" si="48"/>
        <v>N/A</v>
      </c>
      <c r="G137" s="35">
        <v>10713</v>
      </c>
      <c r="H137" s="43" t="str">
        <f t="shared" si="49"/>
        <v>N/A</v>
      </c>
      <c r="I137" s="12">
        <v>58.76</v>
      </c>
      <c r="J137" s="12">
        <v>27.25</v>
      </c>
      <c r="K137" s="44" t="s">
        <v>733</v>
      </c>
      <c r="L137" s="9" t="str">
        <f t="shared" si="44"/>
        <v>No</v>
      </c>
    </row>
    <row r="138" spans="1:12" x14ac:dyDescent="0.2">
      <c r="A138" s="2" t="s">
        <v>996</v>
      </c>
      <c r="B138" s="34" t="s">
        <v>217</v>
      </c>
      <c r="C138" s="35">
        <v>2423</v>
      </c>
      <c r="D138" s="43" t="str">
        <f t="shared" si="47"/>
        <v>N/A</v>
      </c>
      <c r="E138" s="35">
        <v>2296</v>
      </c>
      <c r="F138" s="43" t="str">
        <f t="shared" si="48"/>
        <v>N/A</v>
      </c>
      <c r="G138" s="35">
        <v>1889</v>
      </c>
      <c r="H138" s="43" t="str">
        <f t="shared" si="49"/>
        <v>N/A</v>
      </c>
      <c r="I138" s="12">
        <v>-5.24</v>
      </c>
      <c r="J138" s="12">
        <v>-17.7</v>
      </c>
      <c r="K138" s="44" t="s">
        <v>733</v>
      </c>
      <c r="L138" s="9" t="str">
        <f t="shared" si="44"/>
        <v>No</v>
      </c>
    </row>
    <row r="139" spans="1:12" x14ac:dyDescent="0.2">
      <c r="A139" s="2" t="s">
        <v>997</v>
      </c>
      <c r="B139" s="34" t="s">
        <v>217</v>
      </c>
      <c r="C139" s="35">
        <v>2208566</v>
      </c>
      <c r="D139" s="43" t="str">
        <f t="shared" si="47"/>
        <v>N/A</v>
      </c>
      <c r="E139" s="35">
        <v>2417378</v>
      </c>
      <c r="F139" s="43" t="str">
        <f t="shared" si="48"/>
        <v>N/A</v>
      </c>
      <c r="G139" s="35">
        <v>2583274</v>
      </c>
      <c r="H139" s="43" t="str">
        <f t="shared" si="49"/>
        <v>N/A</v>
      </c>
      <c r="I139" s="12">
        <v>9.4550000000000001</v>
      </c>
      <c r="J139" s="12">
        <v>6.8630000000000004</v>
      </c>
      <c r="K139" s="44" t="s">
        <v>733</v>
      </c>
      <c r="L139" s="9" t="str">
        <f t="shared" si="44"/>
        <v>Yes</v>
      </c>
    </row>
    <row r="140" spans="1:12" x14ac:dyDescent="0.2">
      <c r="A140" s="2" t="s">
        <v>998</v>
      </c>
      <c r="B140" s="34" t="s">
        <v>217</v>
      </c>
      <c r="C140" s="35">
        <v>294426</v>
      </c>
      <c r="D140" s="43" t="str">
        <f t="shared" si="47"/>
        <v>N/A</v>
      </c>
      <c r="E140" s="35">
        <v>286245</v>
      </c>
      <c r="F140" s="43" t="str">
        <f t="shared" si="48"/>
        <v>N/A</v>
      </c>
      <c r="G140" s="35">
        <v>298711</v>
      </c>
      <c r="H140" s="43" t="str">
        <f t="shared" si="49"/>
        <v>N/A</v>
      </c>
      <c r="I140" s="12">
        <v>-2.78</v>
      </c>
      <c r="J140" s="12">
        <v>4.3550000000000004</v>
      </c>
      <c r="K140" s="44" t="s">
        <v>733</v>
      </c>
      <c r="L140" s="9" t="str">
        <f t="shared" si="44"/>
        <v>Yes</v>
      </c>
    </row>
    <row r="141" spans="1:12" x14ac:dyDescent="0.2">
      <c r="A141" s="2" t="s">
        <v>999</v>
      </c>
      <c r="B141" s="34" t="s">
        <v>217</v>
      </c>
      <c r="C141" s="35">
        <v>67673</v>
      </c>
      <c r="D141" s="43" t="str">
        <f t="shared" si="47"/>
        <v>N/A</v>
      </c>
      <c r="E141" s="35">
        <v>70585</v>
      </c>
      <c r="F141" s="43" t="str">
        <f t="shared" si="48"/>
        <v>N/A</v>
      </c>
      <c r="G141" s="35">
        <v>74005</v>
      </c>
      <c r="H141" s="43" t="str">
        <f t="shared" si="49"/>
        <v>N/A</v>
      </c>
      <c r="I141" s="12">
        <v>4.3029999999999999</v>
      </c>
      <c r="J141" s="12">
        <v>4.8449999999999998</v>
      </c>
      <c r="K141" s="44" t="s">
        <v>733</v>
      </c>
      <c r="L141" s="9" t="str">
        <f t="shared" si="44"/>
        <v>Yes</v>
      </c>
    </row>
    <row r="142" spans="1:12" x14ac:dyDescent="0.2">
      <c r="A142" s="2" t="s">
        <v>1000</v>
      </c>
      <c r="B142" s="34" t="s">
        <v>217</v>
      </c>
      <c r="C142" s="35">
        <v>0</v>
      </c>
      <c r="D142" s="43" t="str">
        <f t="shared" si="47"/>
        <v>N/A</v>
      </c>
      <c r="E142" s="35">
        <v>33</v>
      </c>
      <c r="F142" s="43" t="str">
        <f t="shared" si="48"/>
        <v>N/A</v>
      </c>
      <c r="G142" s="35">
        <v>18</v>
      </c>
      <c r="H142" s="43" t="str">
        <f t="shared" si="49"/>
        <v>N/A</v>
      </c>
      <c r="I142" s="12" t="s">
        <v>1743</v>
      </c>
      <c r="J142" s="12">
        <v>-45.5</v>
      </c>
      <c r="K142" s="44" t="s">
        <v>733</v>
      </c>
      <c r="L142" s="9" t="str">
        <f t="shared" si="44"/>
        <v>No</v>
      </c>
    </row>
    <row r="143" spans="1:12" x14ac:dyDescent="0.2">
      <c r="A143" s="7" t="s">
        <v>105</v>
      </c>
      <c r="B143" s="34" t="s">
        <v>217</v>
      </c>
      <c r="C143" s="35">
        <v>615466</v>
      </c>
      <c r="D143" s="43" t="str">
        <f t="shared" si="47"/>
        <v>N/A</v>
      </c>
      <c r="E143" s="35">
        <v>631414</v>
      </c>
      <c r="F143" s="43" t="str">
        <f t="shared" si="48"/>
        <v>N/A</v>
      </c>
      <c r="G143" s="35">
        <v>680262</v>
      </c>
      <c r="H143" s="43" t="str">
        <f t="shared" si="49"/>
        <v>N/A</v>
      </c>
      <c r="I143" s="12">
        <v>2.5910000000000002</v>
      </c>
      <c r="J143" s="12">
        <v>7.7359999999999998</v>
      </c>
      <c r="K143" s="44" t="s">
        <v>733</v>
      </c>
      <c r="L143" s="9" t="str">
        <f t="shared" si="44"/>
        <v>Yes</v>
      </c>
    </row>
    <row r="144" spans="1:12" x14ac:dyDescent="0.2">
      <c r="A144" s="2" t="s">
        <v>1001</v>
      </c>
      <c r="B144" s="34" t="s">
        <v>217</v>
      </c>
      <c r="C144" s="35">
        <v>58162</v>
      </c>
      <c r="D144" s="43" t="str">
        <f t="shared" si="47"/>
        <v>N/A</v>
      </c>
      <c r="E144" s="35">
        <v>62694</v>
      </c>
      <c r="F144" s="43" t="str">
        <f t="shared" si="48"/>
        <v>N/A</v>
      </c>
      <c r="G144" s="35">
        <v>79923</v>
      </c>
      <c r="H144" s="43" t="str">
        <f t="shared" si="49"/>
        <v>N/A</v>
      </c>
      <c r="I144" s="12">
        <v>7.7919999999999998</v>
      </c>
      <c r="J144" s="12">
        <v>27.48</v>
      </c>
      <c r="K144" s="44" t="s">
        <v>733</v>
      </c>
      <c r="L144" s="9" t="str">
        <f t="shared" si="44"/>
        <v>No</v>
      </c>
    </row>
    <row r="145" spans="1:12" x14ac:dyDescent="0.2">
      <c r="A145" s="2" t="s">
        <v>1002</v>
      </c>
      <c r="B145" s="34" t="s">
        <v>217</v>
      </c>
      <c r="C145" s="35">
        <v>8744</v>
      </c>
      <c r="D145" s="43" t="str">
        <f t="shared" si="47"/>
        <v>N/A</v>
      </c>
      <c r="E145" s="35">
        <v>12897</v>
      </c>
      <c r="F145" s="43" t="str">
        <f t="shared" si="48"/>
        <v>N/A</v>
      </c>
      <c r="G145" s="35">
        <v>17370</v>
      </c>
      <c r="H145" s="43" t="str">
        <f t="shared" si="49"/>
        <v>N/A</v>
      </c>
      <c r="I145" s="12">
        <v>47.5</v>
      </c>
      <c r="J145" s="12">
        <v>34.68</v>
      </c>
      <c r="K145" s="44" t="s">
        <v>733</v>
      </c>
      <c r="L145" s="9" t="str">
        <f t="shared" si="44"/>
        <v>No</v>
      </c>
    </row>
    <row r="146" spans="1:12" x14ac:dyDescent="0.2">
      <c r="A146" s="2" t="s">
        <v>1003</v>
      </c>
      <c r="B146" s="34" t="s">
        <v>217</v>
      </c>
      <c r="C146" s="35">
        <v>57746</v>
      </c>
      <c r="D146" s="43" t="str">
        <f t="shared" si="47"/>
        <v>N/A</v>
      </c>
      <c r="E146" s="35">
        <v>54267</v>
      </c>
      <c r="F146" s="43" t="str">
        <f t="shared" si="48"/>
        <v>N/A</v>
      </c>
      <c r="G146" s="35">
        <v>52691</v>
      </c>
      <c r="H146" s="43" t="str">
        <f t="shared" si="49"/>
        <v>N/A</v>
      </c>
      <c r="I146" s="12">
        <v>-6.02</v>
      </c>
      <c r="J146" s="12">
        <v>-2.9</v>
      </c>
      <c r="K146" s="44" t="s">
        <v>733</v>
      </c>
      <c r="L146" s="9" t="str">
        <f t="shared" si="44"/>
        <v>Yes</v>
      </c>
    </row>
    <row r="147" spans="1:12" x14ac:dyDescent="0.2">
      <c r="A147" s="2" t="s">
        <v>1004</v>
      </c>
      <c r="B147" s="34" t="s">
        <v>217</v>
      </c>
      <c r="C147" s="35">
        <v>388581</v>
      </c>
      <c r="D147" s="43" t="str">
        <f t="shared" si="47"/>
        <v>N/A</v>
      </c>
      <c r="E147" s="35">
        <v>256473</v>
      </c>
      <c r="F147" s="43" t="str">
        <f t="shared" si="48"/>
        <v>N/A</v>
      </c>
      <c r="G147" s="35">
        <v>254524</v>
      </c>
      <c r="H147" s="43" t="str">
        <f t="shared" si="49"/>
        <v>N/A</v>
      </c>
      <c r="I147" s="12">
        <v>-34</v>
      </c>
      <c r="J147" s="12">
        <v>-0.76</v>
      </c>
      <c r="K147" s="44" t="s">
        <v>733</v>
      </c>
      <c r="L147" s="9" t="str">
        <f t="shared" si="44"/>
        <v>Yes</v>
      </c>
    </row>
    <row r="148" spans="1:12" x14ac:dyDescent="0.2">
      <c r="A148" s="2" t="s">
        <v>1005</v>
      </c>
      <c r="B148" s="34" t="s">
        <v>217</v>
      </c>
      <c r="C148" s="35">
        <v>102233</v>
      </c>
      <c r="D148" s="43" t="str">
        <f t="shared" si="47"/>
        <v>N/A</v>
      </c>
      <c r="E148" s="35">
        <v>105027</v>
      </c>
      <c r="F148" s="43" t="str">
        <f t="shared" si="48"/>
        <v>N/A</v>
      </c>
      <c r="G148" s="35">
        <v>104481</v>
      </c>
      <c r="H148" s="43" t="str">
        <f t="shared" si="49"/>
        <v>N/A</v>
      </c>
      <c r="I148" s="12">
        <v>2.7330000000000001</v>
      </c>
      <c r="J148" s="12">
        <v>-0.52</v>
      </c>
      <c r="K148" s="44" t="s">
        <v>733</v>
      </c>
      <c r="L148" s="9" t="str">
        <f t="shared" si="44"/>
        <v>Yes</v>
      </c>
    </row>
    <row r="149" spans="1:12" x14ac:dyDescent="0.2">
      <c r="A149" s="2" t="s">
        <v>1006</v>
      </c>
      <c r="B149" s="34" t="s">
        <v>217</v>
      </c>
      <c r="C149" s="35">
        <v>0</v>
      </c>
      <c r="D149" s="43" t="str">
        <f t="shared" si="47"/>
        <v>N/A</v>
      </c>
      <c r="E149" s="35">
        <v>140056</v>
      </c>
      <c r="F149" s="43" t="str">
        <f t="shared" si="48"/>
        <v>N/A</v>
      </c>
      <c r="G149" s="35">
        <v>171273</v>
      </c>
      <c r="H149" s="43" t="str">
        <f t="shared" si="49"/>
        <v>N/A</v>
      </c>
      <c r="I149" s="12" t="s">
        <v>1743</v>
      </c>
      <c r="J149" s="12">
        <v>22.29</v>
      </c>
      <c r="K149" s="44" t="s">
        <v>733</v>
      </c>
      <c r="L149" s="9" t="str">
        <f t="shared" si="44"/>
        <v>No</v>
      </c>
    </row>
    <row r="150" spans="1:12" ht="25.5" x14ac:dyDescent="0.2">
      <c r="A150" s="16" t="s">
        <v>1007</v>
      </c>
      <c r="B150" s="1" t="s">
        <v>217</v>
      </c>
      <c r="C150" s="1">
        <v>108746</v>
      </c>
      <c r="D150" s="11" t="str">
        <f t="shared" ref="D150:D155" si="50">IF($B150="N/A","N/A",IF(C150&gt;10,"No",IF(C150&lt;-10,"No","Yes")))</f>
        <v>N/A</v>
      </c>
      <c r="E150" s="1">
        <v>107437</v>
      </c>
      <c r="F150" s="11" t="str">
        <f t="shared" ref="F150:F155" si="51">IF($B150="N/A","N/A",IF(E150&gt;10,"No",IF(E150&lt;-10,"No","Yes")))</f>
        <v>N/A</v>
      </c>
      <c r="G150" s="1">
        <v>109780</v>
      </c>
      <c r="H150" s="11" t="str">
        <f t="shared" ref="H150:H155" si="52">IF($B150="N/A","N/A",IF(G150&gt;10,"No",IF(G150&lt;-10,"No","Yes")))</f>
        <v>N/A</v>
      </c>
      <c r="I150" s="56">
        <v>-1.2</v>
      </c>
      <c r="J150" s="56">
        <v>2.181</v>
      </c>
      <c r="K150" s="44" t="s">
        <v>732</v>
      </c>
      <c r="L150" s="9" t="str">
        <f t="shared" ref="L150:L155" si="53">IF(J150="Div by 0", "N/A", IF(K150="N/A","N/A", IF(J150&gt;VALUE(MID(K150,1,2)), "No", IF(J150&lt;-1*VALUE(MID(K150,1,2)), "No", "Yes"))))</f>
        <v>Yes</v>
      </c>
    </row>
    <row r="151" spans="1:12" x14ac:dyDescent="0.2">
      <c r="A151" s="6" t="s">
        <v>330</v>
      </c>
      <c r="B151" s="47" t="s">
        <v>217</v>
      </c>
      <c r="C151" s="13">
        <v>2.4855904733999998</v>
      </c>
      <c r="D151" s="11" t="str">
        <f t="shared" si="50"/>
        <v>N/A</v>
      </c>
      <c r="E151" s="13">
        <v>2.3055600441999999</v>
      </c>
      <c r="F151" s="11" t="str">
        <f t="shared" si="51"/>
        <v>N/A</v>
      </c>
      <c r="G151" s="13">
        <v>2.2058869330999999</v>
      </c>
      <c r="H151" s="11" t="str">
        <f t="shared" si="52"/>
        <v>N/A</v>
      </c>
      <c r="I151" s="56">
        <v>-7.24</v>
      </c>
      <c r="J151" s="56">
        <v>-4.32</v>
      </c>
      <c r="K151" s="44" t="s">
        <v>732</v>
      </c>
      <c r="L151" s="9" t="str">
        <f t="shared" si="53"/>
        <v>Yes</v>
      </c>
    </row>
    <row r="152" spans="1:12" x14ac:dyDescent="0.2">
      <c r="A152" s="2" t="s">
        <v>331</v>
      </c>
      <c r="B152" s="47" t="s">
        <v>217</v>
      </c>
      <c r="C152" s="13">
        <v>16.989343935000001</v>
      </c>
      <c r="D152" s="11" t="str">
        <f t="shared" si="50"/>
        <v>N/A</v>
      </c>
      <c r="E152" s="13">
        <v>16.599329862000001</v>
      </c>
      <c r="F152" s="11" t="str">
        <f t="shared" si="51"/>
        <v>N/A</v>
      </c>
      <c r="G152" s="13">
        <v>16.411442986000001</v>
      </c>
      <c r="H152" s="11" t="str">
        <f t="shared" si="52"/>
        <v>N/A</v>
      </c>
      <c r="I152" s="56">
        <v>-2.2999999999999998</v>
      </c>
      <c r="J152" s="56">
        <v>-1.1299999999999999</v>
      </c>
      <c r="K152" s="44" t="s">
        <v>732</v>
      </c>
      <c r="L152" s="9" t="str">
        <f t="shared" si="53"/>
        <v>Yes</v>
      </c>
    </row>
    <row r="153" spans="1:12" x14ac:dyDescent="0.2">
      <c r="A153" s="2" t="s">
        <v>332</v>
      </c>
      <c r="B153" s="47" t="s">
        <v>217</v>
      </c>
      <c r="C153" s="13">
        <v>5.1991267209999998</v>
      </c>
      <c r="D153" s="11" t="str">
        <f t="shared" si="50"/>
        <v>N/A</v>
      </c>
      <c r="E153" s="13">
        <v>4.9324190240999997</v>
      </c>
      <c r="F153" s="11" t="str">
        <f t="shared" si="51"/>
        <v>N/A</v>
      </c>
      <c r="G153" s="13">
        <v>4.7665861467999999</v>
      </c>
      <c r="H153" s="11" t="str">
        <f t="shared" si="52"/>
        <v>N/A</v>
      </c>
      <c r="I153" s="56">
        <v>-5.13</v>
      </c>
      <c r="J153" s="56">
        <v>-3.36</v>
      </c>
      <c r="K153" s="44" t="s">
        <v>732</v>
      </c>
      <c r="L153" s="9" t="str">
        <f t="shared" si="53"/>
        <v>Yes</v>
      </c>
    </row>
    <row r="154" spans="1:12" x14ac:dyDescent="0.2">
      <c r="A154" s="2" t="s">
        <v>333</v>
      </c>
      <c r="B154" s="47" t="s">
        <v>217</v>
      </c>
      <c r="C154" s="13">
        <v>0.10131987689999999</v>
      </c>
      <c r="D154" s="11" t="str">
        <f t="shared" si="50"/>
        <v>N/A</v>
      </c>
      <c r="E154" s="13">
        <v>8.0447113700000003E-2</v>
      </c>
      <c r="F154" s="11" t="str">
        <f t="shared" si="51"/>
        <v>N/A</v>
      </c>
      <c r="G154" s="13">
        <v>8.7111977300000004E-2</v>
      </c>
      <c r="H154" s="11" t="str">
        <f t="shared" si="52"/>
        <v>N/A</v>
      </c>
      <c r="I154" s="56">
        <v>-20.6</v>
      </c>
      <c r="J154" s="56">
        <v>8.2850000000000001</v>
      </c>
      <c r="K154" s="44" t="s">
        <v>732</v>
      </c>
      <c r="L154" s="9" t="str">
        <f t="shared" si="53"/>
        <v>Yes</v>
      </c>
    </row>
    <row r="155" spans="1:12" x14ac:dyDescent="0.2">
      <c r="A155" s="2" t="s">
        <v>334</v>
      </c>
      <c r="B155" s="47" t="s">
        <v>217</v>
      </c>
      <c r="C155" s="13">
        <v>1.4298109099999999E-2</v>
      </c>
      <c r="D155" s="11" t="str">
        <f t="shared" si="50"/>
        <v>N/A</v>
      </c>
      <c r="E155" s="13">
        <v>1.2669975599999999E-2</v>
      </c>
      <c r="F155" s="11" t="str">
        <f t="shared" si="51"/>
        <v>N/A</v>
      </c>
      <c r="G155" s="13">
        <v>1.3671203200000001E-2</v>
      </c>
      <c r="H155" s="11" t="str">
        <f t="shared" si="52"/>
        <v>N/A</v>
      </c>
      <c r="I155" s="56">
        <v>-11.4</v>
      </c>
      <c r="J155" s="56">
        <v>7.9020000000000001</v>
      </c>
      <c r="K155" s="44" t="s">
        <v>732</v>
      </c>
      <c r="L155" s="9" t="str">
        <f t="shared" si="53"/>
        <v>Yes</v>
      </c>
    </row>
    <row r="156" spans="1:12" x14ac:dyDescent="0.2">
      <c r="A156" s="16" t="s">
        <v>1008</v>
      </c>
      <c r="B156" s="34" t="s">
        <v>217</v>
      </c>
      <c r="C156" s="35">
        <v>153242</v>
      </c>
      <c r="D156" s="43" t="str">
        <f t="shared" ref="D156:D162" si="54">IF($B156="N/A","N/A",IF(C156&gt;10,"No",IF(C156&lt;-10,"No","Yes")))</f>
        <v>N/A</v>
      </c>
      <c r="E156" s="35">
        <v>158283</v>
      </c>
      <c r="F156" s="43" t="str">
        <f t="shared" ref="F156:F162" si="55">IF($B156="N/A","N/A",IF(E156&gt;10,"No",IF(E156&lt;-10,"No","Yes")))</f>
        <v>N/A</v>
      </c>
      <c r="G156" s="35">
        <v>170924</v>
      </c>
      <c r="H156" s="43" t="str">
        <f t="shared" ref="H156:H162" si="56">IF($B156="N/A","N/A",IF(G156&gt;10,"No",IF(G156&lt;-10,"No","Yes")))</f>
        <v>N/A</v>
      </c>
      <c r="I156" s="12">
        <v>3.29</v>
      </c>
      <c r="J156" s="12">
        <v>7.9859999999999998</v>
      </c>
      <c r="K156" s="44" t="s">
        <v>732</v>
      </c>
      <c r="L156" s="9" t="str">
        <f t="shared" ref="L156:L163" si="57">IF(J156="Div by 0", "N/A", IF(K156="N/A","N/A", IF(J156&gt;VALUE(MID(K156,1,2)), "No", IF(J156&lt;-1*VALUE(MID(K156,1,2)), "No", "Yes"))))</f>
        <v>Yes</v>
      </c>
    </row>
    <row r="157" spans="1:12" x14ac:dyDescent="0.2">
      <c r="A157" s="6" t="s">
        <v>1009</v>
      </c>
      <c r="B157" s="34" t="s">
        <v>217</v>
      </c>
      <c r="C157" s="8">
        <v>3.5026286514999998</v>
      </c>
      <c r="D157" s="43" t="str">
        <f t="shared" si="54"/>
        <v>N/A</v>
      </c>
      <c r="E157" s="8">
        <v>3.3966972316000001</v>
      </c>
      <c r="F157" s="43" t="str">
        <f t="shared" si="55"/>
        <v>N/A</v>
      </c>
      <c r="G157" s="8">
        <v>3.4344964306999999</v>
      </c>
      <c r="H157" s="43" t="str">
        <f t="shared" si="56"/>
        <v>N/A</v>
      </c>
      <c r="I157" s="12">
        <v>-3.02</v>
      </c>
      <c r="J157" s="12">
        <v>1.113</v>
      </c>
      <c r="K157" s="44" t="s">
        <v>732</v>
      </c>
      <c r="L157" s="9" t="str">
        <f t="shared" si="57"/>
        <v>Yes</v>
      </c>
    </row>
    <row r="158" spans="1:12" x14ac:dyDescent="0.2">
      <c r="A158" s="16" t="s">
        <v>1010</v>
      </c>
      <c r="B158" s="34" t="s">
        <v>217</v>
      </c>
      <c r="C158" s="8">
        <v>17.200150673</v>
      </c>
      <c r="D158" s="43" t="str">
        <f t="shared" si="54"/>
        <v>N/A</v>
      </c>
      <c r="E158" s="8">
        <v>16.601808516999998</v>
      </c>
      <c r="F158" s="43" t="str">
        <f t="shared" si="55"/>
        <v>N/A</v>
      </c>
      <c r="G158" s="8">
        <v>16.406389052000002</v>
      </c>
      <c r="H158" s="43" t="str">
        <f t="shared" si="56"/>
        <v>N/A</v>
      </c>
      <c r="I158" s="12">
        <v>-3.48</v>
      </c>
      <c r="J158" s="12">
        <v>-1.18</v>
      </c>
      <c r="K158" s="44" t="s">
        <v>732</v>
      </c>
      <c r="L158" s="9" t="str">
        <f t="shared" si="57"/>
        <v>Yes</v>
      </c>
    </row>
    <row r="159" spans="1:12" x14ac:dyDescent="0.2">
      <c r="A159" s="16" t="s">
        <v>1011</v>
      </c>
      <c r="B159" s="34" t="s">
        <v>217</v>
      </c>
      <c r="C159" s="8">
        <v>11.938723022</v>
      </c>
      <c r="D159" s="43" t="str">
        <f t="shared" si="54"/>
        <v>N/A</v>
      </c>
      <c r="E159" s="8">
        <v>12.216391418000001</v>
      </c>
      <c r="F159" s="43" t="str">
        <f t="shared" si="55"/>
        <v>N/A</v>
      </c>
      <c r="G159" s="8">
        <v>12.986703881</v>
      </c>
      <c r="H159" s="43" t="str">
        <f t="shared" si="56"/>
        <v>N/A</v>
      </c>
      <c r="I159" s="12">
        <v>2.3260000000000001</v>
      </c>
      <c r="J159" s="12">
        <v>6.306</v>
      </c>
      <c r="K159" s="44" t="s">
        <v>732</v>
      </c>
      <c r="L159" s="9" t="str">
        <f t="shared" si="57"/>
        <v>Yes</v>
      </c>
    </row>
    <row r="160" spans="1:12" x14ac:dyDescent="0.2">
      <c r="A160" s="16" t="s">
        <v>1012</v>
      </c>
      <c r="B160" s="34" t="s">
        <v>217</v>
      </c>
      <c r="C160" s="8">
        <v>0.18783485520000001</v>
      </c>
      <c r="D160" s="43" t="str">
        <f t="shared" si="54"/>
        <v>N/A</v>
      </c>
      <c r="E160" s="8">
        <v>0.2011686359</v>
      </c>
      <c r="F160" s="43" t="str">
        <f t="shared" si="55"/>
        <v>N/A</v>
      </c>
      <c r="G160" s="8">
        <v>0.22920213389999999</v>
      </c>
      <c r="H160" s="43" t="str">
        <f t="shared" si="56"/>
        <v>N/A</v>
      </c>
      <c r="I160" s="12">
        <v>7.0990000000000002</v>
      </c>
      <c r="J160" s="12">
        <v>13.94</v>
      </c>
      <c r="K160" s="44" t="s">
        <v>732</v>
      </c>
      <c r="L160" s="9" t="str">
        <f t="shared" si="57"/>
        <v>Yes</v>
      </c>
    </row>
    <row r="161" spans="1:12" x14ac:dyDescent="0.2">
      <c r="A161" s="16" t="s">
        <v>1013</v>
      </c>
      <c r="B161" s="34" t="s">
        <v>217</v>
      </c>
      <c r="C161" s="8">
        <v>0.1748268791</v>
      </c>
      <c r="D161" s="43" t="str">
        <f t="shared" si="54"/>
        <v>N/A</v>
      </c>
      <c r="E161" s="8">
        <v>0.17500403859999999</v>
      </c>
      <c r="F161" s="43" t="str">
        <f t="shared" si="55"/>
        <v>N/A</v>
      </c>
      <c r="G161" s="8">
        <v>0.17037553180000001</v>
      </c>
      <c r="H161" s="43" t="str">
        <f t="shared" si="56"/>
        <v>N/A</v>
      </c>
      <c r="I161" s="12">
        <v>0.1013</v>
      </c>
      <c r="J161" s="12">
        <v>-2.64</v>
      </c>
      <c r="K161" s="44" t="s">
        <v>732</v>
      </c>
      <c r="L161" s="9" t="str">
        <f t="shared" si="57"/>
        <v>Yes</v>
      </c>
    </row>
    <row r="162" spans="1:12" x14ac:dyDescent="0.2">
      <c r="A162" s="2" t="s">
        <v>1014</v>
      </c>
      <c r="B162" s="34" t="s">
        <v>217</v>
      </c>
      <c r="C162" s="35">
        <v>8939</v>
      </c>
      <c r="D162" s="43" t="str">
        <f t="shared" si="54"/>
        <v>N/A</v>
      </c>
      <c r="E162" s="35">
        <v>8555</v>
      </c>
      <c r="F162" s="43" t="str">
        <f t="shared" si="55"/>
        <v>N/A</v>
      </c>
      <c r="G162" s="35">
        <v>9157</v>
      </c>
      <c r="H162" s="43" t="str">
        <f t="shared" si="56"/>
        <v>N/A</v>
      </c>
      <c r="I162" s="12">
        <v>-4.3</v>
      </c>
      <c r="J162" s="12">
        <v>7.0369999999999999</v>
      </c>
      <c r="K162" s="44" t="s">
        <v>732</v>
      </c>
      <c r="L162" s="9" t="str">
        <f t="shared" si="57"/>
        <v>Yes</v>
      </c>
    </row>
    <row r="163" spans="1:12" ht="25.5" x14ac:dyDescent="0.2">
      <c r="A163" s="16" t="s">
        <v>1015</v>
      </c>
      <c r="B163" s="34" t="s">
        <v>217</v>
      </c>
      <c r="C163" s="35">
        <v>155814</v>
      </c>
      <c r="D163" s="43" t="str">
        <f>IF($B163="N/A","N/A",IF(C163&gt;10,"No",IF(C163&lt;-10,"No","Yes")))</f>
        <v>N/A</v>
      </c>
      <c r="E163" s="35">
        <v>161604</v>
      </c>
      <c r="F163" s="43" t="str">
        <f>IF($B163="N/A","N/A",IF(E163&gt;10,"No",IF(E163&lt;-10,"No","Yes")))</f>
        <v>N/A</v>
      </c>
      <c r="G163" s="35">
        <v>174887</v>
      </c>
      <c r="H163" s="43" t="str">
        <f>IF($B163="N/A","N/A",IF(G163&gt;10,"No",IF(G163&lt;-10,"No","Yes")))</f>
        <v>N/A</v>
      </c>
      <c r="I163" s="12">
        <v>3.7160000000000002</v>
      </c>
      <c r="J163" s="12">
        <v>8.2189999999999994</v>
      </c>
      <c r="K163" s="44" t="s">
        <v>732</v>
      </c>
      <c r="L163" s="9" t="str">
        <f t="shared" si="57"/>
        <v>Yes</v>
      </c>
    </row>
    <row r="164" spans="1:12" x14ac:dyDescent="0.2">
      <c r="A164" s="4" t="s">
        <v>1016</v>
      </c>
      <c r="B164" s="34" t="s">
        <v>217</v>
      </c>
      <c r="C164" s="35">
        <v>67275</v>
      </c>
      <c r="D164" s="43" t="str">
        <f t="shared" ref="D164:D238" si="58">IF($B164="N/A","N/A",IF(C164&gt;10,"No",IF(C164&lt;-10,"No","Yes")))</f>
        <v>N/A</v>
      </c>
      <c r="E164" s="35">
        <v>69195</v>
      </c>
      <c r="F164" s="43" t="str">
        <f t="shared" ref="F164:F238" si="59">IF($B164="N/A","N/A",IF(E164&gt;10,"No",IF(E164&lt;-10,"No","Yes")))</f>
        <v>N/A</v>
      </c>
      <c r="G164" s="35">
        <v>74052</v>
      </c>
      <c r="H164" s="43" t="str">
        <f t="shared" ref="H164:H227" si="60">IF($B164="N/A","N/A",IF(G164&gt;10,"No",IF(G164&lt;-10,"No","Yes")))</f>
        <v>N/A</v>
      </c>
      <c r="I164" s="12">
        <v>2.8540000000000001</v>
      </c>
      <c r="J164" s="12">
        <v>7.0190000000000001</v>
      </c>
      <c r="K164" s="44" t="s">
        <v>732</v>
      </c>
      <c r="L164" s="9" t="str">
        <f t="shared" ref="L164:L227" si="61">IF(J164="Div by 0", "N/A", IF(K164="N/A","N/A", IF(J164&gt;VALUE(MID(K164,1,2)), "No", IF(J164&lt;-1*VALUE(MID(K164,1,2)), "No", "Yes"))))</f>
        <v>Yes</v>
      </c>
    </row>
    <row r="165" spans="1:12" x14ac:dyDescent="0.2">
      <c r="A165" s="60" t="s">
        <v>71</v>
      </c>
      <c r="B165" s="34" t="s">
        <v>217</v>
      </c>
      <c r="C165" s="8">
        <v>1.5376942518000001</v>
      </c>
      <c r="D165" s="43" t="str">
        <f t="shared" si="58"/>
        <v>N/A</v>
      </c>
      <c r="E165" s="8">
        <v>1.4849002415999999</v>
      </c>
      <c r="F165" s="43" t="str">
        <f t="shared" si="59"/>
        <v>N/A</v>
      </c>
      <c r="G165" s="8">
        <v>1.4879790415</v>
      </c>
      <c r="H165" s="43" t="str">
        <f t="shared" si="60"/>
        <v>N/A</v>
      </c>
      <c r="I165" s="12">
        <v>-3.43</v>
      </c>
      <c r="J165" s="12">
        <v>0.20730000000000001</v>
      </c>
      <c r="K165" s="44" t="s">
        <v>732</v>
      </c>
      <c r="L165" s="9" t="str">
        <f t="shared" si="61"/>
        <v>Yes</v>
      </c>
    </row>
    <row r="166" spans="1:12" x14ac:dyDescent="0.2">
      <c r="A166" s="4" t="s">
        <v>111</v>
      </c>
      <c r="B166" s="34" t="s">
        <v>217</v>
      </c>
      <c r="C166" s="8">
        <v>6.4928021639000004</v>
      </c>
      <c r="D166" s="43" t="str">
        <f t="shared" si="58"/>
        <v>N/A</v>
      </c>
      <c r="E166" s="8">
        <v>6.2412542897999996</v>
      </c>
      <c r="F166" s="43" t="str">
        <f t="shared" si="59"/>
        <v>N/A</v>
      </c>
      <c r="G166" s="8">
        <v>6.0989999802000003</v>
      </c>
      <c r="H166" s="43" t="str">
        <f t="shared" si="60"/>
        <v>N/A</v>
      </c>
      <c r="I166" s="12">
        <v>-3.87</v>
      </c>
      <c r="J166" s="12">
        <v>-2.2799999999999998</v>
      </c>
      <c r="K166" s="44" t="s">
        <v>732</v>
      </c>
      <c r="L166" s="9" t="str">
        <f t="shared" si="61"/>
        <v>Yes</v>
      </c>
    </row>
    <row r="167" spans="1:12" x14ac:dyDescent="0.2">
      <c r="A167" s="4" t="s">
        <v>112</v>
      </c>
      <c r="B167" s="34" t="s">
        <v>217</v>
      </c>
      <c r="C167" s="8">
        <v>6.3907538314999996</v>
      </c>
      <c r="D167" s="43" t="str">
        <f t="shared" si="58"/>
        <v>N/A</v>
      </c>
      <c r="E167" s="8">
        <v>6.4520853873000004</v>
      </c>
      <c r="F167" s="43" t="str">
        <f t="shared" si="59"/>
        <v>N/A</v>
      </c>
      <c r="G167" s="8">
        <v>6.7522818056</v>
      </c>
      <c r="H167" s="43" t="str">
        <f t="shared" si="60"/>
        <v>N/A</v>
      </c>
      <c r="I167" s="12">
        <v>0.9597</v>
      </c>
      <c r="J167" s="12">
        <v>4.6529999999999996</v>
      </c>
      <c r="K167" s="44" t="s">
        <v>732</v>
      </c>
      <c r="L167" s="9" t="str">
        <f t="shared" si="61"/>
        <v>Yes</v>
      </c>
    </row>
    <row r="168" spans="1:12" x14ac:dyDescent="0.2">
      <c r="A168" s="4" t="s">
        <v>113</v>
      </c>
      <c r="B168" s="34" t="s">
        <v>217</v>
      </c>
      <c r="C168" s="8">
        <v>1.86622543E-2</v>
      </c>
      <c r="D168" s="43" t="str">
        <f t="shared" si="58"/>
        <v>N/A</v>
      </c>
      <c r="E168" s="8">
        <v>1.7662429899999998E-2</v>
      </c>
      <c r="F168" s="43" t="str">
        <f t="shared" si="59"/>
        <v>N/A</v>
      </c>
      <c r="G168" s="8">
        <v>1.9337152699999999E-2</v>
      </c>
      <c r="H168" s="43" t="str">
        <f t="shared" si="60"/>
        <v>N/A</v>
      </c>
      <c r="I168" s="12">
        <v>-5.36</v>
      </c>
      <c r="J168" s="12">
        <v>9.4819999999999993</v>
      </c>
      <c r="K168" s="44" t="s">
        <v>732</v>
      </c>
      <c r="L168" s="9" t="str">
        <f t="shared" si="61"/>
        <v>Yes</v>
      </c>
    </row>
    <row r="169" spans="1:12" x14ac:dyDescent="0.2">
      <c r="A169" s="4" t="s">
        <v>114</v>
      </c>
      <c r="B169" s="34" t="s">
        <v>217</v>
      </c>
      <c r="C169" s="8">
        <v>1.9497421E-3</v>
      </c>
      <c r="D169" s="43" t="str">
        <f t="shared" si="58"/>
        <v>N/A</v>
      </c>
      <c r="E169" s="8">
        <v>1.4253722999999999E-3</v>
      </c>
      <c r="F169" s="43" t="str">
        <f t="shared" si="59"/>
        <v>N/A</v>
      </c>
      <c r="G169" s="8">
        <v>1.3230197E-3</v>
      </c>
      <c r="H169" s="43" t="str">
        <f t="shared" si="60"/>
        <v>N/A</v>
      </c>
      <c r="I169" s="12">
        <v>-26.9</v>
      </c>
      <c r="J169" s="12">
        <v>-7.18</v>
      </c>
      <c r="K169" s="44" t="s">
        <v>732</v>
      </c>
      <c r="L169" s="9" t="str">
        <f t="shared" si="61"/>
        <v>Yes</v>
      </c>
    </row>
    <row r="170" spans="1:12" x14ac:dyDescent="0.2">
      <c r="A170" s="4" t="s">
        <v>428</v>
      </c>
      <c r="B170" s="34" t="s">
        <v>217</v>
      </c>
      <c r="C170" s="35">
        <v>28182</v>
      </c>
      <c r="D170" s="43" t="str">
        <f>IF($B170="N/A","N/A",IF(C170&gt;10,"No",IF(C170&lt;-10,"No","Yes")))</f>
        <v>N/A</v>
      </c>
      <c r="E170" s="35">
        <v>27328</v>
      </c>
      <c r="F170" s="43" t="str">
        <f>IF($B170="N/A","N/A",IF(E170&gt;10,"No",IF(E170&lt;-10,"No","Yes")))</f>
        <v>N/A</v>
      </c>
      <c r="G170" s="35">
        <v>27406</v>
      </c>
      <c r="H170" s="43" t="str">
        <f>IF($B170="N/A","N/A",IF(G170&gt;10,"No",IF(G170&lt;-10,"No","Yes")))</f>
        <v>N/A</v>
      </c>
      <c r="I170" s="12">
        <v>-3.03</v>
      </c>
      <c r="J170" s="12">
        <v>0.28539999999999999</v>
      </c>
      <c r="K170" s="44" t="s">
        <v>732</v>
      </c>
      <c r="L170" s="9" t="str">
        <f t="shared" si="61"/>
        <v>Yes</v>
      </c>
    </row>
    <row r="171" spans="1:12" x14ac:dyDescent="0.2">
      <c r="A171" s="4" t="s">
        <v>429</v>
      </c>
      <c r="B171" s="34" t="s">
        <v>217</v>
      </c>
      <c r="C171" s="35">
        <v>431</v>
      </c>
      <c r="D171" s="43" t="str">
        <f>IF($B171="N/A","N/A",IF(C171&gt;10,"No",IF(C171&lt;-10,"No","Yes")))</f>
        <v>N/A</v>
      </c>
      <c r="E171" s="35">
        <v>370</v>
      </c>
      <c r="F171" s="43" t="str">
        <f>IF($B171="N/A","N/A",IF(E171&gt;10,"No",IF(E171&lt;-10,"No","Yes")))</f>
        <v>N/A</v>
      </c>
      <c r="G171" s="35">
        <v>350</v>
      </c>
      <c r="H171" s="43" t="str">
        <f>IF($B171="N/A","N/A",IF(G171&gt;10,"No",IF(G171&lt;-10,"No","Yes")))</f>
        <v>N/A</v>
      </c>
      <c r="I171" s="12">
        <v>-14.2</v>
      </c>
      <c r="J171" s="12">
        <v>-5.41</v>
      </c>
      <c r="K171" s="44" t="s">
        <v>732</v>
      </c>
      <c r="L171" s="9" t="str">
        <f t="shared" si="61"/>
        <v>Yes</v>
      </c>
    </row>
    <row r="172" spans="1:12" x14ac:dyDescent="0.2">
      <c r="A172" s="4" t="s">
        <v>430</v>
      </c>
      <c r="B172" s="34" t="s">
        <v>217</v>
      </c>
      <c r="C172" s="35">
        <v>17144</v>
      </c>
      <c r="D172" s="43" t="str">
        <f>IF($B172="N/A","N/A",IF(C172&gt;10,"No",IF(C172&lt;-10,"No","Yes")))</f>
        <v>N/A</v>
      </c>
      <c r="E172" s="35">
        <v>18103</v>
      </c>
      <c r="F172" s="43" t="str">
        <f>IF($B172="N/A","N/A",IF(E172&gt;10,"No",IF(E172&lt;-10,"No","Yes")))</f>
        <v>N/A</v>
      </c>
      <c r="G172" s="35">
        <v>19948</v>
      </c>
      <c r="H172" s="43" t="str">
        <f>IF($B172="N/A","N/A",IF(G172&gt;10,"No",IF(G172&lt;-10,"No","Yes")))</f>
        <v>N/A</v>
      </c>
      <c r="I172" s="12">
        <v>5.5940000000000003</v>
      </c>
      <c r="J172" s="12">
        <v>10.19</v>
      </c>
      <c r="K172" s="44" t="s">
        <v>732</v>
      </c>
      <c r="L172" s="9" t="str">
        <f t="shared" si="61"/>
        <v>Yes</v>
      </c>
    </row>
    <row r="173" spans="1:12" x14ac:dyDescent="0.2">
      <c r="A173" s="4" t="s">
        <v>431</v>
      </c>
      <c r="B173" s="34" t="s">
        <v>217</v>
      </c>
      <c r="C173" s="35">
        <v>20998</v>
      </c>
      <c r="D173" s="43" t="str">
        <f>IF($B173="N/A","N/A",IF(C173&gt;10,"No",IF(C173&lt;-10,"No","Yes")))</f>
        <v>N/A</v>
      </c>
      <c r="E173" s="35">
        <v>22864</v>
      </c>
      <c r="F173" s="43" t="str">
        <f>IF($B173="N/A","N/A",IF(E173&gt;10,"No",IF(E173&lt;-10,"No","Yes")))</f>
        <v>N/A</v>
      </c>
      <c r="G173" s="35">
        <v>25727</v>
      </c>
      <c r="H173" s="43" t="str">
        <f>IF($B173="N/A","N/A",IF(G173&gt;10,"No",IF(G173&lt;-10,"No","Yes")))</f>
        <v>N/A</v>
      </c>
      <c r="I173" s="12">
        <v>8.8870000000000005</v>
      </c>
      <c r="J173" s="12">
        <v>12.52</v>
      </c>
      <c r="K173" s="44" t="s">
        <v>732</v>
      </c>
      <c r="L173" s="9" t="str">
        <f t="shared" si="61"/>
        <v>Yes</v>
      </c>
    </row>
    <row r="174" spans="1:12" x14ac:dyDescent="0.2">
      <c r="A174" s="4" t="s">
        <v>432</v>
      </c>
      <c r="B174" s="34" t="s">
        <v>217</v>
      </c>
      <c r="C174" s="35">
        <v>520</v>
      </c>
      <c r="D174" s="43" t="str">
        <f>IF($B174="N/A","N/A",IF(C174&gt;10,"No",IF(C174&lt;-10,"No","Yes")))</f>
        <v>N/A</v>
      </c>
      <c r="E174" s="35">
        <v>530</v>
      </c>
      <c r="F174" s="43" t="str">
        <f>IF($B174="N/A","N/A",IF(E174&gt;10,"No",IF(E174&lt;-10,"No","Yes")))</f>
        <v>N/A</v>
      </c>
      <c r="G174" s="35">
        <v>621</v>
      </c>
      <c r="H174" s="43" t="str">
        <f>IF($B174="N/A","N/A",IF(G174&gt;10,"No",IF(G174&lt;-10,"No","Yes")))</f>
        <v>N/A</v>
      </c>
      <c r="I174" s="12">
        <v>1.923</v>
      </c>
      <c r="J174" s="12">
        <v>17.170000000000002</v>
      </c>
      <c r="K174" s="44" t="s">
        <v>732</v>
      </c>
      <c r="L174" s="9" t="str">
        <f t="shared" si="61"/>
        <v>Yes</v>
      </c>
    </row>
    <row r="175" spans="1:12" x14ac:dyDescent="0.2">
      <c r="A175" s="6" t="s">
        <v>1017</v>
      </c>
      <c r="B175" s="34" t="s">
        <v>217</v>
      </c>
      <c r="C175" s="35">
        <v>41979</v>
      </c>
      <c r="D175" s="43" t="str">
        <f t="shared" si="58"/>
        <v>N/A</v>
      </c>
      <c r="E175" s="35">
        <v>41307</v>
      </c>
      <c r="F175" s="43" t="str">
        <f t="shared" si="59"/>
        <v>N/A</v>
      </c>
      <c r="G175" s="35">
        <v>42209</v>
      </c>
      <c r="H175" s="43" t="str">
        <f t="shared" si="60"/>
        <v>N/A</v>
      </c>
      <c r="I175" s="12">
        <v>-1.6</v>
      </c>
      <c r="J175" s="12">
        <v>2.1840000000000002</v>
      </c>
      <c r="K175" s="44" t="s">
        <v>732</v>
      </c>
      <c r="L175" s="9" t="str">
        <f t="shared" si="61"/>
        <v>Yes</v>
      </c>
    </row>
    <row r="176" spans="1:12" x14ac:dyDescent="0.2">
      <c r="A176" s="4" t="s">
        <v>1018</v>
      </c>
      <c r="B176" s="34" t="s">
        <v>217</v>
      </c>
      <c r="C176" s="35">
        <v>27729</v>
      </c>
      <c r="D176" s="43" t="str">
        <f>IF($B176="N/A","N/A",IF(C176&gt;10,"No",IF(C176&lt;-10,"No","Yes")))</f>
        <v>N/A</v>
      </c>
      <c r="E176" s="35">
        <v>26787</v>
      </c>
      <c r="F176" s="43" t="str">
        <f>IF($B176="N/A","N/A",IF(E176&gt;10,"No",IF(E176&lt;-10,"No","Yes")))</f>
        <v>N/A</v>
      </c>
      <c r="G176" s="35">
        <v>26737</v>
      </c>
      <c r="H176" s="43" t="str">
        <f>IF($B176="N/A","N/A",IF(G176&gt;10,"No",IF(G176&lt;-10,"No","Yes")))</f>
        <v>N/A</v>
      </c>
      <c r="I176" s="12">
        <v>-3.4</v>
      </c>
      <c r="J176" s="12">
        <v>-0.187</v>
      </c>
      <c r="K176" s="44" t="s">
        <v>732</v>
      </c>
      <c r="L176" s="9" t="str">
        <f t="shared" si="61"/>
        <v>Yes</v>
      </c>
    </row>
    <row r="177" spans="1:12" x14ac:dyDescent="0.2">
      <c r="A177" s="4" t="s">
        <v>1019</v>
      </c>
      <c r="B177" s="34" t="s">
        <v>217</v>
      </c>
      <c r="C177" s="35">
        <v>407</v>
      </c>
      <c r="D177" s="43" t="str">
        <f>IF($B177="N/A","N/A",IF(C177&gt;10,"No",IF(C177&lt;-10,"No","Yes")))</f>
        <v>N/A</v>
      </c>
      <c r="E177" s="35">
        <v>353</v>
      </c>
      <c r="F177" s="43" t="str">
        <f>IF($B177="N/A","N/A",IF(E177&gt;10,"No",IF(E177&lt;-10,"No","Yes")))</f>
        <v>N/A</v>
      </c>
      <c r="G177" s="35">
        <v>337</v>
      </c>
      <c r="H177" s="43" t="str">
        <f>IF($B177="N/A","N/A",IF(G177&gt;10,"No",IF(G177&lt;-10,"No","Yes")))</f>
        <v>N/A</v>
      </c>
      <c r="I177" s="12">
        <v>-13.3</v>
      </c>
      <c r="J177" s="12">
        <v>-4.53</v>
      </c>
      <c r="K177" s="44" t="s">
        <v>732</v>
      </c>
      <c r="L177" s="9" t="str">
        <f t="shared" si="61"/>
        <v>Yes</v>
      </c>
    </row>
    <row r="178" spans="1:12" ht="25.5" x14ac:dyDescent="0.2">
      <c r="A178" s="4" t="s">
        <v>1020</v>
      </c>
      <c r="B178" s="34" t="s">
        <v>217</v>
      </c>
      <c r="C178" s="35">
        <v>8828</v>
      </c>
      <c r="D178" s="43" t="str">
        <f>IF($B178="N/A","N/A",IF(C178&gt;10,"No",IF(C178&lt;-10,"No","Yes")))</f>
        <v>N/A</v>
      </c>
      <c r="E178" s="35">
        <v>8927</v>
      </c>
      <c r="F178" s="43" t="str">
        <f>IF($B178="N/A","N/A",IF(E178&gt;10,"No",IF(E178&lt;-10,"No","Yes")))</f>
        <v>N/A</v>
      </c>
      <c r="G178" s="35">
        <v>9379</v>
      </c>
      <c r="H178" s="43" t="str">
        <f>IF($B178="N/A","N/A",IF(G178&gt;10,"No",IF(G178&lt;-10,"No","Yes")))</f>
        <v>N/A</v>
      </c>
      <c r="I178" s="12">
        <v>1.121</v>
      </c>
      <c r="J178" s="12">
        <v>5.0629999999999997</v>
      </c>
      <c r="K178" s="44" t="s">
        <v>732</v>
      </c>
      <c r="L178" s="9" t="str">
        <f t="shared" si="61"/>
        <v>Yes</v>
      </c>
    </row>
    <row r="179" spans="1:12" ht="25.5" x14ac:dyDescent="0.2">
      <c r="A179" s="4" t="s">
        <v>1021</v>
      </c>
      <c r="B179" s="34" t="s">
        <v>217</v>
      </c>
      <c r="C179" s="35">
        <v>5000</v>
      </c>
      <c r="D179" s="43" t="str">
        <f>IF($B179="N/A","N/A",IF(C179&gt;10,"No",IF(C179&lt;-10,"No","Yes")))</f>
        <v>N/A</v>
      </c>
      <c r="E179" s="35">
        <v>5231</v>
      </c>
      <c r="F179" s="43" t="str">
        <f>IF($B179="N/A","N/A",IF(E179&gt;10,"No",IF(E179&lt;-10,"No","Yes")))</f>
        <v>N/A</v>
      </c>
      <c r="G179" s="35">
        <v>5746</v>
      </c>
      <c r="H179" s="43" t="str">
        <f>IF($B179="N/A","N/A",IF(G179&gt;10,"No",IF(G179&lt;-10,"No","Yes")))</f>
        <v>N/A</v>
      </c>
      <c r="I179" s="12">
        <v>4.62</v>
      </c>
      <c r="J179" s="12">
        <v>9.8450000000000006</v>
      </c>
      <c r="K179" s="44" t="s">
        <v>732</v>
      </c>
      <c r="L179" s="9" t="str">
        <f t="shared" si="61"/>
        <v>Yes</v>
      </c>
    </row>
    <row r="180" spans="1:12" ht="25.5" x14ac:dyDescent="0.2">
      <c r="A180" s="4" t="s">
        <v>1022</v>
      </c>
      <c r="B180" s="34" t="s">
        <v>217</v>
      </c>
      <c r="C180" s="35">
        <v>15</v>
      </c>
      <c r="D180" s="43" t="str">
        <f>IF($B180="N/A","N/A",IF(C180&gt;10,"No",IF(C180&lt;-10,"No","Yes")))</f>
        <v>N/A</v>
      </c>
      <c r="E180" s="35">
        <v>11</v>
      </c>
      <c r="F180" s="43" t="str">
        <f>IF($B180="N/A","N/A",IF(E180&gt;10,"No",IF(E180&lt;-10,"No","Yes")))</f>
        <v>N/A</v>
      </c>
      <c r="G180" s="35">
        <v>11</v>
      </c>
      <c r="H180" s="43" t="str">
        <f>IF($B180="N/A","N/A",IF(G180&gt;10,"No",IF(G180&lt;-10,"No","Yes")))</f>
        <v>N/A</v>
      </c>
      <c r="I180" s="12">
        <v>-40</v>
      </c>
      <c r="J180" s="12">
        <v>11.11</v>
      </c>
      <c r="K180" s="44" t="s">
        <v>732</v>
      </c>
      <c r="L180" s="9" t="str">
        <f t="shared" si="61"/>
        <v>Yes</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160</v>
      </c>
      <c r="D187" s="11" t="str">
        <f t="shared" si="58"/>
        <v>N/A</v>
      </c>
      <c r="E187" s="1">
        <v>162</v>
      </c>
      <c r="F187" s="11" t="str">
        <f t="shared" si="59"/>
        <v>N/A</v>
      </c>
      <c r="G187" s="1">
        <v>157</v>
      </c>
      <c r="H187" s="11" t="str">
        <f t="shared" si="60"/>
        <v>N/A</v>
      </c>
      <c r="I187" s="56">
        <v>1.25</v>
      </c>
      <c r="J187" s="56">
        <v>-3.09</v>
      </c>
      <c r="K187" s="47" t="s">
        <v>732</v>
      </c>
      <c r="L187" s="11" t="str">
        <f t="shared" si="61"/>
        <v>Yes</v>
      </c>
    </row>
    <row r="188" spans="1:12" x14ac:dyDescent="0.2">
      <c r="A188" s="4" t="s">
        <v>1030</v>
      </c>
      <c r="B188" s="34" t="s">
        <v>217</v>
      </c>
      <c r="C188" s="35">
        <v>11</v>
      </c>
      <c r="D188" s="43" t="str">
        <f t="shared" si="58"/>
        <v>N/A</v>
      </c>
      <c r="E188" s="35">
        <v>11</v>
      </c>
      <c r="F188" s="43" t="str">
        <f t="shared" si="59"/>
        <v>N/A</v>
      </c>
      <c r="G188" s="35">
        <v>11</v>
      </c>
      <c r="H188" s="43" t="str">
        <f t="shared" si="60"/>
        <v>N/A</v>
      </c>
      <c r="I188" s="12">
        <v>33.33</v>
      </c>
      <c r="J188" s="12">
        <v>-25</v>
      </c>
      <c r="K188" s="44" t="s">
        <v>732</v>
      </c>
      <c r="L188" s="9" t="str">
        <f t="shared" si="61"/>
        <v>Yes</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75</v>
      </c>
      <c r="D190" s="43" t="str">
        <f t="shared" si="58"/>
        <v>N/A</v>
      </c>
      <c r="E190" s="35">
        <v>75</v>
      </c>
      <c r="F190" s="43" t="str">
        <f t="shared" si="59"/>
        <v>N/A</v>
      </c>
      <c r="G190" s="35">
        <v>78</v>
      </c>
      <c r="H190" s="43" t="str">
        <f t="shared" si="60"/>
        <v>N/A</v>
      </c>
      <c r="I190" s="12">
        <v>0</v>
      </c>
      <c r="J190" s="12">
        <v>4</v>
      </c>
      <c r="K190" s="44" t="s">
        <v>732</v>
      </c>
      <c r="L190" s="9" t="str">
        <f t="shared" si="61"/>
        <v>Yes</v>
      </c>
    </row>
    <row r="191" spans="1:12" ht="25.5" x14ac:dyDescent="0.2">
      <c r="A191" s="4" t="s">
        <v>1033</v>
      </c>
      <c r="B191" s="34" t="s">
        <v>217</v>
      </c>
      <c r="C191" s="35">
        <v>82</v>
      </c>
      <c r="D191" s="43" t="str">
        <f t="shared" si="58"/>
        <v>N/A</v>
      </c>
      <c r="E191" s="35">
        <v>83</v>
      </c>
      <c r="F191" s="43" t="str">
        <f t="shared" si="59"/>
        <v>N/A</v>
      </c>
      <c r="G191" s="35">
        <v>76</v>
      </c>
      <c r="H191" s="43" t="str">
        <f t="shared" si="60"/>
        <v>N/A</v>
      </c>
      <c r="I191" s="12">
        <v>1.22</v>
      </c>
      <c r="J191" s="12">
        <v>-8.43</v>
      </c>
      <c r="K191" s="44" t="s">
        <v>732</v>
      </c>
      <c r="L191" s="9" t="str">
        <f t="shared" si="61"/>
        <v>Yes</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20566</v>
      </c>
      <c r="D205" s="11" t="str">
        <f t="shared" si="58"/>
        <v>N/A</v>
      </c>
      <c r="E205" s="1">
        <v>22499</v>
      </c>
      <c r="F205" s="11" t="str">
        <f t="shared" si="59"/>
        <v>N/A</v>
      </c>
      <c r="G205" s="1">
        <v>25768</v>
      </c>
      <c r="H205" s="11" t="str">
        <f t="shared" si="60"/>
        <v>N/A</v>
      </c>
      <c r="I205" s="56">
        <v>9.3989999999999991</v>
      </c>
      <c r="J205" s="56">
        <v>14.53</v>
      </c>
      <c r="K205" s="47" t="s">
        <v>732</v>
      </c>
      <c r="L205" s="11" t="str">
        <f t="shared" si="61"/>
        <v>Yes</v>
      </c>
    </row>
    <row r="206" spans="1:12" x14ac:dyDescent="0.2">
      <c r="A206" s="4" t="s">
        <v>1048</v>
      </c>
      <c r="B206" s="34" t="s">
        <v>217</v>
      </c>
      <c r="C206" s="35">
        <v>450</v>
      </c>
      <c r="D206" s="43" t="str">
        <f t="shared" si="58"/>
        <v>N/A</v>
      </c>
      <c r="E206" s="35">
        <v>537</v>
      </c>
      <c r="F206" s="43" t="str">
        <f t="shared" si="59"/>
        <v>N/A</v>
      </c>
      <c r="G206" s="35">
        <v>666</v>
      </c>
      <c r="H206" s="43" t="str">
        <f t="shared" si="60"/>
        <v>N/A</v>
      </c>
      <c r="I206" s="12">
        <v>19.329999999999998</v>
      </c>
      <c r="J206" s="12">
        <v>24.02</v>
      </c>
      <c r="K206" s="44" t="s">
        <v>732</v>
      </c>
      <c r="L206" s="9" t="str">
        <f t="shared" si="61"/>
        <v>Yes</v>
      </c>
    </row>
    <row r="207" spans="1:12" x14ac:dyDescent="0.2">
      <c r="A207" s="4" t="s">
        <v>1049</v>
      </c>
      <c r="B207" s="34" t="s">
        <v>217</v>
      </c>
      <c r="C207" s="35">
        <v>24</v>
      </c>
      <c r="D207" s="43" t="str">
        <f t="shared" si="58"/>
        <v>N/A</v>
      </c>
      <c r="E207" s="35">
        <v>17</v>
      </c>
      <c r="F207" s="43" t="str">
        <f t="shared" si="59"/>
        <v>N/A</v>
      </c>
      <c r="G207" s="35">
        <v>13</v>
      </c>
      <c r="H207" s="43" t="str">
        <f t="shared" si="60"/>
        <v>N/A</v>
      </c>
      <c r="I207" s="12">
        <v>-29.2</v>
      </c>
      <c r="J207" s="12">
        <v>-23.5</v>
      </c>
      <c r="K207" s="44" t="s">
        <v>732</v>
      </c>
      <c r="L207" s="9" t="str">
        <f t="shared" si="61"/>
        <v>Yes</v>
      </c>
    </row>
    <row r="208" spans="1:12" ht="25.5" x14ac:dyDescent="0.2">
      <c r="A208" s="4" t="s">
        <v>1050</v>
      </c>
      <c r="B208" s="34" t="s">
        <v>217</v>
      </c>
      <c r="C208" s="35">
        <v>8196</v>
      </c>
      <c r="D208" s="43" t="str">
        <f t="shared" si="58"/>
        <v>N/A</v>
      </c>
      <c r="E208" s="35">
        <v>9051</v>
      </c>
      <c r="F208" s="43" t="str">
        <f t="shared" si="59"/>
        <v>N/A</v>
      </c>
      <c r="G208" s="35">
        <v>10430</v>
      </c>
      <c r="H208" s="43" t="str">
        <f t="shared" si="60"/>
        <v>N/A</v>
      </c>
      <c r="I208" s="12">
        <v>10.43</v>
      </c>
      <c r="J208" s="12">
        <v>15.24</v>
      </c>
      <c r="K208" s="44" t="s">
        <v>732</v>
      </c>
      <c r="L208" s="9" t="str">
        <f t="shared" si="61"/>
        <v>Yes</v>
      </c>
    </row>
    <row r="209" spans="1:12" ht="25.5" x14ac:dyDescent="0.2">
      <c r="A209" s="4" t="s">
        <v>1051</v>
      </c>
      <c r="B209" s="34" t="s">
        <v>217</v>
      </c>
      <c r="C209" s="35">
        <v>11683</v>
      </c>
      <c r="D209" s="43" t="str">
        <f t="shared" si="58"/>
        <v>N/A</v>
      </c>
      <c r="E209" s="35">
        <v>12691</v>
      </c>
      <c r="F209" s="43" t="str">
        <f t="shared" si="59"/>
        <v>N/A</v>
      </c>
      <c r="G209" s="35">
        <v>14397</v>
      </c>
      <c r="H209" s="43" t="str">
        <f t="shared" si="60"/>
        <v>N/A</v>
      </c>
      <c r="I209" s="12">
        <v>8.6280000000000001</v>
      </c>
      <c r="J209" s="12">
        <v>13.44</v>
      </c>
      <c r="K209" s="44" t="s">
        <v>732</v>
      </c>
      <c r="L209" s="9" t="str">
        <f t="shared" si="61"/>
        <v>Yes</v>
      </c>
    </row>
    <row r="210" spans="1:12" ht="25.5" x14ac:dyDescent="0.2">
      <c r="A210" s="4" t="s">
        <v>1052</v>
      </c>
      <c r="B210" s="34" t="s">
        <v>217</v>
      </c>
      <c r="C210" s="35">
        <v>213</v>
      </c>
      <c r="D210" s="43" t="str">
        <f t="shared" si="58"/>
        <v>N/A</v>
      </c>
      <c r="E210" s="35">
        <v>203</v>
      </c>
      <c r="F210" s="43" t="str">
        <f t="shared" si="59"/>
        <v>N/A</v>
      </c>
      <c r="G210" s="35">
        <v>262</v>
      </c>
      <c r="H210" s="43" t="str">
        <f t="shared" si="60"/>
        <v>N/A</v>
      </c>
      <c r="I210" s="12">
        <v>-4.6900000000000004</v>
      </c>
      <c r="J210" s="12">
        <v>29.06</v>
      </c>
      <c r="K210" s="44" t="s">
        <v>732</v>
      </c>
      <c r="L210" s="9" t="str">
        <f t="shared" si="61"/>
        <v>Yes</v>
      </c>
    </row>
    <row r="211" spans="1:12" x14ac:dyDescent="0.2">
      <c r="A211" s="6" t="s">
        <v>1053</v>
      </c>
      <c r="B211" s="34" t="s">
        <v>217</v>
      </c>
      <c r="C211" s="35">
        <v>0</v>
      </c>
      <c r="D211" s="43" t="str">
        <f t="shared" si="58"/>
        <v>N/A</v>
      </c>
      <c r="E211" s="35">
        <v>0</v>
      </c>
      <c r="F211" s="43" t="str">
        <f t="shared" si="59"/>
        <v>N/A</v>
      </c>
      <c r="G211" s="35">
        <v>24</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20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11</v>
      </c>
      <c r="H216" s="43" t="str">
        <f t="shared" si="60"/>
        <v>N/A</v>
      </c>
      <c r="I216" s="12" t="s">
        <v>1743</v>
      </c>
      <c r="J216" s="12" t="s">
        <v>1743</v>
      </c>
      <c r="K216" s="44" t="s">
        <v>732</v>
      </c>
      <c r="L216" s="9" t="str">
        <f t="shared" si="61"/>
        <v>N/A</v>
      </c>
    </row>
    <row r="217" spans="1:12" x14ac:dyDescent="0.2">
      <c r="A217" s="6" t="s">
        <v>1059</v>
      </c>
      <c r="B217" s="34" t="s">
        <v>217</v>
      </c>
      <c r="C217" s="35">
        <v>4570</v>
      </c>
      <c r="D217" s="43" t="str">
        <f t="shared" si="58"/>
        <v>N/A</v>
      </c>
      <c r="E217" s="35">
        <v>5227</v>
      </c>
      <c r="F217" s="43" t="str">
        <f t="shared" si="59"/>
        <v>N/A</v>
      </c>
      <c r="G217" s="35">
        <v>5894</v>
      </c>
      <c r="H217" s="43" t="str">
        <f t="shared" si="60"/>
        <v>N/A</v>
      </c>
      <c r="I217" s="12">
        <v>14.38</v>
      </c>
      <c r="J217" s="12">
        <v>12.76</v>
      </c>
      <c r="K217" s="44" t="s">
        <v>732</v>
      </c>
      <c r="L217" s="9" t="str">
        <f t="shared" si="61"/>
        <v>Yes</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45</v>
      </c>
      <c r="D220" s="43" t="str">
        <f t="shared" si="58"/>
        <v>N/A</v>
      </c>
      <c r="E220" s="35">
        <v>50</v>
      </c>
      <c r="F220" s="43" t="str">
        <f t="shared" si="59"/>
        <v>N/A</v>
      </c>
      <c r="G220" s="35">
        <v>61</v>
      </c>
      <c r="H220" s="43" t="str">
        <f t="shared" si="60"/>
        <v>N/A</v>
      </c>
      <c r="I220" s="12">
        <v>11.11</v>
      </c>
      <c r="J220" s="12">
        <v>22</v>
      </c>
      <c r="K220" s="44" t="s">
        <v>732</v>
      </c>
      <c r="L220" s="9" t="str">
        <f t="shared" si="61"/>
        <v>Yes</v>
      </c>
    </row>
    <row r="221" spans="1:12" ht="25.5" x14ac:dyDescent="0.2">
      <c r="A221" s="4" t="s">
        <v>1063</v>
      </c>
      <c r="B221" s="34" t="s">
        <v>217</v>
      </c>
      <c r="C221" s="35">
        <v>4233</v>
      </c>
      <c r="D221" s="43" t="str">
        <f t="shared" si="58"/>
        <v>N/A</v>
      </c>
      <c r="E221" s="35">
        <v>4859</v>
      </c>
      <c r="F221" s="43" t="str">
        <f t="shared" si="59"/>
        <v>N/A</v>
      </c>
      <c r="G221" s="35">
        <v>5488</v>
      </c>
      <c r="H221" s="43" t="str">
        <f t="shared" si="60"/>
        <v>N/A</v>
      </c>
      <c r="I221" s="12">
        <v>14.79</v>
      </c>
      <c r="J221" s="12">
        <v>12.95</v>
      </c>
      <c r="K221" s="44" t="s">
        <v>732</v>
      </c>
      <c r="L221" s="9" t="str">
        <f t="shared" si="61"/>
        <v>Yes</v>
      </c>
    </row>
    <row r="222" spans="1:12" ht="25.5" x14ac:dyDescent="0.2">
      <c r="A222" s="4" t="s">
        <v>1064</v>
      </c>
      <c r="B222" s="34" t="s">
        <v>217</v>
      </c>
      <c r="C222" s="35">
        <v>292</v>
      </c>
      <c r="D222" s="43" t="str">
        <f t="shared" si="58"/>
        <v>N/A</v>
      </c>
      <c r="E222" s="35">
        <v>318</v>
      </c>
      <c r="F222" s="43" t="str">
        <f t="shared" si="59"/>
        <v>N/A</v>
      </c>
      <c r="G222" s="35">
        <v>345</v>
      </c>
      <c r="H222" s="43" t="str">
        <f t="shared" si="60"/>
        <v>N/A</v>
      </c>
      <c r="I222" s="12">
        <v>8.9039999999999999</v>
      </c>
      <c r="J222" s="12">
        <v>8.4909999999999997</v>
      </c>
      <c r="K222" s="44" t="s">
        <v>732</v>
      </c>
      <c r="L222" s="9" t="str">
        <f t="shared" si="61"/>
        <v>Yes</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4.4712002973000002</v>
      </c>
      <c r="D235" s="43" t="str">
        <f>IF($B235="N/A","N/A",IF(C235&lt;15,"Yes","No"))</f>
        <v>Yes</v>
      </c>
      <c r="E235" s="8">
        <v>5.1593323217</v>
      </c>
      <c r="F235" s="43" t="str">
        <f>IF($B235="N/A","N/A",IF(E235&lt;15,"Yes","No"))</f>
        <v>Yes</v>
      </c>
      <c r="G235" s="8">
        <v>5.7081510289999997</v>
      </c>
      <c r="H235" s="43" t="str">
        <f>IF($B235="N/A","N/A",IF(G235&lt;15,"Yes","No"))</f>
        <v>Yes</v>
      </c>
      <c r="I235" s="12">
        <v>15.39</v>
      </c>
      <c r="J235" s="12">
        <v>10.64</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56145</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44.950018417000003</v>
      </c>
      <c r="D237" s="43" t="str">
        <f>IF($B237="N/A","N/A",IF(C237&lt;10,"Yes","No"))</f>
        <v>No</v>
      </c>
      <c r="E237" s="8">
        <v>45.017887514000002</v>
      </c>
      <c r="F237" s="43" t="str">
        <f>IF($B237="N/A","N/A",IF(E237&lt;10,"Yes","No"))</f>
        <v>No</v>
      </c>
      <c r="G237" s="8">
        <v>44.570135747000002</v>
      </c>
      <c r="H237" s="43" t="str">
        <f>IF($B237="N/A","N/A",IF(G237&lt;10,"Yes","No"))</f>
        <v>No</v>
      </c>
      <c r="I237" s="12">
        <v>0.151</v>
      </c>
      <c r="J237" s="12">
        <v>-0.995</v>
      </c>
      <c r="K237" s="44" t="s">
        <v>732</v>
      </c>
      <c r="L237" s="9" t="str">
        <f t="shared" si="63"/>
        <v>Yes</v>
      </c>
    </row>
    <row r="238" spans="1:12" x14ac:dyDescent="0.2">
      <c r="A238" s="2" t="s">
        <v>72</v>
      </c>
      <c r="B238" s="34" t="s">
        <v>217</v>
      </c>
      <c r="C238" s="8">
        <v>12.139725008999999</v>
      </c>
      <c r="D238" s="43" t="str">
        <f t="shared" si="58"/>
        <v>N/A</v>
      </c>
      <c r="E238" s="8">
        <v>11.4820435</v>
      </c>
      <c r="F238" s="43" t="str">
        <f t="shared" si="59"/>
        <v>N/A</v>
      </c>
      <c r="G238" s="8">
        <v>3.7041538377999998</v>
      </c>
      <c r="H238" s="43" t="str">
        <f>IF($B238="N/A","N/A",IF(G238&gt;10,"No",IF(G238&lt;-10,"No","Yes")))</f>
        <v>N/A</v>
      </c>
      <c r="I238" s="12">
        <v>-5.42</v>
      </c>
      <c r="J238" s="12">
        <v>-67.7</v>
      </c>
      <c r="K238" s="44" t="s">
        <v>732</v>
      </c>
      <c r="L238" s="9" t="str">
        <f t="shared" si="63"/>
        <v>No</v>
      </c>
    </row>
    <row r="239" spans="1:12" ht="25.5" x14ac:dyDescent="0.2">
      <c r="A239" s="16" t="s">
        <v>1080</v>
      </c>
      <c r="B239" s="34" t="s">
        <v>293</v>
      </c>
      <c r="C239" s="9">
        <v>3.7413600892000001</v>
      </c>
      <c r="D239" s="43" t="str">
        <f>IF($B239="N/A","N/A",IF(C239&lt;15,"Yes","No"))</f>
        <v>Yes</v>
      </c>
      <c r="E239" s="9">
        <v>4.1520341065000004</v>
      </c>
      <c r="F239" s="43" t="str">
        <f>IF($B239="N/A","N/A",IF(E239&lt;15,"Yes","No"))</f>
        <v>Yes</v>
      </c>
      <c r="G239" s="9">
        <v>5.3138335224000004</v>
      </c>
      <c r="H239" s="43" t="str">
        <f>IF($B239="N/A","N/A",IF(G239&lt;15,"Yes","No"))</f>
        <v>Yes</v>
      </c>
      <c r="I239" s="12">
        <v>10.98</v>
      </c>
      <c r="J239" s="12">
        <v>27.98</v>
      </c>
      <c r="K239" s="44" t="s">
        <v>732</v>
      </c>
      <c r="L239" s="9" t="str">
        <f t="shared" si="63"/>
        <v>Yes</v>
      </c>
    </row>
    <row r="240" spans="1:12" ht="25.5" x14ac:dyDescent="0.2">
      <c r="A240" s="16" t="s">
        <v>156</v>
      </c>
      <c r="B240" s="34" t="s">
        <v>217</v>
      </c>
      <c r="C240" s="35">
        <v>739</v>
      </c>
      <c r="D240" s="43" t="str">
        <f>IF($B240="N/A","N/A",IF(C240&gt;10,"No",IF(C240&lt;-10,"No","Yes")))</f>
        <v>N/A</v>
      </c>
      <c r="E240" s="35">
        <v>879</v>
      </c>
      <c r="F240" s="43" t="str">
        <f>IF($B240="N/A","N/A",IF(E240&gt;10,"No",IF(E240&lt;-10,"No","Yes")))</f>
        <v>N/A</v>
      </c>
      <c r="G240" s="35">
        <v>1413</v>
      </c>
      <c r="H240" s="43" t="str">
        <f>IF($B240="N/A","N/A",IF(G240&gt;10,"No",IF(G240&lt;-10,"No","Yes")))</f>
        <v>N/A</v>
      </c>
      <c r="I240" s="12">
        <v>18.940000000000001</v>
      </c>
      <c r="J240" s="12">
        <v>60.75</v>
      </c>
      <c r="K240" s="44" t="s">
        <v>732</v>
      </c>
      <c r="L240" s="9" t="str">
        <f>IF(J240="Div by 0", "N/A", IF(K240="N/A","N/A", IF(J240&gt;VALUE(MID(K240,1,2)), "No", IF(J240&lt;-1*VALUE(MID(K240,1,2)), "No", "Yes"))))</f>
        <v>No</v>
      </c>
    </row>
    <row r="241" spans="1:12" x14ac:dyDescent="0.2">
      <c r="A241" s="16" t="s">
        <v>1081</v>
      </c>
      <c r="B241" s="34" t="s">
        <v>217</v>
      </c>
      <c r="C241" s="35">
        <v>116743</v>
      </c>
      <c r="D241" s="43" t="str">
        <f t="shared" ref="D241" si="67">IF($B241="N/A","N/A",IF(C241&gt;10,"No",IF(C241&lt;-10,"No","Yes")))</f>
        <v>N/A</v>
      </c>
      <c r="E241" s="35">
        <v>119357</v>
      </c>
      <c r="F241" s="43" t="str">
        <f t="shared" ref="F241" si="68">IF($B241="N/A","N/A",IF(E241&gt;10,"No",IF(E241&lt;-10,"No","Yes")))</f>
        <v>N/A</v>
      </c>
      <c r="G241" s="35">
        <v>125970</v>
      </c>
      <c r="H241" s="43" t="str">
        <f>IF($B241="N/A","N/A",IF(G241&gt;10,"No",IF(G241&lt;-10,"No","Yes")))</f>
        <v>N/A</v>
      </c>
      <c r="I241" s="12">
        <v>2.2389999999999999</v>
      </c>
      <c r="J241" s="12">
        <v>5.5410000000000004</v>
      </c>
      <c r="K241" s="44" t="s">
        <v>732</v>
      </c>
      <c r="L241" s="9" t="str">
        <f>IF(J241="Div by 0", "N/A", IF(OR(J241="N/A",K241="N/A"),"N/A", IF(J241&gt;VALUE(MID(K241,1,2)), "No", IF(J241&lt;-1*VALUE(MID(K241,1,2)), "No", "Yes"))))</f>
        <v>Yes</v>
      </c>
    </row>
    <row r="242" spans="1:12" x14ac:dyDescent="0.2">
      <c r="A242" s="6" t="s">
        <v>1082</v>
      </c>
      <c r="B242" s="34" t="s">
        <v>217</v>
      </c>
      <c r="C242" s="35">
        <v>0</v>
      </c>
      <c r="D242" s="43" t="str">
        <f>IF($B242="N/A","N/A",IF(C242&gt;10,"No",IF(C242&lt;-10,"No","Yes")))</f>
        <v>N/A</v>
      </c>
      <c r="E242" s="35">
        <v>156698</v>
      </c>
      <c r="F242" s="43" t="str">
        <f>IF($B242="N/A","N/A",IF(E242&gt;10,"No",IF(E242&lt;-10,"No","Yes")))</f>
        <v>N/A</v>
      </c>
      <c r="G242" s="35">
        <v>192505</v>
      </c>
      <c r="H242" s="43" t="str">
        <f>IF($B242="N/A","N/A",IF(G242&gt;10,"No",IF(G242&lt;-10,"No","Yes")))</f>
        <v>N/A</v>
      </c>
      <c r="I242" s="12" t="s">
        <v>1743</v>
      </c>
      <c r="J242" s="12">
        <v>22.85</v>
      </c>
      <c r="K242" s="44" t="s">
        <v>732</v>
      </c>
      <c r="L242" s="9" t="str">
        <f t="shared" ref="L242:L275" si="69">IF(J242="Div by 0", "N/A", IF(K242="N/A","N/A", IF(J242&gt;VALUE(MID(K242,1,2)), "No", IF(J242&lt;-1*VALUE(MID(K242,1,2)), "No", "Yes"))))</f>
        <v>Yes</v>
      </c>
    </row>
    <row r="243" spans="1:12" x14ac:dyDescent="0.2">
      <c r="A243" s="2" t="s">
        <v>1083</v>
      </c>
      <c r="B243" s="34" t="s">
        <v>217</v>
      </c>
      <c r="C243" s="8">
        <v>0</v>
      </c>
      <c r="D243" s="43" t="str">
        <f>IF($B243="N/A","N/A",IF(C243&gt;10,"No",IF(C243&lt;-10,"No","Yes")))</f>
        <v>N/A</v>
      </c>
      <c r="E243" s="8">
        <v>0</v>
      </c>
      <c r="F243" s="43" t="str">
        <f>IF($B243="N/A","N/A",IF(E243&gt;10,"No",IF(E243&lt;-10,"No","Yes")))</f>
        <v>N/A</v>
      </c>
      <c r="G243" s="8">
        <v>0</v>
      </c>
      <c r="H243" s="43" t="str">
        <f>IF($B243="N/A","N/A",IF(G243&gt;10,"No",IF(G243&lt;-10,"No","Yes")))</f>
        <v>N/A</v>
      </c>
      <c r="I243" s="12" t="s">
        <v>1743</v>
      </c>
      <c r="J243" s="12" t="s">
        <v>1743</v>
      </c>
      <c r="K243" s="44" t="s">
        <v>732</v>
      </c>
      <c r="L243" s="9" t="str">
        <f t="shared" si="69"/>
        <v>N/A</v>
      </c>
    </row>
    <row r="244" spans="1:12" x14ac:dyDescent="0.2">
      <c r="A244" s="2" t="s">
        <v>1084</v>
      </c>
      <c r="B244" s="34" t="s">
        <v>217</v>
      </c>
      <c r="C244" s="8">
        <v>0</v>
      </c>
      <c r="D244" s="43" t="str">
        <f>IF($B244="N/A","N/A",IF(C244&gt;10,"No",IF(C244&lt;-10,"No","Yes")))</f>
        <v>N/A</v>
      </c>
      <c r="E244" s="8">
        <v>7.2605056799999998E-2</v>
      </c>
      <c r="F244" s="43" t="str">
        <f>IF($B244="N/A","N/A",IF(E244&gt;10,"No",IF(E244&lt;-10,"No","Yes")))</f>
        <v>N/A</v>
      </c>
      <c r="G244" s="8">
        <v>8.4412762099999997E-2</v>
      </c>
      <c r="H244" s="43" t="str">
        <f>IF($B244="N/A","N/A",IF(G244&gt;10,"No",IF(G244&lt;-10,"No","Yes")))</f>
        <v>N/A</v>
      </c>
      <c r="I244" s="12" t="s">
        <v>1743</v>
      </c>
      <c r="J244" s="12">
        <v>16.260000000000002</v>
      </c>
      <c r="K244" s="44" t="s">
        <v>732</v>
      </c>
      <c r="L244" s="9" t="str">
        <f t="shared" si="69"/>
        <v>Yes</v>
      </c>
    </row>
    <row r="245" spans="1:12" x14ac:dyDescent="0.2">
      <c r="A245" s="2" t="s">
        <v>1085</v>
      </c>
      <c r="B245" s="34" t="s">
        <v>217</v>
      </c>
      <c r="C245" s="8">
        <v>0</v>
      </c>
      <c r="D245" s="43" t="str">
        <f t="shared" ref="D245:D273" si="70">IF($B245="N/A","N/A",IF(C245&gt;10,"No",IF(C245&lt;-10,"No","Yes")))</f>
        <v>N/A</v>
      </c>
      <c r="E245" s="8">
        <v>8.2379471999999999E-3</v>
      </c>
      <c r="F245" s="43" t="str">
        <f t="shared" ref="F245:F273" si="71">IF($B245="N/A","N/A",IF(E245&gt;10,"No",IF(E245&lt;-10,"No","Yes")))</f>
        <v>N/A</v>
      </c>
      <c r="G245" s="8">
        <v>1.03952994E-2</v>
      </c>
      <c r="H245" s="43" t="str">
        <f t="shared" ref="H245:H273" si="72">IF($B245="N/A","N/A",IF(G245&gt;10,"No",IF(G245&lt;-10,"No","Yes")))</f>
        <v>N/A</v>
      </c>
      <c r="I245" s="12" t="s">
        <v>1743</v>
      </c>
      <c r="J245" s="12">
        <v>26.19</v>
      </c>
      <c r="K245" s="44" t="s">
        <v>732</v>
      </c>
      <c r="L245" s="9" t="str">
        <f t="shared" si="69"/>
        <v>Yes</v>
      </c>
    </row>
    <row r="246" spans="1:12" x14ac:dyDescent="0.2">
      <c r="A246" s="2" t="s">
        <v>1086</v>
      </c>
      <c r="B246" s="34" t="s">
        <v>217</v>
      </c>
      <c r="C246" s="8">
        <v>0</v>
      </c>
      <c r="D246" s="43" t="str">
        <f t="shared" si="70"/>
        <v>N/A</v>
      </c>
      <c r="E246" s="8">
        <v>24.705502253999999</v>
      </c>
      <c r="F246" s="43" t="str">
        <f t="shared" si="71"/>
        <v>N/A</v>
      </c>
      <c r="G246" s="8">
        <v>28.166353552</v>
      </c>
      <c r="H246" s="43" t="str">
        <f t="shared" si="72"/>
        <v>N/A</v>
      </c>
      <c r="I246" s="12" t="s">
        <v>1743</v>
      </c>
      <c r="J246" s="12">
        <v>14.01</v>
      </c>
      <c r="K246" s="44" t="s">
        <v>732</v>
      </c>
      <c r="L246" s="9" t="str">
        <f t="shared" si="69"/>
        <v>Yes</v>
      </c>
    </row>
    <row r="247" spans="1:12" x14ac:dyDescent="0.2">
      <c r="A247" s="2" t="s">
        <v>1087</v>
      </c>
      <c r="B247" s="34" t="s">
        <v>217</v>
      </c>
      <c r="C247" s="8" t="s">
        <v>1743</v>
      </c>
      <c r="D247" s="43" t="str">
        <f t="shared" si="70"/>
        <v>N/A</v>
      </c>
      <c r="E247" s="8">
        <v>9.0811624909000006</v>
      </c>
      <c r="F247" s="43" t="str">
        <f t="shared" si="71"/>
        <v>N/A</v>
      </c>
      <c r="G247" s="8">
        <v>9.4880652450999996</v>
      </c>
      <c r="H247" s="43" t="str">
        <f t="shared" si="72"/>
        <v>N/A</v>
      </c>
      <c r="I247" s="12" t="s">
        <v>1743</v>
      </c>
      <c r="J247" s="12">
        <v>4.4809999999999999</v>
      </c>
      <c r="K247" s="44" t="s">
        <v>732</v>
      </c>
      <c r="L247" s="9" t="str">
        <f t="shared" si="69"/>
        <v>Yes</v>
      </c>
    </row>
    <row r="248" spans="1:12" x14ac:dyDescent="0.2">
      <c r="A248" s="6" t="s">
        <v>1088</v>
      </c>
      <c r="B248" s="34" t="s">
        <v>217</v>
      </c>
      <c r="C248" s="35">
        <v>1946033</v>
      </c>
      <c r="D248" s="43" t="str">
        <f t="shared" si="70"/>
        <v>N/A</v>
      </c>
      <c r="E248" s="35">
        <v>2248549</v>
      </c>
      <c r="F248" s="43" t="str">
        <f t="shared" si="71"/>
        <v>N/A</v>
      </c>
      <c r="G248" s="35">
        <v>2459642</v>
      </c>
      <c r="H248" s="43" t="str">
        <f t="shared" si="72"/>
        <v>N/A</v>
      </c>
      <c r="I248" s="12">
        <v>15.55</v>
      </c>
      <c r="J248" s="12">
        <v>9.3879999999999999</v>
      </c>
      <c r="K248" s="44" t="s">
        <v>732</v>
      </c>
      <c r="L248" s="9" t="str">
        <f t="shared" si="69"/>
        <v>Yes</v>
      </c>
    </row>
    <row r="249" spans="1:12" x14ac:dyDescent="0.2">
      <c r="A249" s="2" t="s">
        <v>1089</v>
      </c>
      <c r="B249" s="34" t="s">
        <v>217</v>
      </c>
      <c r="C249" s="8">
        <v>4.2926061068000001</v>
      </c>
      <c r="D249" s="43" t="str">
        <f t="shared" si="70"/>
        <v>N/A</v>
      </c>
      <c r="E249" s="8">
        <v>17.006505344000001</v>
      </c>
      <c r="F249" s="43" t="str">
        <f t="shared" si="71"/>
        <v>N/A</v>
      </c>
      <c r="G249" s="8">
        <v>16.911123270000001</v>
      </c>
      <c r="H249" s="43" t="str">
        <f t="shared" si="72"/>
        <v>N/A</v>
      </c>
      <c r="I249" s="12">
        <v>296.2</v>
      </c>
      <c r="J249" s="12">
        <v>-0.56100000000000005</v>
      </c>
      <c r="K249" s="44" t="s">
        <v>732</v>
      </c>
      <c r="L249" s="9" t="str">
        <f t="shared" si="69"/>
        <v>Yes</v>
      </c>
    </row>
    <row r="250" spans="1:12" x14ac:dyDescent="0.2">
      <c r="A250" s="2" t="s">
        <v>1090</v>
      </c>
      <c r="B250" s="34" t="s">
        <v>217</v>
      </c>
      <c r="C250" s="8">
        <v>13.21596901</v>
      </c>
      <c r="D250" s="43" t="str">
        <f t="shared" si="70"/>
        <v>N/A</v>
      </c>
      <c r="E250" s="8">
        <v>29.647589859</v>
      </c>
      <c r="F250" s="43" t="str">
        <f t="shared" si="71"/>
        <v>N/A</v>
      </c>
      <c r="G250" s="8">
        <v>29.289897966000002</v>
      </c>
      <c r="H250" s="43" t="str">
        <f t="shared" si="72"/>
        <v>N/A</v>
      </c>
      <c r="I250" s="12">
        <v>124.3</v>
      </c>
      <c r="J250" s="12">
        <v>-1.21</v>
      </c>
      <c r="K250" s="44" t="s">
        <v>732</v>
      </c>
      <c r="L250" s="9" t="str">
        <f t="shared" si="69"/>
        <v>Yes</v>
      </c>
    </row>
    <row r="251" spans="1:12" x14ac:dyDescent="0.2">
      <c r="A251" s="2" t="s">
        <v>1091</v>
      </c>
      <c r="B251" s="34" t="s">
        <v>217</v>
      </c>
      <c r="C251" s="8">
        <v>59.962227302999999</v>
      </c>
      <c r="D251" s="43" t="str">
        <f t="shared" si="70"/>
        <v>N/A</v>
      </c>
      <c r="E251" s="8">
        <v>59.989070312000003</v>
      </c>
      <c r="F251" s="43" t="str">
        <f t="shared" si="71"/>
        <v>N/A</v>
      </c>
      <c r="G251" s="8">
        <v>61.827733774000002</v>
      </c>
      <c r="H251" s="43" t="str">
        <f t="shared" si="72"/>
        <v>N/A</v>
      </c>
      <c r="I251" s="12">
        <v>4.48E-2</v>
      </c>
      <c r="J251" s="12">
        <v>3.0649999999999999</v>
      </c>
      <c r="K251" s="44" t="s">
        <v>732</v>
      </c>
      <c r="L251" s="9" t="str">
        <f t="shared" si="69"/>
        <v>Yes</v>
      </c>
    </row>
    <row r="252" spans="1:12" x14ac:dyDescent="0.2">
      <c r="A252" s="2" t="s">
        <v>1092</v>
      </c>
      <c r="B252" s="34" t="s">
        <v>217</v>
      </c>
      <c r="C252" s="8">
        <v>35.099258122999998</v>
      </c>
      <c r="D252" s="43" t="str">
        <f t="shared" si="70"/>
        <v>N/A</v>
      </c>
      <c r="E252" s="8">
        <v>34.097280073</v>
      </c>
      <c r="F252" s="43" t="str">
        <f t="shared" si="71"/>
        <v>N/A</v>
      </c>
      <c r="G252" s="8">
        <v>33.482981557000002</v>
      </c>
      <c r="H252" s="43" t="str">
        <f t="shared" si="72"/>
        <v>N/A</v>
      </c>
      <c r="I252" s="12">
        <v>-2.85</v>
      </c>
      <c r="J252" s="12">
        <v>-1.8</v>
      </c>
      <c r="K252" s="44" t="s">
        <v>732</v>
      </c>
      <c r="L252" s="9" t="str">
        <f t="shared" si="69"/>
        <v>Yes</v>
      </c>
    </row>
    <row r="253" spans="1:12" x14ac:dyDescent="0.2">
      <c r="A253" s="2" t="s">
        <v>1093</v>
      </c>
      <c r="B253" s="34" t="s">
        <v>217</v>
      </c>
      <c r="C253" s="8">
        <v>97.740480249000001</v>
      </c>
      <c r="D253" s="43" t="str">
        <f t="shared" si="70"/>
        <v>N/A</v>
      </c>
      <c r="E253" s="8">
        <v>97.236884763999996</v>
      </c>
      <c r="F253" s="43" t="str">
        <f t="shared" si="71"/>
        <v>N/A</v>
      </c>
      <c r="G253" s="8">
        <v>96.330035021</v>
      </c>
      <c r="H253" s="43" t="str">
        <f t="shared" si="72"/>
        <v>N/A</v>
      </c>
      <c r="I253" s="12">
        <v>-0.51500000000000001</v>
      </c>
      <c r="J253" s="12">
        <v>-0.93300000000000005</v>
      </c>
      <c r="K253" s="44" t="s">
        <v>732</v>
      </c>
      <c r="L253" s="9" t="str">
        <f t="shared" si="69"/>
        <v>Yes</v>
      </c>
    </row>
    <row r="254" spans="1:12" x14ac:dyDescent="0.2">
      <c r="A254" s="2" t="s">
        <v>1094</v>
      </c>
      <c r="B254" s="34" t="s">
        <v>217</v>
      </c>
      <c r="C254" s="8">
        <v>100</v>
      </c>
      <c r="D254" s="43" t="str">
        <f t="shared" si="70"/>
        <v>N/A</v>
      </c>
      <c r="E254" s="8">
        <v>99.999955526999997</v>
      </c>
      <c r="F254" s="43" t="str">
        <f t="shared" si="71"/>
        <v>N/A</v>
      </c>
      <c r="G254" s="8">
        <v>99.999430810999996</v>
      </c>
      <c r="H254" s="43" t="str">
        <f t="shared" si="72"/>
        <v>N/A</v>
      </c>
      <c r="I254" s="12">
        <v>0</v>
      </c>
      <c r="J254" s="12">
        <v>-1E-3</v>
      </c>
      <c r="K254" s="44" t="s">
        <v>732</v>
      </c>
      <c r="L254" s="9" t="str">
        <f>IF(J254="Div by 0", "N/A", IF(OR(J254="N/A",K254="N/A"),"N/A", IF(J254&gt;VALUE(MID(K254,1,2)), "No", IF(J254&lt;-1*VALUE(MID(K254,1,2)), "No", "Yes"))))</f>
        <v>Yes</v>
      </c>
    </row>
    <row r="255" spans="1:12" x14ac:dyDescent="0.2">
      <c r="A255" s="6" t="s">
        <v>1095</v>
      </c>
      <c r="B255" s="34" t="s">
        <v>217</v>
      </c>
      <c r="C255" s="35">
        <v>153353</v>
      </c>
      <c r="D255" s="43" t="str">
        <f t="shared" si="70"/>
        <v>N/A</v>
      </c>
      <c r="E255" s="35">
        <v>0</v>
      </c>
      <c r="F255" s="43" t="str">
        <f t="shared" si="71"/>
        <v>N/A</v>
      </c>
      <c r="G255" s="35">
        <v>0</v>
      </c>
      <c r="H255" s="43" t="str">
        <f t="shared" si="72"/>
        <v>N/A</v>
      </c>
      <c r="I255" s="12">
        <v>-100</v>
      </c>
      <c r="J255" s="12" t="s">
        <v>1743</v>
      </c>
      <c r="K255" s="44" t="s">
        <v>732</v>
      </c>
      <c r="L255" s="9" t="str">
        <f t="shared" si="69"/>
        <v>N/A</v>
      </c>
    </row>
    <row r="256" spans="1:12" x14ac:dyDescent="0.2">
      <c r="A256" s="2" t="s">
        <v>1096</v>
      </c>
      <c r="B256" s="34" t="s">
        <v>217</v>
      </c>
      <c r="C256" s="8">
        <v>12.613232037</v>
      </c>
      <c r="D256" s="43" t="str">
        <f t="shared" si="70"/>
        <v>N/A</v>
      </c>
      <c r="E256" s="8">
        <v>0</v>
      </c>
      <c r="F256" s="43" t="str">
        <f t="shared" si="71"/>
        <v>N/A</v>
      </c>
      <c r="G256" s="8">
        <v>0</v>
      </c>
      <c r="H256" s="43" t="str">
        <f t="shared" si="72"/>
        <v>N/A</v>
      </c>
      <c r="I256" s="12">
        <v>-100</v>
      </c>
      <c r="J256" s="12" t="s">
        <v>1743</v>
      </c>
      <c r="K256" s="44" t="s">
        <v>732</v>
      </c>
      <c r="L256" s="9" t="str">
        <f t="shared" si="69"/>
        <v>N/A</v>
      </c>
    </row>
    <row r="257" spans="1:12" x14ac:dyDescent="0.2">
      <c r="A257" s="2" t="s">
        <v>1097</v>
      </c>
      <c r="B257" s="34" t="s">
        <v>217</v>
      </c>
      <c r="C257" s="8">
        <v>16.348681620000001</v>
      </c>
      <c r="D257" s="43" t="str">
        <f t="shared" si="70"/>
        <v>N/A</v>
      </c>
      <c r="E257" s="8">
        <v>0</v>
      </c>
      <c r="F257" s="43" t="str">
        <f t="shared" si="71"/>
        <v>N/A</v>
      </c>
      <c r="G257" s="8">
        <v>0</v>
      </c>
      <c r="H257" s="43" t="str">
        <f t="shared" si="72"/>
        <v>N/A</v>
      </c>
      <c r="I257" s="12">
        <v>-100</v>
      </c>
      <c r="J257" s="12" t="s">
        <v>1743</v>
      </c>
      <c r="K257" s="44" t="s">
        <v>732</v>
      </c>
      <c r="L257" s="9" t="str">
        <f t="shared" si="69"/>
        <v>N/A</v>
      </c>
    </row>
    <row r="258" spans="1:12" x14ac:dyDescent="0.2">
      <c r="A258" s="2" t="s">
        <v>1098</v>
      </c>
      <c r="B258" s="34" t="s">
        <v>217</v>
      </c>
      <c r="C258" s="8">
        <v>4.7757737000000003E-3</v>
      </c>
      <c r="D258" s="43" t="str">
        <f t="shared" si="70"/>
        <v>N/A</v>
      </c>
      <c r="E258" s="8">
        <v>0</v>
      </c>
      <c r="F258" s="43" t="str">
        <f t="shared" si="71"/>
        <v>N/A</v>
      </c>
      <c r="G258" s="8">
        <v>0</v>
      </c>
      <c r="H258" s="43" t="str">
        <f t="shared" si="72"/>
        <v>N/A</v>
      </c>
      <c r="I258" s="12">
        <v>-100</v>
      </c>
      <c r="J258" s="12" t="s">
        <v>1743</v>
      </c>
      <c r="K258" s="44" t="s">
        <v>732</v>
      </c>
      <c r="L258" s="9" t="str">
        <f t="shared" si="69"/>
        <v>N/A</v>
      </c>
    </row>
    <row r="259" spans="1:12" x14ac:dyDescent="0.2">
      <c r="A259" s="2" t="s">
        <v>1099</v>
      </c>
      <c r="B259" s="34" t="s">
        <v>217</v>
      </c>
      <c r="C259" s="8">
        <v>1.0398624800000001E-2</v>
      </c>
      <c r="D259" s="43" t="str">
        <f t="shared" si="70"/>
        <v>N/A</v>
      </c>
      <c r="E259" s="8">
        <v>0</v>
      </c>
      <c r="F259" s="43" t="str">
        <f t="shared" si="71"/>
        <v>N/A</v>
      </c>
      <c r="G259" s="8">
        <v>0</v>
      </c>
      <c r="H259" s="43" t="str">
        <f t="shared" si="72"/>
        <v>N/A</v>
      </c>
      <c r="I259" s="12">
        <v>-100</v>
      </c>
      <c r="J259" s="12" t="s">
        <v>1743</v>
      </c>
      <c r="K259" s="44" t="s">
        <v>732</v>
      </c>
      <c r="L259" s="9" t="str">
        <f t="shared" si="69"/>
        <v>N/A</v>
      </c>
    </row>
    <row r="260" spans="1:12" x14ac:dyDescent="0.2">
      <c r="A260" s="2" t="s">
        <v>1100</v>
      </c>
      <c r="B260" s="34" t="s">
        <v>217</v>
      </c>
      <c r="C260" s="8">
        <v>99.996087458000005</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v>99.996087458000005</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0</v>
      </c>
      <c r="D272" s="43" t="str">
        <f t="shared" si="70"/>
        <v>N/A</v>
      </c>
      <c r="E272" s="35">
        <v>156698</v>
      </c>
      <c r="F272" s="43" t="str">
        <f t="shared" si="71"/>
        <v>N/A</v>
      </c>
      <c r="G272" s="35">
        <v>192505</v>
      </c>
      <c r="H272" s="43" t="str">
        <f t="shared" si="72"/>
        <v>N/A</v>
      </c>
      <c r="I272" s="12" t="s">
        <v>1743</v>
      </c>
      <c r="J272" s="12">
        <v>22.85</v>
      </c>
      <c r="K272" s="44" t="s">
        <v>732</v>
      </c>
      <c r="L272" s="9" t="str">
        <f t="shared" si="69"/>
        <v>Yes</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1</v>
      </c>
      <c r="H275" s="43" t="str">
        <f t="shared" si="75"/>
        <v>No</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4180365</v>
      </c>
      <c r="F276" s="11" t="str">
        <f t="shared" ref="F276:F277" si="77">IF($B276="N/A","N/A",IF(E276&gt;10,"No",IF(E276&lt;-10,"No","Yes")))</f>
        <v>N/A</v>
      </c>
      <c r="G276" s="1">
        <v>4450732</v>
      </c>
      <c r="H276" s="11" t="str">
        <f t="shared" ref="H276:H277" si="78">IF($B276="N/A","N/A",IF(G276&gt;10,"No",IF(G276&lt;-10,"No","Yes")))</f>
        <v>N/A</v>
      </c>
      <c r="I276" s="12" t="s">
        <v>217</v>
      </c>
      <c r="J276" s="12">
        <v>6.468</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3140590.5</v>
      </c>
      <c r="F277" s="11" t="str">
        <f t="shared" si="77"/>
        <v>N/A</v>
      </c>
      <c r="G277" s="1">
        <v>3409715.5</v>
      </c>
      <c r="H277" s="11" t="str">
        <f t="shared" si="78"/>
        <v>N/A</v>
      </c>
      <c r="I277" s="12" t="s">
        <v>217</v>
      </c>
      <c r="J277" s="12">
        <v>8.5690000000000008</v>
      </c>
      <c r="K277" s="1" t="s">
        <v>217</v>
      </c>
      <c r="L277" s="9" t="str">
        <f t="shared" si="79"/>
        <v>N/A</v>
      </c>
    </row>
    <row r="278" spans="1:12" x14ac:dyDescent="0.2">
      <c r="A278" s="16" t="s">
        <v>691</v>
      </c>
      <c r="B278" s="1" t="s">
        <v>217</v>
      </c>
      <c r="C278" s="1">
        <v>87713</v>
      </c>
      <c r="D278" s="11" t="str">
        <f t="shared" si="76"/>
        <v>N/A</v>
      </c>
      <c r="E278" s="1">
        <v>95186</v>
      </c>
      <c r="F278" s="11" t="str">
        <f t="shared" ref="F278:F283" si="80">IF($B278="N/A","N/A",IF(E278&gt;10,"No",IF(E278&lt;-10,"No","Yes")))</f>
        <v>N/A</v>
      </c>
      <c r="G278" s="1">
        <v>92404</v>
      </c>
      <c r="H278" s="11" t="str">
        <f t="shared" ref="H278:H283" si="81">IF($B278="N/A","N/A",IF(G278&gt;10,"No",IF(G278&lt;-10,"No","Yes")))</f>
        <v>N/A</v>
      </c>
      <c r="I278" s="12">
        <v>8.52</v>
      </c>
      <c r="J278" s="12">
        <v>-2.92</v>
      </c>
      <c r="K278" s="1" t="s">
        <v>217</v>
      </c>
      <c r="L278" s="9" t="str">
        <f t="shared" ref="L278:L284" si="82">IF(J278="Div by 0", "N/A", IF(K278="N/A","N/A", IF(J278&gt;VALUE(MID(K278,1,2)), "No", IF(J278&lt;-1*VALUE(MID(K278,1,2)), "No", "Yes"))))</f>
        <v>N/A</v>
      </c>
    </row>
    <row r="279" spans="1:12" x14ac:dyDescent="0.2">
      <c r="A279" s="16" t="s">
        <v>692</v>
      </c>
      <c r="B279" s="1" t="s">
        <v>217</v>
      </c>
      <c r="C279" s="1">
        <v>88564</v>
      </c>
      <c r="D279" s="11" t="str">
        <f t="shared" si="76"/>
        <v>N/A</v>
      </c>
      <c r="E279" s="1">
        <v>96147</v>
      </c>
      <c r="F279" s="11" t="str">
        <f t="shared" si="80"/>
        <v>N/A</v>
      </c>
      <c r="G279" s="1">
        <v>93410</v>
      </c>
      <c r="H279" s="11" t="str">
        <f t="shared" si="81"/>
        <v>N/A</v>
      </c>
      <c r="I279" s="12">
        <v>8.5619999999999994</v>
      </c>
      <c r="J279" s="12">
        <v>-2.85</v>
      </c>
      <c r="K279" s="1" t="s">
        <v>217</v>
      </c>
      <c r="L279" s="9" t="str">
        <f t="shared" si="82"/>
        <v>N/A</v>
      </c>
    </row>
    <row r="280" spans="1:12" x14ac:dyDescent="0.2">
      <c r="A280" s="16" t="s">
        <v>693</v>
      </c>
      <c r="B280" s="1" t="s">
        <v>217</v>
      </c>
      <c r="C280" s="1" t="s">
        <v>1743</v>
      </c>
      <c r="D280" s="11" t="str">
        <f t="shared" si="76"/>
        <v>N/A</v>
      </c>
      <c r="E280" s="1">
        <v>10064.25</v>
      </c>
      <c r="F280" s="11" t="str">
        <f t="shared" si="80"/>
        <v>N/A</v>
      </c>
      <c r="G280" s="1">
        <v>9945.5</v>
      </c>
      <c r="H280" s="11" t="str">
        <f t="shared" si="81"/>
        <v>N/A</v>
      </c>
      <c r="I280" s="12" t="s">
        <v>1743</v>
      </c>
      <c r="J280" s="12">
        <v>-1.18</v>
      </c>
      <c r="K280" s="1" t="s">
        <v>217</v>
      </c>
      <c r="L280" s="9" t="str">
        <f t="shared" si="82"/>
        <v>N/A</v>
      </c>
    </row>
    <row r="281" spans="1:12" x14ac:dyDescent="0.2">
      <c r="A281" s="16" t="s">
        <v>694</v>
      </c>
      <c r="B281" s="1" t="s">
        <v>217</v>
      </c>
      <c r="C281" s="1">
        <v>185030</v>
      </c>
      <c r="D281" s="11" t="str">
        <f t="shared" si="76"/>
        <v>N/A</v>
      </c>
      <c r="E281" s="1">
        <v>195485</v>
      </c>
      <c r="F281" s="11" t="str">
        <f t="shared" si="80"/>
        <v>N/A</v>
      </c>
      <c r="G281" s="1">
        <v>213242</v>
      </c>
      <c r="H281" s="11" t="str">
        <f t="shared" si="81"/>
        <v>N/A</v>
      </c>
      <c r="I281" s="12">
        <v>5.65</v>
      </c>
      <c r="J281" s="12">
        <v>9.0839999999999996</v>
      </c>
      <c r="K281" s="1" t="s">
        <v>217</v>
      </c>
      <c r="L281" s="9" t="str">
        <f t="shared" si="82"/>
        <v>N/A</v>
      </c>
    </row>
    <row r="282" spans="1:12" x14ac:dyDescent="0.2">
      <c r="A282" s="16" t="s">
        <v>695</v>
      </c>
      <c r="B282" s="1" t="s">
        <v>217</v>
      </c>
      <c r="C282" s="1">
        <v>204241</v>
      </c>
      <c r="D282" s="11" t="str">
        <f t="shared" si="76"/>
        <v>N/A</v>
      </c>
      <c r="E282" s="1">
        <v>216057</v>
      </c>
      <c r="F282" s="11" t="str">
        <f t="shared" si="80"/>
        <v>N/A</v>
      </c>
      <c r="G282" s="1">
        <v>236304</v>
      </c>
      <c r="H282" s="11" t="str">
        <f t="shared" si="81"/>
        <v>N/A</v>
      </c>
      <c r="I282" s="12">
        <v>5.7850000000000001</v>
      </c>
      <c r="J282" s="12">
        <v>9.3710000000000004</v>
      </c>
      <c r="K282" s="1" t="s">
        <v>217</v>
      </c>
      <c r="L282" s="9" t="str">
        <f t="shared" si="82"/>
        <v>N/A</v>
      </c>
    </row>
    <row r="283" spans="1:12" ht="25.5" x14ac:dyDescent="0.2">
      <c r="A283" s="16" t="s">
        <v>696</v>
      </c>
      <c r="B283" s="1" t="s">
        <v>217</v>
      </c>
      <c r="C283" s="1">
        <v>172763.58332999999</v>
      </c>
      <c r="D283" s="11" t="str">
        <f t="shared" si="76"/>
        <v>N/A</v>
      </c>
      <c r="E283" s="1">
        <v>180276.16667000001</v>
      </c>
      <c r="F283" s="11" t="str">
        <f t="shared" si="80"/>
        <v>N/A</v>
      </c>
      <c r="G283" s="1">
        <v>194277.83332999999</v>
      </c>
      <c r="H283" s="11" t="str">
        <f t="shared" si="81"/>
        <v>N/A</v>
      </c>
      <c r="I283" s="12">
        <v>4.3479999999999999</v>
      </c>
      <c r="J283" s="12">
        <v>7.7670000000000003</v>
      </c>
      <c r="K283" s="1" t="s">
        <v>217</v>
      </c>
      <c r="L283" s="9" t="str">
        <f t="shared" si="82"/>
        <v>N/A</v>
      </c>
    </row>
    <row r="284" spans="1:12" x14ac:dyDescent="0.2">
      <c r="A284" s="16" t="s">
        <v>403</v>
      </c>
      <c r="B284" s="34" t="s">
        <v>294</v>
      </c>
      <c r="C284" s="8">
        <v>29.146385646999999</v>
      </c>
      <c r="D284" s="43" t="str">
        <f>IF($B284="N/A","N/A",IF(C284&lt;=40,"Yes","No"))</f>
        <v>Yes</v>
      </c>
      <c r="E284" s="8">
        <v>30.012927275999999</v>
      </c>
      <c r="F284" s="43" t="str">
        <f>IF($B284="N/A","N/A",IF(E284&lt;=40,"Yes","No"))</f>
        <v>Yes</v>
      </c>
      <c r="G284" s="8">
        <v>31.347454549999998</v>
      </c>
      <c r="H284" s="43" t="str">
        <f>IF($B284="N/A","N/A",IF(G284&lt;=40,"Yes","No"))</f>
        <v>Yes</v>
      </c>
      <c r="I284" s="12">
        <v>2.9729999999999999</v>
      </c>
      <c r="J284" s="12">
        <v>4.4470000000000001</v>
      </c>
      <c r="K284" s="44" t="s">
        <v>734</v>
      </c>
      <c r="L284" s="9" t="str">
        <f t="shared" si="82"/>
        <v>Yes</v>
      </c>
    </row>
    <row r="285" spans="1:12" x14ac:dyDescent="0.2">
      <c r="A285" s="16" t="s">
        <v>697</v>
      </c>
      <c r="B285" s="1" t="s">
        <v>217</v>
      </c>
      <c r="C285" s="1" t="s">
        <v>217</v>
      </c>
      <c r="D285" s="11" t="str">
        <f t="shared" ref="D285:D303" si="83">IF($B285="N/A","N/A",IF(C285&gt;10,"No",IF(C285&lt;-10,"No","Yes")))</f>
        <v>N/A</v>
      </c>
      <c r="E285" s="1">
        <v>1027</v>
      </c>
      <c r="F285" s="11" t="str">
        <f t="shared" ref="F285:F286" si="84">IF($B285="N/A","N/A",IF(E285&gt;10,"No",IF(E285&lt;-10,"No","Yes")))</f>
        <v>N/A</v>
      </c>
      <c r="G285" s="1">
        <v>750</v>
      </c>
      <c r="H285" s="11" t="str">
        <f t="shared" ref="H285:H286" si="85">IF($B285="N/A","N/A",IF(G285&gt;10,"No",IF(G285&lt;-10,"No","Yes")))</f>
        <v>N/A</v>
      </c>
      <c r="I285" s="12" t="s">
        <v>217</v>
      </c>
      <c r="J285" s="12">
        <v>-27</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191.33333332999999</v>
      </c>
      <c r="F286" s="11" t="str">
        <f t="shared" si="84"/>
        <v>N/A</v>
      </c>
      <c r="G286" s="1">
        <v>125.91666667</v>
      </c>
      <c r="H286" s="11" t="str">
        <f t="shared" si="85"/>
        <v>N/A</v>
      </c>
      <c r="I286" s="12" t="s">
        <v>217</v>
      </c>
      <c r="J286" s="12">
        <v>-34.200000000000003</v>
      </c>
      <c r="K286" s="1" t="s">
        <v>217</v>
      </c>
      <c r="L286" s="9" t="str">
        <f t="shared" si="86"/>
        <v>N/A</v>
      </c>
    </row>
    <row r="287" spans="1:12" x14ac:dyDescent="0.2">
      <c r="A287" s="16" t="s">
        <v>699</v>
      </c>
      <c r="B287" s="1" t="s">
        <v>217</v>
      </c>
      <c r="C287" s="1" t="s">
        <v>217</v>
      </c>
      <c r="D287" s="11" t="str">
        <f t="shared" si="83"/>
        <v>N/A</v>
      </c>
      <c r="E287" s="1">
        <v>67421</v>
      </c>
      <c r="F287" s="11" t="str">
        <f t="shared" ref="F287:F288" si="87">IF($B287="N/A","N/A",IF(E287&gt;10,"No",IF(E287&lt;-10,"No","Yes")))</f>
        <v>N/A</v>
      </c>
      <c r="G287" s="1">
        <v>69596</v>
      </c>
      <c r="H287" s="11" t="str">
        <f t="shared" ref="H287:H288" si="88">IF($B287="N/A","N/A",IF(G287&gt;10,"No",IF(G287&lt;-10,"No","Yes")))</f>
        <v>N/A</v>
      </c>
      <c r="I287" s="12" t="s">
        <v>217</v>
      </c>
      <c r="J287" s="12">
        <v>3.226</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50815.333333000002</v>
      </c>
      <c r="F288" s="11" t="str">
        <f t="shared" si="87"/>
        <v>N/A</v>
      </c>
      <c r="G288" s="1">
        <v>53286.25</v>
      </c>
      <c r="H288" s="11" t="str">
        <f t="shared" si="88"/>
        <v>N/A</v>
      </c>
      <c r="I288" s="12" t="s">
        <v>217</v>
      </c>
      <c r="J288" s="12">
        <v>4.8630000000000004</v>
      </c>
      <c r="K288" s="1" t="s">
        <v>217</v>
      </c>
      <c r="L288" s="9" t="str">
        <f t="shared" si="89"/>
        <v>N/A</v>
      </c>
    </row>
    <row r="289" spans="1:12" x14ac:dyDescent="0.2">
      <c r="A289" s="16" t="s">
        <v>700</v>
      </c>
      <c r="B289" s="1" t="s">
        <v>217</v>
      </c>
      <c r="C289" s="1">
        <v>0</v>
      </c>
      <c r="D289" s="11" t="str">
        <f t="shared" si="83"/>
        <v>N/A</v>
      </c>
      <c r="E289" s="1">
        <v>126298</v>
      </c>
      <c r="F289" s="11" t="str">
        <f t="shared" ref="F289:F303" si="90">IF($B289="N/A","N/A",IF(E289&gt;10,"No",IF(E289&lt;-10,"No","Yes")))</f>
        <v>N/A</v>
      </c>
      <c r="G289" s="1">
        <v>154927</v>
      </c>
      <c r="H289" s="11" t="str">
        <f t="shared" ref="H289:H303" si="91">IF($B289="N/A","N/A",IF(G289&gt;10,"No",IF(G289&lt;-10,"No","Yes")))</f>
        <v>N/A</v>
      </c>
      <c r="I289" s="12" t="s">
        <v>1743</v>
      </c>
      <c r="J289" s="12">
        <v>22.67</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156698</v>
      </c>
      <c r="F290" s="11" t="str">
        <f t="shared" si="90"/>
        <v>N/A</v>
      </c>
      <c r="G290" s="1">
        <v>192505</v>
      </c>
      <c r="H290" s="11" t="str">
        <f t="shared" si="91"/>
        <v>N/A</v>
      </c>
      <c r="I290" s="12" t="s">
        <v>1743</v>
      </c>
      <c r="J290" s="12">
        <v>22.85</v>
      </c>
      <c r="K290" s="1" t="s">
        <v>217</v>
      </c>
      <c r="L290" s="9" t="str">
        <f t="shared" si="92"/>
        <v>N/A</v>
      </c>
    </row>
    <row r="291" spans="1:12" x14ac:dyDescent="0.2">
      <c r="A291" s="16" t="s">
        <v>719</v>
      </c>
      <c r="B291" s="34" t="s">
        <v>217</v>
      </c>
      <c r="C291" s="13" t="s">
        <v>1743</v>
      </c>
      <c r="D291" s="11" t="str">
        <f t="shared" si="83"/>
        <v>N/A</v>
      </c>
      <c r="E291" s="13">
        <v>1.7230596399999999E-2</v>
      </c>
      <c r="F291" s="11" t="str">
        <f t="shared" si="90"/>
        <v>N/A</v>
      </c>
      <c r="G291" s="13">
        <v>2.0778681100000002E-2</v>
      </c>
      <c r="H291" s="11" t="str">
        <f t="shared" si="91"/>
        <v>N/A</v>
      </c>
      <c r="I291" s="12" t="s">
        <v>1743</v>
      </c>
      <c r="J291" s="12">
        <v>20.59</v>
      </c>
      <c r="K291" s="34" t="s">
        <v>217</v>
      </c>
      <c r="L291" s="9" t="str">
        <f t="shared" si="92"/>
        <v>N/A</v>
      </c>
    </row>
    <row r="292" spans="1:12" x14ac:dyDescent="0.2">
      <c r="A292" s="16" t="s">
        <v>712</v>
      </c>
      <c r="B292" s="1" t="s">
        <v>217</v>
      </c>
      <c r="C292" s="1">
        <v>0</v>
      </c>
      <c r="D292" s="11" t="str">
        <f t="shared" si="83"/>
        <v>N/A</v>
      </c>
      <c r="E292" s="1">
        <v>92478.083333000002</v>
      </c>
      <c r="F292" s="11" t="str">
        <f t="shared" si="90"/>
        <v>N/A</v>
      </c>
      <c r="G292" s="1">
        <v>116027.25</v>
      </c>
      <c r="H292" s="11" t="str">
        <f t="shared" si="91"/>
        <v>N/A</v>
      </c>
      <c r="I292" s="12" t="s">
        <v>1743</v>
      </c>
      <c r="J292" s="12">
        <v>25.46</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818</v>
      </c>
      <c r="D295" s="11" t="str">
        <f t="shared" si="83"/>
        <v>N/A</v>
      </c>
      <c r="E295" s="1">
        <v>1966</v>
      </c>
      <c r="F295" s="11" t="str">
        <f t="shared" si="90"/>
        <v>N/A</v>
      </c>
      <c r="G295" s="1">
        <v>2988</v>
      </c>
      <c r="H295" s="11" t="str">
        <f t="shared" si="91"/>
        <v>N/A</v>
      </c>
      <c r="I295" s="12">
        <v>140.30000000000001</v>
      </c>
      <c r="J295" s="12">
        <v>51.98</v>
      </c>
      <c r="K295" s="1" t="s">
        <v>217</v>
      </c>
      <c r="L295" s="9" t="str">
        <f t="shared" si="92"/>
        <v>N/A</v>
      </c>
    </row>
    <row r="296" spans="1:12" x14ac:dyDescent="0.2">
      <c r="A296" s="16" t="s">
        <v>714</v>
      </c>
      <c r="B296" s="1" t="s">
        <v>217</v>
      </c>
      <c r="C296" s="1">
        <v>279.08333333000002</v>
      </c>
      <c r="D296" s="11" t="str">
        <f t="shared" si="83"/>
        <v>N/A</v>
      </c>
      <c r="E296" s="1">
        <v>1046.75</v>
      </c>
      <c r="F296" s="11" t="str">
        <f t="shared" si="90"/>
        <v>N/A</v>
      </c>
      <c r="G296" s="1">
        <v>1588.6666667</v>
      </c>
      <c r="H296" s="11" t="str">
        <f t="shared" si="91"/>
        <v>N/A</v>
      </c>
      <c r="I296" s="12">
        <v>275.10000000000002</v>
      </c>
      <c r="J296" s="12">
        <v>51.77</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419345</v>
      </c>
      <c r="F308" s="1" t="s">
        <v>217</v>
      </c>
      <c r="G308" s="1">
        <v>462841</v>
      </c>
      <c r="H308" s="1" t="s">
        <v>217</v>
      </c>
      <c r="I308" s="12" t="s">
        <v>217</v>
      </c>
      <c r="J308" s="12">
        <v>10.37</v>
      </c>
      <c r="K308" s="1" t="s">
        <v>217</v>
      </c>
      <c r="L308" s="9" t="str">
        <f>IF(J308="Div by 0", "N/A", IF(K308="N/A","N/A", IF(J308&gt;VALUE(MID(K308,1,2)), "No", IF(J308&lt;-1*VALUE(MID(K308,1,2)), "No", "Yes"))))</f>
        <v>N/A</v>
      </c>
    </row>
    <row r="309" spans="1:12" x14ac:dyDescent="0.2">
      <c r="A309" s="72" t="s">
        <v>73</v>
      </c>
      <c r="B309" s="34" t="s">
        <v>217</v>
      </c>
      <c r="C309" s="35">
        <v>3223784</v>
      </c>
      <c r="D309" s="43" t="str">
        <f>IF($B309="N/A","N/A",IF(C309&gt;10,"No",IF(C309&lt;-10,"No","Yes")))</f>
        <v>N/A</v>
      </c>
      <c r="E309" s="35">
        <v>3465881</v>
      </c>
      <c r="F309" s="43" t="str">
        <f>IF($B309="N/A","N/A",IF(E309&gt;10,"No",IF(E309&lt;-10,"No","Yes")))</f>
        <v>N/A</v>
      </c>
      <c r="G309" s="35">
        <v>3758802</v>
      </c>
      <c r="H309" s="43" t="str">
        <f>IF($B309="N/A","N/A",IF(G309&gt;10,"No",IF(G309&lt;-10,"No","Yes")))</f>
        <v>N/A</v>
      </c>
      <c r="I309" s="12">
        <v>7.51</v>
      </c>
      <c r="J309" s="12">
        <v>8.452</v>
      </c>
      <c r="K309" s="44" t="s">
        <v>734</v>
      </c>
      <c r="L309" s="9" t="str">
        <f t="shared" ref="L309:L338" si="94">IF(J309="Div by 0", "N/A", IF(K309="N/A","N/A", IF(J309&gt;VALUE(MID(K309,1,2)), "No", IF(J309&lt;-1*VALUE(MID(K309,1,2)), "No", "Yes"))))</f>
        <v>Yes</v>
      </c>
    </row>
    <row r="310" spans="1:12" x14ac:dyDescent="0.2">
      <c r="A310" s="57" t="s">
        <v>186</v>
      </c>
      <c r="B310" s="34" t="s">
        <v>217</v>
      </c>
      <c r="C310" s="35">
        <v>387610</v>
      </c>
      <c r="D310" s="11" t="str">
        <f t="shared" ref="D310:D313" si="95">IF($B310="N/A","N/A",IF(C310&gt;10,"No",IF(C310&lt;-10,"No","Yes")))</f>
        <v>N/A</v>
      </c>
      <c r="E310" s="35">
        <v>390259</v>
      </c>
      <c r="F310" s="11" t="str">
        <f t="shared" ref="F310:F313" si="96">IF($B310="N/A","N/A",IF(E310&gt;10,"No",IF(E310&lt;-10,"No","Yes")))</f>
        <v>N/A</v>
      </c>
      <c r="G310" s="35">
        <v>396890</v>
      </c>
      <c r="H310" s="11" t="str">
        <f t="shared" ref="H310:H313" si="97">IF($B310="N/A","N/A",IF(G310&gt;10,"No",IF(G310&lt;-10,"No","Yes")))</f>
        <v>N/A</v>
      </c>
      <c r="I310" s="12">
        <v>0.68340000000000001</v>
      </c>
      <c r="J310" s="12">
        <v>1.6990000000000001</v>
      </c>
      <c r="K310" s="44" t="s">
        <v>734</v>
      </c>
      <c r="L310" s="9" t="str">
        <f>IF(J310="Div by 0", "N/A", IF(OR(J310="N/A",K310="N/A"),"N/A", IF(J310&gt;VALUE(MID(K310,1,2)), "No", IF(J310&lt;-1*VALUE(MID(K310,1,2)), "No", "Yes"))))</f>
        <v>Yes</v>
      </c>
    </row>
    <row r="311" spans="1:12" x14ac:dyDescent="0.2">
      <c r="A311" s="57" t="s">
        <v>187</v>
      </c>
      <c r="B311" s="34" t="s">
        <v>217</v>
      </c>
      <c r="C311" s="35">
        <v>527901</v>
      </c>
      <c r="D311" s="11" t="str">
        <f t="shared" si="95"/>
        <v>N/A</v>
      </c>
      <c r="E311" s="35">
        <v>560904</v>
      </c>
      <c r="F311" s="11" t="str">
        <f t="shared" si="96"/>
        <v>N/A</v>
      </c>
      <c r="G311" s="35">
        <v>596247</v>
      </c>
      <c r="H311" s="11" t="str">
        <f t="shared" si="97"/>
        <v>N/A</v>
      </c>
      <c r="I311" s="12">
        <v>6.2519999999999998</v>
      </c>
      <c r="J311" s="12">
        <v>6.3010000000000002</v>
      </c>
      <c r="K311" s="44" t="s">
        <v>734</v>
      </c>
      <c r="L311" s="9" t="str">
        <f t="shared" ref="L311:L313" si="98">IF(J311="Div by 0", "N/A", IF(OR(J311="N/A",K311="N/A"),"N/A", IF(J311&gt;VALUE(MID(K311,1,2)), "No", IF(J311&lt;-1*VALUE(MID(K311,1,2)), "No", "Yes"))))</f>
        <v>Yes</v>
      </c>
    </row>
    <row r="312" spans="1:12" x14ac:dyDescent="0.2">
      <c r="A312" s="57" t="s">
        <v>188</v>
      </c>
      <c r="B312" s="34" t="s">
        <v>217</v>
      </c>
      <c r="C312" s="35">
        <v>2009895</v>
      </c>
      <c r="D312" s="11" t="str">
        <f t="shared" si="95"/>
        <v>N/A</v>
      </c>
      <c r="E312" s="35">
        <v>2199054</v>
      </c>
      <c r="F312" s="11" t="str">
        <f t="shared" si="96"/>
        <v>N/A</v>
      </c>
      <c r="G312" s="35">
        <v>2417421</v>
      </c>
      <c r="H312" s="11" t="str">
        <f t="shared" si="97"/>
        <v>N/A</v>
      </c>
      <c r="I312" s="12">
        <v>9.4109999999999996</v>
      </c>
      <c r="J312" s="12">
        <v>9.93</v>
      </c>
      <c r="K312" s="44" t="s">
        <v>734</v>
      </c>
      <c r="L312" s="9" t="str">
        <f t="shared" si="98"/>
        <v>Yes</v>
      </c>
    </row>
    <row r="313" spans="1:12" x14ac:dyDescent="0.2">
      <c r="A313" s="7" t="s">
        <v>189</v>
      </c>
      <c r="B313" s="34" t="s">
        <v>217</v>
      </c>
      <c r="C313" s="35">
        <v>298378</v>
      </c>
      <c r="D313" s="11" t="str">
        <f t="shared" si="95"/>
        <v>N/A</v>
      </c>
      <c r="E313" s="35">
        <v>315664</v>
      </c>
      <c r="F313" s="11" t="str">
        <f t="shared" si="96"/>
        <v>N/A</v>
      </c>
      <c r="G313" s="35">
        <v>348244</v>
      </c>
      <c r="H313" s="11" t="str">
        <f t="shared" si="97"/>
        <v>N/A</v>
      </c>
      <c r="I313" s="12">
        <v>5.7930000000000001</v>
      </c>
      <c r="J313" s="12">
        <v>10.32</v>
      </c>
      <c r="K313" s="44" t="s">
        <v>734</v>
      </c>
      <c r="L313" s="9" t="str">
        <f t="shared" si="98"/>
        <v>Yes</v>
      </c>
    </row>
    <row r="314" spans="1:12" x14ac:dyDescent="0.2">
      <c r="A314" s="57" t="s">
        <v>1113</v>
      </c>
      <c r="B314" s="13" t="s">
        <v>217</v>
      </c>
      <c r="C314" s="35" t="s">
        <v>217</v>
      </c>
      <c r="D314" s="9" t="str">
        <f t="shared" ref="D314:F317" si="99">IF($B314="N/A","N/A",IF(C314&lt;0,"No","Yes"))</f>
        <v>N/A</v>
      </c>
      <c r="E314" s="35">
        <v>2296186</v>
      </c>
      <c r="F314" s="9" t="str">
        <f t="shared" si="99"/>
        <v>N/A</v>
      </c>
      <c r="G314" s="35">
        <v>2520495</v>
      </c>
      <c r="H314" s="9" t="str">
        <f t="shared" ref="H314:H317" si="100">IF($B314="N/A","N/A",IF(G314&lt;0,"No","Yes"))</f>
        <v>N/A</v>
      </c>
      <c r="I314" s="12" t="s">
        <v>217</v>
      </c>
      <c r="J314" s="12">
        <v>9.7690000000000001</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77050</v>
      </c>
      <c r="F315" s="9" t="str">
        <f t="shared" si="99"/>
        <v>N/A</v>
      </c>
      <c r="G315" s="35">
        <v>87451</v>
      </c>
      <c r="H315" s="9" t="str">
        <f t="shared" si="100"/>
        <v>N/A</v>
      </c>
      <c r="I315" s="12" t="s">
        <v>217</v>
      </c>
      <c r="J315" s="12">
        <v>13.5</v>
      </c>
      <c r="K315" s="1" t="s">
        <v>733</v>
      </c>
      <c r="L315" s="9" t="str">
        <f t="shared" ref="L315:L317" si="101">IF(J315="Div by 0", "N/A", IF(OR(J315="N/A",K315="N/A"),"N/A", IF(J315&gt;VALUE(MID(K315,1,2)), "No", IF(J315&lt;-1*VALUE(MID(K315,1,2)), "No", "Yes"))))</f>
        <v>No</v>
      </c>
    </row>
    <row r="316" spans="1:12" x14ac:dyDescent="0.2">
      <c r="A316" s="57" t="s">
        <v>434</v>
      </c>
      <c r="B316" s="13" t="s">
        <v>217</v>
      </c>
      <c r="C316" s="35" t="s">
        <v>217</v>
      </c>
      <c r="D316" s="9" t="str">
        <f t="shared" si="99"/>
        <v>N/A</v>
      </c>
      <c r="E316" s="35">
        <v>651689</v>
      </c>
      <c r="F316" s="9" t="str">
        <f t="shared" si="99"/>
        <v>N/A</v>
      </c>
      <c r="G316" s="35">
        <v>706276</v>
      </c>
      <c r="H316" s="9" t="str">
        <f t="shared" si="100"/>
        <v>N/A</v>
      </c>
      <c r="I316" s="12" t="s">
        <v>217</v>
      </c>
      <c r="J316" s="12">
        <v>8.3759999999999994</v>
      </c>
      <c r="K316" s="1" t="s">
        <v>733</v>
      </c>
      <c r="L316" s="9" t="str">
        <f t="shared" si="101"/>
        <v>Yes</v>
      </c>
    </row>
    <row r="317" spans="1:12" x14ac:dyDescent="0.2">
      <c r="A317" s="57" t="s">
        <v>1114</v>
      </c>
      <c r="B317" s="13" t="s">
        <v>217</v>
      </c>
      <c r="C317" s="35" t="s">
        <v>217</v>
      </c>
      <c r="D317" s="9" t="str">
        <f t="shared" si="99"/>
        <v>N/A</v>
      </c>
      <c r="E317" s="35">
        <v>335411</v>
      </c>
      <c r="F317" s="9" t="str">
        <f t="shared" si="99"/>
        <v>N/A</v>
      </c>
      <c r="G317" s="35">
        <v>342431</v>
      </c>
      <c r="H317" s="9" t="str">
        <f t="shared" si="100"/>
        <v>N/A</v>
      </c>
      <c r="I317" s="12" t="s">
        <v>217</v>
      </c>
      <c r="J317" s="12">
        <v>2.093</v>
      </c>
      <c r="K317" s="1" t="s">
        <v>733</v>
      </c>
      <c r="L317" s="9" t="str">
        <f t="shared" si="101"/>
        <v>Yes</v>
      </c>
    </row>
    <row r="318" spans="1:12" x14ac:dyDescent="0.2">
      <c r="A318" s="57" t="s">
        <v>98</v>
      </c>
      <c r="B318" s="34" t="s">
        <v>295</v>
      </c>
      <c r="C318" s="8">
        <v>92.734128588999994</v>
      </c>
      <c r="D318" s="43" t="str">
        <f>IF($B318="N/A","N/A",IF(C318&gt;80,"Yes","No"))</f>
        <v>Yes</v>
      </c>
      <c r="E318" s="8">
        <v>90.348658826000005</v>
      </c>
      <c r="F318" s="43" t="str">
        <f>IF($B318="N/A","N/A",IF(E318&gt;80,"Yes","No"))</f>
        <v>Yes</v>
      </c>
      <c r="G318" s="8">
        <v>90.045445330999996</v>
      </c>
      <c r="H318" s="43" t="str">
        <f>IF($B318="N/A","N/A",IF(G318&gt;80,"Yes","No"))</f>
        <v>Yes</v>
      </c>
      <c r="I318" s="12">
        <v>-2.57</v>
      </c>
      <c r="J318" s="12">
        <v>-0.33600000000000002</v>
      </c>
      <c r="K318" s="44" t="s">
        <v>734</v>
      </c>
      <c r="L318" s="9" t="str">
        <f t="shared" si="94"/>
        <v>Yes</v>
      </c>
    </row>
    <row r="319" spans="1:12" x14ac:dyDescent="0.2">
      <c r="A319" s="57" t="s">
        <v>336</v>
      </c>
      <c r="B319" s="34" t="s">
        <v>282</v>
      </c>
      <c r="C319" s="8">
        <v>0.27129609180000003</v>
      </c>
      <c r="D319" s="43" t="str">
        <f>IF($B319="N/A","N/A",IF(C319&gt;=5,"No",IF(C319&lt;0,"No","Yes")))</f>
        <v>Yes</v>
      </c>
      <c r="E319" s="8">
        <v>0.29265286369999999</v>
      </c>
      <c r="F319" s="43" t="str">
        <f>IF($B319="N/A","N/A",IF(E319&gt;=5,"No",IF(E319&lt;0,"No","Yes")))</f>
        <v>Yes</v>
      </c>
      <c r="G319" s="8">
        <v>0.25803434180000001</v>
      </c>
      <c r="H319" s="43" t="str">
        <f>IF($B319="N/A","N/A",IF(G319&gt;=5,"No",IF(G319&lt;0,"No","Yes")))</f>
        <v>Yes</v>
      </c>
      <c r="I319" s="12">
        <v>7.8719999999999999</v>
      </c>
      <c r="J319" s="12">
        <v>-11.8</v>
      </c>
      <c r="K319" s="44" t="s">
        <v>734</v>
      </c>
      <c r="L319" s="9" t="str">
        <f t="shared" si="94"/>
        <v>Yes</v>
      </c>
    </row>
    <row r="320" spans="1:12" x14ac:dyDescent="0.2">
      <c r="A320" s="57" t="s">
        <v>344</v>
      </c>
      <c r="B320" s="47" t="s">
        <v>282</v>
      </c>
      <c r="C320" s="8">
        <v>5.4263871277</v>
      </c>
      <c r="D320" s="43" t="str">
        <f>IF($B320="N/A","N/A",IF(C320&gt;=5,"No",IF(C320&lt;0,"No","Yes")))</f>
        <v>No</v>
      </c>
      <c r="E320" s="8">
        <v>5.2479585997999996</v>
      </c>
      <c r="F320" s="43" t="str">
        <f>IF($B320="N/A","N/A",IF(E320&gt;=5,"No",IF(E320&lt;0,"No","Yes")))</f>
        <v>No</v>
      </c>
      <c r="G320" s="8">
        <v>5.1822894635000001</v>
      </c>
      <c r="H320" s="43" t="str">
        <f>IF($B320="N/A","N/A",IF(G320&gt;=5,"No",IF(G320&lt;0,"No","Yes")))</f>
        <v>No</v>
      </c>
      <c r="I320" s="12">
        <v>-3.29</v>
      </c>
      <c r="J320" s="12">
        <v>-1.25</v>
      </c>
      <c r="K320" s="44" t="s">
        <v>734</v>
      </c>
      <c r="L320" s="9" t="str">
        <f t="shared" si="94"/>
        <v>Yes</v>
      </c>
    </row>
    <row r="321" spans="1:12" x14ac:dyDescent="0.2">
      <c r="A321" s="57" t="s">
        <v>337</v>
      </c>
      <c r="B321" s="47" t="s">
        <v>282</v>
      </c>
      <c r="C321" s="8">
        <v>5.4594227999999996E-3</v>
      </c>
      <c r="D321" s="43" t="str">
        <f>IF($B321="N/A","N/A",IF(C321&gt;=5,"No",IF(C321&lt;0,"No","Yes")))</f>
        <v>Yes</v>
      </c>
      <c r="E321" s="8">
        <v>5.3088954999999998E-3</v>
      </c>
      <c r="F321" s="43" t="str">
        <f>IF($B321="N/A","N/A",IF(E321&gt;=5,"No",IF(E321&lt;0,"No","Yes")))</f>
        <v>Yes</v>
      </c>
      <c r="G321" s="8">
        <v>3.3521318999999998E-3</v>
      </c>
      <c r="H321" s="43" t="str">
        <f>IF($B321="N/A","N/A",IF(G321&gt;=5,"No",IF(G321&lt;0,"No","Yes")))</f>
        <v>Yes</v>
      </c>
      <c r="I321" s="12">
        <v>-2.76</v>
      </c>
      <c r="J321" s="12">
        <v>-36.9</v>
      </c>
      <c r="K321" s="44" t="s">
        <v>734</v>
      </c>
      <c r="L321" s="9" t="str">
        <f t="shared" si="94"/>
        <v>No</v>
      </c>
    </row>
    <row r="322" spans="1:12" x14ac:dyDescent="0.2">
      <c r="A322" s="57" t="s">
        <v>338</v>
      </c>
      <c r="B322" s="47" t="s">
        <v>296</v>
      </c>
      <c r="C322" s="8">
        <v>1.5627287684</v>
      </c>
      <c r="D322" s="43" t="str">
        <f>IF($B322="N/A","N/A",IF(C322&gt;0,"No",IF(C322&lt;0,"No","Yes")))</f>
        <v>No</v>
      </c>
      <c r="E322" s="8">
        <v>1.4576091909</v>
      </c>
      <c r="F322" s="43" t="str">
        <f>IF($B322="N/A","N/A",IF(E322&gt;0,"No",IF(E322&lt;0,"No","Yes")))</f>
        <v>No</v>
      </c>
      <c r="G322" s="8">
        <v>1.4156638205000001</v>
      </c>
      <c r="H322" s="43" t="str">
        <f>IF($B322="N/A","N/A",IF(G322&gt;0,"No",IF(G322&lt;0,"No","Yes")))</f>
        <v>No</v>
      </c>
      <c r="I322" s="12">
        <v>-6.73</v>
      </c>
      <c r="J322" s="12">
        <v>-2.88</v>
      </c>
      <c r="K322" s="44" t="s">
        <v>734</v>
      </c>
      <c r="L322" s="9" t="str">
        <f t="shared" si="94"/>
        <v>Yes</v>
      </c>
    </row>
    <row r="323" spans="1:12" x14ac:dyDescent="0.2">
      <c r="A323" s="57" t="s">
        <v>339</v>
      </c>
      <c r="B323" s="47" t="s">
        <v>282</v>
      </c>
      <c r="C323" s="8">
        <v>0</v>
      </c>
      <c r="D323" s="43" t="str">
        <f>IF($B323="N/A","N/A",IF(C323&gt;=5,"No",IF(C323&lt;0,"No","Yes")))</f>
        <v>Yes</v>
      </c>
      <c r="E323" s="8">
        <v>2.6166218631999998</v>
      </c>
      <c r="F323" s="43" t="str">
        <f>IF($B323="N/A","N/A",IF(E323&gt;=5,"No",IF(E323&lt;0,"No","Yes")))</f>
        <v>Yes</v>
      </c>
      <c r="G323" s="8">
        <v>3.0540581812999998</v>
      </c>
      <c r="H323" s="43" t="str">
        <f>IF($B323="N/A","N/A",IF(G323&gt;=5,"No",IF(G323&lt;0,"No","Yes")))</f>
        <v>Yes</v>
      </c>
      <c r="I323" s="12" t="s">
        <v>1743</v>
      </c>
      <c r="J323" s="12">
        <v>16.72</v>
      </c>
      <c r="K323" s="44" t="s">
        <v>734</v>
      </c>
      <c r="L323" s="9" t="str">
        <f t="shared" si="94"/>
        <v>No</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3.1189761E-2</v>
      </c>
      <c r="F325" s="43" t="str">
        <f t="shared" si="103"/>
        <v>No</v>
      </c>
      <c r="G325" s="8">
        <v>4.11567303E-2</v>
      </c>
      <c r="H325" s="43" t="str">
        <f t="shared" si="104"/>
        <v>No</v>
      </c>
      <c r="I325" s="12" t="s">
        <v>1743</v>
      </c>
      <c r="J325" s="12">
        <v>31.96</v>
      </c>
      <c r="K325" s="44" t="s">
        <v>734</v>
      </c>
      <c r="L325" s="9" t="str">
        <f t="shared" si="94"/>
        <v>No</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6.8577795535000003</v>
      </c>
      <c r="D333" s="43" t="str">
        <f>IF($B333="N/A","N/A",IF(C333&gt;15,"No",IF(C333&lt;2,"No","Yes")))</f>
        <v>Yes</v>
      </c>
      <c r="E333" s="8">
        <v>6.3860530699</v>
      </c>
      <c r="F333" s="43" t="str">
        <f>IF($B333="N/A","N/A",IF(E333&gt;15,"No",IF(E333&lt;2,"No","Yes")))</f>
        <v>Yes</v>
      </c>
      <c r="G333" s="8">
        <v>6.2185238807000003</v>
      </c>
      <c r="H333" s="43" t="str">
        <f>IF($B333="N/A","N/A",IF(G333&gt;15,"No",IF(G333&lt;2,"No","Yes")))</f>
        <v>Yes</v>
      </c>
      <c r="I333" s="12">
        <v>-6.88</v>
      </c>
      <c r="J333" s="12">
        <v>-2.62</v>
      </c>
      <c r="K333" s="44" t="s">
        <v>734</v>
      </c>
      <c r="L333" s="9" t="str">
        <f t="shared" si="94"/>
        <v>Yes</v>
      </c>
    </row>
    <row r="334" spans="1:12" x14ac:dyDescent="0.2">
      <c r="A334" s="57" t="s">
        <v>1120</v>
      </c>
      <c r="B334" s="34" t="s">
        <v>217</v>
      </c>
      <c r="C334" s="35">
        <v>162557</v>
      </c>
      <c r="D334" s="43" t="str">
        <f>IF($B334="N/A","N/A",IF(C334&gt;10,"No",IF(C334&lt;-10,"No","Yes")))</f>
        <v>N/A</v>
      </c>
      <c r="E334" s="35">
        <v>183405</v>
      </c>
      <c r="F334" s="43" t="str">
        <f>IF($B334="N/A","N/A",IF(E334&gt;10,"No",IF(E334&lt;-10,"No","Yes")))</f>
        <v>N/A</v>
      </c>
      <c r="G334" s="35">
        <v>202798</v>
      </c>
      <c r="H334" s="43" t="str">
        <f>IF($B334="N/A","N/A",IF(G334&gt;10,"No",IF(G334&lt;-10,"No","Yes")))</f>
        <v>N/A</v>
      </c>
      <c r="I334" s="12">
        <v>12.83</v>
      </c>
      <c r="J334" s="12">
        <v>10.57</v>
      </c>
      <c r="K334" s="44" t="s">
        <v>734</v>
      </c>
      <c r="L334" s="9" t="str">
        <f t="shared" si="94"/>
        <v>Yes</v>
      </c>
    </row>
    <row r="335" spans="1:12" x14ac:dyDescent="0.2">
      <c r="A335" s="57" t="s">
        <v>145</v>
      </c>
      <c r="B335" s="34" t="s">
        <v>217</v>
      </c>
      <c r="C335" s="35">
        <v>0</v>
      </c>
      <c r="D335" s="43" t="str">
        <f>IF($B335="N/A","N/A",IF(C335&gt;10,"No",IF(C335&lt;-10,"No","Yes")))</f>
        <v>N/A</v>
      </c>
      <c r="E335" s="35">
        <v>0</v>
      </c>
      <c r="F335" s="43" t="str">
        <f>IF($B335="N/A","N/A",IF(E335&gt;10,"No",IF(E335&lt;-10,"No","Yes")))</f>
        <v>N/A</v>
      </c>
      <c r="G335" s="35">
        <v>0</v>
      </c>
      <c r="H335" s="43" t="str">
        <f>IF($B335="N/A","N/A",IF(G335&gt;10,"No",IF(G335&lt;-10,"No","Yes")))</f>
        <v>N/A</v>
      </c>
      <c r="I335" s="12" t="s">
        <v>1743</v>
      </c>
      <c r="J335" s="12" t="s">
        <v>1743</v>
      </c>
      <c r="K335" s="44" t="s">
        <v>734</v>
      </c>
      <c r="L335" s="9" t="str">
        <f t="shared" si="94"/>
        <v>N/A</v>
      </c>
    </row>
    <row r="336" spans="1:12" x14ac:dyDescent="0.2">
      <c r="A336" s="57" t="s">
        <v>146</v>
      </c>
      <c r="B336" s="34" t="s">
        <v>217</v>
      </c>
      <c r="C336" s="35">
        <v>0</v>
      </c>
      <c r="D336" s="43" t="str">
        <f>IF($B336="N/A","N/A",IF(C336&gt;10,"No",IF(C336&lt;-10,"No","Yes")))</f>
        <v>N/A</v>
      </c>
      <c r="E336" s="35">
        <v>0</v>
      </c>
      <c r="F336" s="43" t="str">
        <f>IF($B336="N/A","N/A",IF(E336&gt;10,"No",IF(E336&lt;-10,"No","Yes")))</f>
        <v>N/A</v>
      </c>
      <c r="G336" s="35">
        <v>0</v>
      </c>
      <c r="H336" s="43" t="str">
        <f>IF($B336="N/A","N/A",IF(G336&gt;10,"No",IF(G336&lt;-10,"No","Yes")))</f>
        <v>N/A</v>
      </c>
      <c r="I336" s="12" t="s">
        <v>1743</v>
      </c>
      <c r="J336" s="12" t="s">
        <v>1743</v>
      </c>
      <c r="K336" s="44" t="s">
        <v>734</v>
      </c>
      <c r="L336" s="9" t="str">
        <f t="shared" si="94"/>
        <v>N/A</v>
      </c>
    </row>
    <row r="337" spans="1:12" x14ac:dyDescent="0.2">
      <c r="A337" s="57" t="s">
        <v>147</v>
      </c>
      <c r="B337" s="34" t="s">
        <v>217</v>
      </c>
      <c r="C337" s="35">
        <v>0</v>
      </c>
      <c r="D337" s="43" t="str">
        <f>IF($B337="N/A","N/A",IF(C337&gt;10,"No",IF(C337&lt;-10,"No","Yes")))</f>
        <v>N/A</v>
      </c>
      <c r="E337" s="35">
        <v>0</v>
      </c>
      <c r="F337" s="43" t="str">
        <f>IF($B337="N/A","N/A",IF(E337&gt;10,"No",IF(E337&lt;-10,"No","Yes")))</f>
        <v>N/A</v>
      </c>
      <c r="G337" s="35">
        <v>0</v>
      </c>
      <c r="H337" s="43" t="str">
        <f>IF($B337="N/A","N/A",IF(G337&gt;10,"No",IF(G337&lt;-10,"No","Yes")))</f>
        <v>N/A</v>
      </c>
      <c r="I337" s="12" t="s">
        <v>1743</v>
      </c>
      <c r="J337" s="12" t="s">
        <v>1743</v>
      </c>
      <c r="K337" s="44" t="s">
        <v>734</v>
      </c>
      <c r="L337" s="9" t="str">
        <f t="shared" si="94"/>
        <v>N/A</v>
      </c>
    </row>
    <row r="338" spans="1:12" x14ac:dyDescent="0.2">
      <c r="A338" s="57" t="s">
        <v>148</v>
      </c>
      <c r="B338" s="34" t="s">
        <v>217</v>
      </c>
      <c r="C338" s="35">
        <v>0</v>
      </c>
      <c r="D338" s="43" t="str">
        <f>IF($B338="N/A","N/A",IF(C338&gt;10,"No",IF(C338&lt;-10,"No","Yes")))</f>
        <v>N/A</v>
      </c>
      <c r="E338" s="35">
        <v>0</v>
      </c>
      <c r="F338" s="43" t="str">
        <f>IF($B338="N/A","N/A",IF(E338&gt;10,"No",IF(E338&lt;-10,"No","Yes")))</f>
        <v>N/A</v>
      </c>
      <c r="G338" s="35">
        <v>0</v>
      </c>
      <c r="H338" s="43" t="str">
        <f>IF($B338="N/A","N/A",IF(G338&gt;10,"No",IF(G338&lt;-10,"No","Yes")))</f>
        <v>N/A</v>
      </c>
      <c r="I338" s="12" t="s">
        <v>1743</v>
      </c>
      <c r="J338" s="12" t="s">
        <v>1743</v>
      </c>
      <c r="K338" s="44" t="s">
        <v>734</v>
      </c>
      <c r="L338" s="9" t="str">
        <f t="shared" si="94"/>
        <v>N/A</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17170195085</v>
      </c>
      <c r="D6" s="11" t="str">
        <f t="shared" ref="D6:D12" si="0">IF($B6="N/A","N/A",IF(C6&gt;10,"No",IF(C6&lt;-10,"No","Yes")))</f>
        <v>N/A</v>
      </c>
      <c r="E6" s="14">
        <v>19653193627</v>
      </c>
      <c r="F6" s="11" t="str">
        <f t="shared" ref="F6:F12" si="1">IF($B6="N/A","N/A",IF(E6&gt;10,"No",IF(E6&lt;-10,"No","Yes")))</f>
        <v>N/A</v>
      </c>
      <c r="G6" s="14">
        <v>21805134304</v>
      </c>
      <c r="H6" s="11" t="str">
        <f t="shared" ref="H6:H12" si="2">IF($B6="N/A","N/A",IF(G6&gt;10,"No",IF(G6&lt;-10,"No","Yes")))</f>
        <v>N/A</v>
      </c>
      <c r="I6" s="12">
        <v>14.46</v>
      </c>
      <c r="J6" s="12">
        <v>10.95</v>
      </c>
      <c r="K6" s="47" t="s">
        <v>732</v>
      </c>
      <c r="L6" s="9" t="str">
        <f t="shared" ref="L6:L13" si="3">IF(J6="Div by 0", "N/A", IF(K6="N/A","N/A", IF(J6&gt;VALUE(MID(K6,1,2)), "No", IF(J6&lt;-1*VALUE(MID(K6,1,2)), "No", "Yes"))))</f>
        <v>Yes</v>
      </c>
    </row>
    <row r="7" spans="1:12" x14ac:dyDescent="0.2">
      <c r="A7" s="4" t="s">
        <v>1121</v>
      </c>
      <c r="B7" s="47" t="s">
        <v>217</v>
      </c>
      <c r="C7" s="14">
        <v>3924.5648879999999</v>
      </c>
      <c r="D7" s="11" t="str">
        <f t="shared" si="0"/>
        <v>N/A</v>
      </c>
      <c r="E7" s="14">
        <v>4217.5058841</v>
      </c>
      <c r="F7" s="11" t="str">
        <f t="shared" si="1"/>
        <v>N/A</v>
      </c>
      <c r="G7" s="14">
        <v>4381.4593584000004</v>
      </c>
      <c r="H7" s="11" t="str">
        <f t="shared" si="2"/>
        <v>N/A</v>
      </c>
      <c r="I7" s="12">
        <v>7.4640000000000004</v>
      </c>
      <c r="J7" s="12">
        <v>3.887</v>
      </c>
      <c r="K7" s="47" t="s">
        <v>732</v>
      </c>
      <c r="L7" s="9" t="str">
        <f t="shared" si="3"/>
        <v>Yes</v>
      </c>
    </row>
    <row r="8" spans="1:12" x14ac:dyDescent="0.2">
      <c r="A8" s="4" t="s">
        <v>720</v>
      </c>
      <c r="B8" s="47" t="s">
        <v>217</v>
      </c>
      <c r="C8" s="14">
        <v>415</v>
      </c>
      <c r="D8" s="11" t="str">
        <f t="shared" si="0"/>
        <v>N/A</v>
      </c>
      <c r="E8" s="14">
        <v>473</v>
      </c>
      <c r="F8" s="11" t="str">
        <f t="shared" si="1"/>
        <v>N/A</v>
      </c>
      <c r="G8" s="14">
        <v>557</v>
      </c>
      <c r="H8" s="11" t="str">
        <f t="shared" si="2"/>
        <v>N/A</v>
      </c>
      <c r="I8" s="12">
        <v>13.98</v>
      </c>
      <c r="J8" s="12">
        <v>17.760000000000002</v>
      </c>
      <c r="K8" s="47" t="s">
        <v>732</v>
      </c>
      <c r="L8" s="9" t="str">
        <f t="shared" si="3"/>
        <v>Yes</v>
      </c>
    </row>
    <row r="9" spans="1:12" x14ac:dyDescent="0.2">
      <c r="A9" s="4" t="s">
        <v>721</v>
      </c>
      <c r="B9" s="47" t="s">
        <v>217</v>
      </c>
      <c r="C9" s="14">
        <v>1368</v>
      </c>
      <c r="D9" s="11" t="str">
        <f t="shared" si="0"/>
        <v>N/A</v>
      </c>
      <c r="E9" s="14">
        <v>1527</v>
      </c>
      <c r="F9" s="11" t="str">
        <f t="shared" si="1"/>
        <v>N/A</v>
      </c>
      <c r="G9" s="14">
        <v>1650</v>
      </c>
      <c r="H9" s="11" t="str">
        <f t="shared" si="2"/>
        <v>N/A</v>
      </c>
      <c r="I9" s="12">
        <v>11.62</v>
      </c>
      <c r="J9" s="12">
        <v>8.0549999999999997</v>
      </c>
      <c r="K9" s="47" t="s">
        <v>732</v>
      </c>
      <c r="L9" s="9" t="str">
        <f t="shared" si="3"/>
        <v>Yes</v>
      </c>
    </row>
    <row r="10" spans="1:12" x14ac:dyDescent="0.2">
      <c r="A10" s="4" t="s">
        <v>722</v>
      </c>
      <c r="B10" s="47" t="s">
        <v>217</v>
      </c>
      <c r="C10" s="14">
        <v>3093</v>
      </c>
      <c r="D10" s="11" t="str">
        <f t="shared" si="0"/>
        <v>N/A</v>
      </c>
      <c r="E10" s="14">
        <v>3360</v>
      </c>
      <c r="F10" s="11" t="str">
        <f t="shared" si="1"/>
        <v>N/A</v>
      </c>
      <c r="G10" s="14">
        <v>3467</v>
      </c>
      <c r="H10" s="11" t="str">
        <f t="shared" si="2"/>
        <v>N/A</v>
      </c>
      <c r="I10" s="12">
        <v>8.6319999999999997</v>
      </c>
      <c r="J10" s="12">
        <v>3.1850000000000001</v>
      </c>
      <c r="K10" s="47" t="s">
        <v>732</v>
      </c>
      <c r="L10" s="9" t="str">
        <f t="shared" si="3"/>
        <v>Yes</v>
      </c>
    </row>
    <row r="11" spans="1:12" x14ac:dyDescent="0.2">
      <c r="A11" s="4" t="s">
        <v>723</v>
      </c>
      <c r="B11" s="47" t="s">
        <v>217</v>
      </c>
      <c r="C11" s="14">
        <v>15310</v>
      </c>
      <c r="D11" s="11" t="str">
        <f t="shared" si="0"/>
        <v>N/A</v>
      </c>
      <c r="E11" s="14">
        <v>16218</v>
      </c>
      <c r="F11" s="11" t="str">
        <f t="shared" si="1"/>
        <v>N/A</v>
      </c>
      <c r="G11" s="14">
        <v>16808</v>
      </c>
      <c r="H11" s="11" t="str">
        <f t="shared" si="2"/>
        <v>N/A</v>
      </c>
      <c r="I11" s="12">
        <v>5.931</v>
      </c>
      <c r="J11" s="12">
        <v>3.6379999999999999</v>
      </c>
      <c r="K11" s="47" t="s">
        <v>732</v>
      </c>
      <c r="L11" s="9" t="str">
        <f t="shared" si="3"/>
        <v>Yes</v>
      </c>
    </row>
    <row r="12" spans="1:12" x14ac:dyDescent="0.2">
      <c r="A12" s="4" t="s">
        <v>724</v>
      </c>
      <c r="B12" s="47" t="s">
        <v>217</v>
      </c>
      <c r="C12" s="14">
        <v>46042</v>
      </c>
      <c r="D12" s="11" t="str">
        <f t="shared" si="0"/>
        <v>N/A</v>
      </c>
      <c r="E12" s="14">
        <v>48545</v>
      </c>
      <c r="F12" s="11" t="str">
        <f t="shared" si="1"/>
        <v>N/A</v>
      </c>
      <c r="G12" s="14">
        <v>50184</v>
      </c>
      <c r="H12" s="11" t="str">
        <f t="shared" si="2"/>
        <v>N/A</v>
      </c>
      <c r="I12" s="12">
        <v>5.4359999999999999</v>
      </c>
      <c r="J12" s="12">
        <v>3.3759999999999999</v>
      </c>
      <c r="K12" s="47" t="s">
        <v>732</v>
      </c>
      <c r="L12" s="9" t="str">
        <f t="shared" si="3"/>
        <v>Yes</v>
      </c>
    </row>
    <row r="13" spans="1:12" x14ac:dyDescent="0.2">
      <c r="A13" s="4" t="s">
        <v>74</v>
      </c>
      <c r="B13" s="47" t="s">
        <v>217</v>
      </c>
      <c r="C13" s="14">
        <v>6260732</v>
      </c>
      <c r="D13" s="11" t="str">
        <f>IF($B13="N/A","N/A",IF(C13&gt;10,"No",IF(C13&lt;-10,"No","Yes")))</f>
        <v>N/A</v>
      </c>
      <c r="E13" s="14">
        <v>11045992</v>
      </c>
      <c r="F13" s="11" t="str">
        <f>IF($B13="N/A","N/A",IF(E13&gt;10,"No",IF(E13&lt;-10,"No","Yes")))</f>
        <v>N/A</v>
      </c>
      <c r="G13" s="14">
        <v>2803317</v>
      </c>
      <c r="H13" s="11" t="str">
        <f>IF($B13="N/A","N/A",IF(G13&gt;10,"No",IF(G13&lt;-10,"No","Yes")))</f>
        <v>N/A</v>
      </c>
      <c r="I13" s="12">
        <v>76.430000000000007</v>
      </c>
      <c r="J13" s="12">
        <v>-74.599999999999994</v>
      </c>
      <c r="K13" s="47" t="s">
        <v>732</v>
      </c>
      <c r="L13" s="9" t="str">
        <f t="shared" si="3"/>
        <v>No</v>
      </c>
    </row>
    <row r="14" spans="1:12" x14ac:dyDescent="0.2">
      <c r="A14" s="60" t="s">
        <v>161</v>
      </c>
      <c r="B14" s="34" t="s">
        <v>217</v>
      </c>
      <c r="C14" s="8">
        <v>9.9727386408999994</v>
      </c>
      <c r="D14" s="43" t="str">
        <f t="shared" ref="D14:D18" si="4">IF($B14="N/A","N/A",IF(C14&gt;10,"No",IF(C14&lt;-10,"No","Yes")))</f>
        <v>N/A</v>
      </c>
      <c r="E14" s="8">
        <v>9.5588347325999994</v>
      </c>
      <c r="F14" s="43" t="str">
        <f t="shared" ref="F14:F18" si="5">IF($B14="N/A","N/A",IF(E14&gt;10,"No",IF(E14&lt;-10,"No","Yes")))</f>
        <v>N/A</v>
      </c>
      <c r="G14" s="8">
        <v>9.1450068247999994</v>
      </c>
      <c r="H14" s="43" t="str">
        <f t="shared" ref="H14:H18" si="6">IF($B14="N/A","N/A",IF(G14&gt;10,"No",IF(G14&lt;-10,"No","Yes")))</f>
        <v>N/A</v>
      </c>
      <c r="I14" s="12">
        <v>-4.1500000000000004</v>
      </c>
      <c r="J14" s="12">
        <v>-4.33</v>
      </c>
      <c r="K14" s="44" t="s">
        <v>732</v>
      </c>
      <c r="L14" s="9" t="str">
        <f t="shared" ref="L14:L18" si="7">IF(J14="Div by 0", "N/A", IF(K14="N/A","N/A", IF(J14&gt;VALUE(MID(K14,1,2)), "No", IF(J14&lt;-1*VALUE(MID(K14,1,2)), "No", "Yes"))))</f>
        <v>Yes</v>
      </c>
    </row>
    <row r="15" spans="1:12" x14ac:dyDescent="0.2">
      <c r="A15" s="4" t="s">
        <v>418</v>
      </c>
      <c r="B15" s="34" t="s">
        <v>217</v>
      </c>
      <c r="C15" s="8">
        <v>34.171341175999999</v>
      </c>
      <c r="D15" s="43" t="str">
        <f t="shared" si="4"/>
        <v>N/A</v>
      </c>
      <c r="E15" s="8">
        <v>35.239043780000003</v>
      </c>
      <c r="F15" s="43" t="str">
        <f t="shared" si="5"/>
        <v>N/A</v>
      </c>
      <c r="G15" s="8">
        <v>35.670448327999999</v>
      </c>
      <c r="H15" s="43" t="str">
        <f t="shared" si="6"/>
        <v>N/A</v>
      </c>
      <c r="I15" s="12">
        <v>3.125</v>
      </c>
      <c r="J15" s="12">
        <v>1.224</v>
      </c>
      <c r="K15" s="44" t="s">
        <v>732</v>
      </c>
      <c r="L15" s="9" t="str">
        <f t="shared" si="7"/>
        <v>Yes</v>
      </c>
    </row>
    <row r="16" spans="1:12" x14ac:dyDescent="0.2">
      <c r="A16" s="4" t="s">
        <v>419</v>
      </c>
      <c r="B16" s="34" t="s">
        <v>217</v>
      </c>
      <c r="C16" s="8">
        <v>17.513165367999999</v>
      </c>
      <c r="D16" s="43" t="str">
        <f t="shared" si="4"/>
        <v>N/A</v>
      </c>
      <c r="E16" s="8">
        <v>17.752487629000001</v>
      </c>
      <c r="F16" s="43" t="str">
        <f t="shared" si="5"/>
        <v>N/A</v>
      </c>
      <c r="G16" s="8">
        <v>18.272332423999998</v>
      </c>
      <c r="H16" s="43" t="str">
        <f t="shared" si="6"/>
        <v>N/A</v>
      </c>
      <c r="I16" s="12">
        <v>1.367</v>
      </c>
      <c r="J16" s="12">
        <v>2.9279999999999999</v>
      </c>
      <c r="K16" s="44" t="s">
        <v>732</v>
      </c>
      <c r="L16" s="9" t="str">
        <f t="shared" si="7"/>
        <v>Yes</v>
      </c>
    </row>
    <row r="17" spans="1:12" x14ac:dyDescent="0.2">
      <c r="A17" s="4" t="s">
        <v>420</v>
      </c>
      <c r="B17" s="34" t="s">
        <v>217</v>
      </c>
      <c r="C17" s="8">
        <v>3.6860156528000001</v>
      </c>
      <c r="D17" s="43" t="str">
        <f t="shared" si="4"/>
        <v>N/A</v>
      </c>
      <c r="E17" s="8">
        <v>3.3949834631</v>
      </c>
      <c r="F17" s="43" t="str">
        <f t="shared" si="5"/>
        <v>N/A</v>
      </c>
      <c r="G17" s="8">
        <v>2.5453317206000001</v>
      </c>
      <c r="H17" s="43" t="str">
        <f t="shared" si="6"/>
        <v>N/A</v>
      </c>
      <c r="I17" s="12">
        <v>-7.9</v>
      </c>
      <c r="J17" s="12">
        <v>-25</v>
      </c>
      <c r="K17" s="44" t="s">
        <v>732</v>
      </c>
      <c r="L17" s="9" t="str">
        <f t="shared" si="7"/>
        <v>Yes</v>
      </c>
    </row>
    <row r="18" spans="1:12" x14ac:dyDescent="0.2">
      <c r="A18" s="4" t="s">
        <v>421</v>
      </c>
      <c r="B18" s="34" t="s">
        <v>217</v>
      </c>
      <c r="C18" s="8">
        <v>13.138662412</v>
      </c>
      <c r="D18" s="43" t="str">
        <f t="shared" si="4"/>
        <v>N/A</v>
      </c>
      <c r="E18" s="8">
        <v>12.065617804</v>
      </c>
      <c r="F18" s="43" t="str">
        <f t="shared" si="5"/>
        <v>N/A</v>
      </c>
      <c r="G18" s="8">
        <v>13.028362601</v>
      </c>
      <c r="H18" s="43" t="str">
        <f t="shared" si="6"/>
        <v>N/A</v>
      </c>
      <c r="I18" s="12">
        <v>-8.17</v>
      </c>
      <c r="J18" s="12">
        <v>7.9790000000000001</v>
      </c>
      <c r="K18" s="44" t="s">
        <v>732</v>
      </c>
      <c r="L18" s="9" t="str">
        <f t="shared" si="7"/>
        <v>Yes</v>
      </c>
    </row>
    <row r="19" spans="1:12" x14ac:dyDescent="0.2">
      <c r="A19" s="4" t="s">
        <v>75</v>
      </c>
      <c r="B19" s="47" t="s">
        <v>217</v>
      </c>
      <c r="C19" s="35">
        <v>28</v>
      </c>
      <c r="D19" s="43" t="str">
        <f t="shared" ref="D19:D50" si="8">IF($B19="N/A","N/A",IF(C19&gt;10,"No",IF(C19&lt;-10,"No","Yes")))</f>
        <v>N/A</v>
      </c>
      <c r="E19" s="35">
        <v>50</v>
      </c>
      <c r="F19" s="43" t="str">
        <f t="shared" ref="F19:F50" si="9">IF($B19="N/A","N/A",IF(E19&gt;10,"No",IF(E19&lt;-10,"No","Yes")))</f>
        <v>N/A</v>
      </c>
      <c r="G19" s="35">
        <v>44</v>
      </c>
      <c r="H19" s="43" t="str">
        <f t="shared" ref="H19:H50" si="10">IF($B19="N/A","N/A",IF(G19&gt;10,"No",IF(G19&lt;-10,"No","Yes")))</f>
        <v>N/A</v>
      </c>
      <c r="I19" s="12">
        <v>78.569999999999993</v>
      </c>
      <c r="J19" s="12">
        <v>-12</v>
      </c>
      <c r="K19" s="47" t="s">
        <v>217</v>
      </c>
      <c r="L19" s="9" t="str">
        <f t="shared" ref="L19:L25" si="11">IF(J19="Div by 0", "N/A", IF(K19="N/A","N/A", IF(J19&gt;VALUE(MID(K19,1,2)), "No", IF(J19&lt;-1*VALUE(MID(K19,1,2)), "No", "Yes"))))</f>
        <v>N/A</v>
      </c>
    </row>
    <row r="20" spans="1:12" x14ac:dyDescent="0.2">
      <c r="A20" s="4" t="s">
        <v>76</v>
      </c>
      <c r="B20" s="47" t="s">
        <v>217</v>
      </c>
      <c r="C20" s="35">
        <v>189</v>
      </c>
      <c r="D20" s="43" t="str">
        <f t="shared" si="8"/>
        <v>N/A</v>
      </c>
      <c r="E20" s="35">
        <v>244</v>
      </c>
      <c r="F20" s="43" t="str">
        <f t="shared" si="9"/>
        <v>N/A</v>
      </c>
      <c r="G20" s="35">
        <v>260</v>
      </c>
      <c r="H20" s="43" t="str">
        <f t="shared" si="10"/>
        <v>N/A</v>
      </c>
      <c r="I20" s="12">
        <v>29.1</v>
      </c>
      <c r="J20" s="12">
        <v>6.5570000000000004</v>
      </c>
      <c r="K20" s="47" t="s">
        <v>217</v>
      </c>
      <c r="L20" s="9" t="str">
        <f t="shared" si="11"/>
        <v>N/A</v>
      </c>
    </row>
    <row r="21" spans="1:12" x14ac:dyDescent="0.2">
      <c r="A21" s="60" t="s">
        <v>1121</v>
      </c>
      <c r="B21" s="47" t="s">
        <v>217</v>
      </c>
      <c r="C21" s="14">
        <v>3924.5648879999999</v>
      </c>
      <c r="D21" s="11" t="str">
        <f t="shared" si="8"/>
        <v>N/A</v>
      </c>
      <c r="E21" s="14">
        <v>4217.5058841</v>
      </c>
      <c r="F21" s="11" t="str">
        <f t="shared" si="9"/>
        <v>N/A</v>
      </c>
      <c r="G21" s="14">
        <v>4381.4593584000004</v>
      </c>
      <c r="H21" s="11" t="str">
        <f t="shared" si="10"/>
        <v>N/A</v>
      </c>
      <c r="I21" s="12">
        <v>7.4640000000000004</v>
      </c>
      <c r="J21" s="12">
        <v>3.887</v>
      </c>
      <c r="K21" s="47" t="s">
        <v>732</v>
      </c>
      <c r="L21" s="9" t="str">
        <f t="shared" si="11"/>
        <v>Yes</v>
      </c>
    </row>
    <row r="22" spans="1:12" x14ac:dyDescent="0.2">
      <c r="A22" s="4" t="s">
        <v>1726</v>
      </c>
      <c r="B22" s="47" t="s">
        <v>217</v>
      </c>
      <c r="C22" s="14">
        <v>7454.5273323000001</v>
      </c>
      <c r="D22" s="11" t="str">
        <f t="shared" si="8"/>
        <v>N/A</v>
      </c>
      <c r="E22" s="14">
        <v>8205.1408575000005</v>
      </c>
      <c r="F22" s="11" t="str">
        <f t="shared" si="9"/>
        <v>N/A</v>
      </c>
      <c r="G22" s="14">
        <v>8546.0250785000007</v>
      </c>
      <c r="H22" s="11" t="str">
        <f t="shared" si="10"/>
        <v>N/A</v>
      </c>
      <c r="I22" s="12">
        <v>10.07</v>
      </c>
      <c r="J22" s="12">
        <v>4.1550000000000002</v>
      </c>
      <c r="K22" s="47" t="s">
        <v>732</v>
      </c>
      <c r="L22" s="9" t="str">
        <f t="shared" si="11"/>
        <v>Yes</v>
      </c>
    </row>
    <row r="23" spans="1:12" x14ac:dyDescent="0.2">
      <c r="A23" s="4" t="s">
        <v>1122</v>
      </c>
      <c r="B23" s="47" t="s">
        <v>217</v>
      </c>
      <c r="C23" s="14">
        <v>11357.114446</v>
      </c>
      <c r="D23" s="11" t="str">
        <f t="shared" si="8"/>
        <v>N/A</v>
      </c>
      <c r="E23" s="14">
        <v>12248.899095000001</v>
      </c>
      <c r="F23" s="11" t="str">
        <f t="shared" si="9"/>
        <v>N/A</v>
      </c>
      <c r="G23" s="14">
        <v>12817.542143000001</v>
      </c>
      <c r="H23" s="11" t="str">
        <f t="shared" si="10"/>
        <v>N/A</v>
      </c>
      <c r="I23" s="12">
        <v>7.8520000000000003</v>
      </c>
      <c r="J23" s="12">
        <v>4.6420000000000003</v>
      </c>
      <c r="K23" s="47" t="s">
        <v>732</v>
      </c>
      <c r="L23" s="9" t="str">
        <f t="shared" si="11"/>
        <v>Yes</v>
      </c>
    </row>
    <row r="24" spans="1:12" x14ac:dyDescent="0.2">
      <c r="A24" s="4" t="s">
        <v>1123</v>
      </c>
      <c r="B24" s="47" t="s">
        <v>217</v>
      </c>
      <c r="C24" s="14">
        <v>2096.6850703999999</v>
      </c>
      <c r="D24" s="11" t="str">
        <f t="shared" si="8"/>
        <v>N/A</v>
      </c>
      <c r="E24" s="14">
        <v>2262.449458</v>
      </c>
      <c r="F24" s="11" t="str">
        <f t="shared" si="9"/>
        <v>N/A</v>
      </c>
      <c r="G24" s="14">
        <v>2384.8106232</v>
      </c>
      <c r="H24" s="11" t="str">
        <f t="shared" si="10"/>
        <v>N/A</v>
      </c>
      <c r="I24" s="12">
        <v>7.9059999999999997</v>
      </c>
      <c r="J24" s="12">
        <v>5.4080000000000004</v>
      </c>
      <c r="K24" s="47" t="s">
        <v>732</v>
      </c>
      <c r="L24" s="9" t="str">
        <f t="shared" si="11"/>
        <v>Yes</v>
      </c>
    </row>
    <row r="25" spans="1:12" x14ac:dyDescent="0.2">
      <c r="A25" s="4" t="s">
        <v>1124</v>
      </c>
      <c r="B25" s="47" t="s">
        <v>217</v>
      </c>
      <c r="C25" s="14">
        <v>2273.8358398</v>
      </c>
      <c r="D25" s="11" t="str">
        <f t="shared" si="8"/>
        <v>N/A</v>
      </c>
      <c r="E25" s="14">
        <v>2471.9279569</v>
      </c>
      <c r="F25" s="11" t="str">
        <f t="shared" si="9"/>
        <v>N/A</v>
      </c>
      <c r="G25" s="14">
        <v>2496.0597093000001</v>
      </c>
      <c r="H25" s="11" t="str">
        <f t="shared" si="10"/>
        <v>N/A</v>
      </c>
      <c r="I25" s="12">
        <v>8.7119999999999997</v>
      </c>
      <c r="J25" s="12">
        <v>0.97619999999999996</v>
      </c>
      <c r="K25" s="47" t="s">
        <v>732</v>
      </c>
      <c r="L25" s="9" t="str">
        <f t="shared" si="11"/>
        <v>Yes</v>
      </c>
    </row>
    <row r="26" spans="1:12" x14ac:dyDescent="0.2">
      <c r="A26" s="2" t="s">
        <v>1125</v>
      </c>
      <c r="B26" s="47" t="s">
        <v>217</v>
      </c>
      <c r="C26" s="14">
        <v>3852.0664058000002</v>
      </c>
      <c r="D26" s="11" t="str">
        <f t="shared" si="8"/>
        <v>N/A</v>
      </c>
      <c r="E26" s="14">
        <v>4142.3789914999998</v>
      </c>
      <c r="F26" s="11" t="str">
        <f t="shared" si="9"/>
        <v>N/A</v>
      </c>
      <c r="G26" s="14">
        <v>4293.8104454000004</v>
      </c>
      <c r="H26" s="11" t="str">
        <f t="shared" si="10"/>
        <v>N/A</v>
      </c>
      <c r="I26" s="12">
        <v>7.5369999999999999</v>
      </c>
      <c r="J26" s="12">
        <v>3.6560000000000001</v>
      </c>
      <c r="K26" s="47" t="s">
        <v>732</v>
      </c>
      <c r="L26" s="9" t="str">
        <f>IF(J26="Div by 0", "N/A", IF(OR(J26="N/A",K26="N/A"),"N/A", IF(J26&gt;VALUE(MID(K26,1,2)), "No", IF(J26&lt;-1*VALUE(MID(K26,1,2)), "No", "Yes"))))</f>
        <v>Yes</v>
      </c>
    </row>
    <row r="27" spans="1:12" x14ac:dyDescent="0.2">
      <c r="A27" s="2" t="s">
        <v>1126</v>
      </c>
      <c r="B27" s="47" t="s">
        <v>217</v>
      </c>
      <c r="C27" s="14">
        <v>4023.9700754</v>
      </c>
      <c r="D27" s="11" t="str">
        <f t="shared" si="8"/>
        <v>N/A</v>
      </c>
      <c r="E27" s="14">
        <v>4318.9763045999998</v>
      </c>
      <c r="F27" s="11" t="str">
        <f t="shared" si="9"/>
        <v>N/A</v>
      </c>
      <c r="G27" s="14">
        <v>4499.1456023000001</v>
      </c>
      <c r="H27" s="11" t="str">
        <f t="shared" si="10"/>
        <v>N/A</v>
      </c>
      <c r="I27" s="12">
        <v>7.3310000000000004</v>
      </c>
      <c r="J27" s="12">
        <v>4.1719999999999997</v>
      </c>
      <c r="K27" s="47" t="s">
        <v>732</v>
      </c>
      <c r="L27" s="9" t="str">
        <f>IF(J27="Div by 0", "N/A", IF(OR(J27="N/A",K27="N/A"),"N/A", IF(J27&gt;VALUE(MID(K27,1,2)), "No", IF(J27&lt;-1*VALUE(MID(K27,1,2)), "No", "Yes"))))</f>
        <v>Yes</v>
      </c>
    </row>
    <row r="28" spans="1:12" x14ac:dyDescent="0.2">
      <c r="A28" s="60" t="s">
        <v>1127</v>
      </c>
      <c r="B28" s="47" t="s">
        <v>217</v>
      </c>
      <c r="C28" s="14">
        <v>7610.8242301</v>
      </c>
      <c r="D28" s="11" t="str">
        <f t="shared" si="8"/>
        <v>N/A</v>
      </c>
      <c r="E28" s="14">
        <v>8206.7543003999999</v>
      </c>
      <c r="F28" s="11" t="str">
        <f t="shared" si="9"/>
        <v>N/A</v>
      </c>
      <c r="G28" s="14">
        <v>8550.4234997999993</v>
      </c>
      <c r="H28" s="11" t="str">
        <f t="shared" si="10"/>
        <v>N/A</v>
      </c>
      <c r="I28" s="12">
        <v>7.83</v>
      </c>
      <c r="J28" s="12">
        <v>4.1879999999999997</v>
      </c>
      <c r="K28" s="47" t="s">
        <v>732</v>
      </c>
      <c r="L28" s="9" t="str">
        <f>IF(J28="Div by 0", "N/A", IF(K28="N/A","N/A", IF(J28&gt;VALUE(MID(K28,1,2)), "No", IF(J28&lt;-1*VALUE(MID(K28,1,2)), "No", "Yes"))))</f>
        <v>Yes</v>
      </c>
    </row>
    <row r="29" spans="1:12" x14ac:dyDescent="0.2">
      <c r="A29" s="2" t="s">
        <v>1128</v>
      </c>
      <c r="B29" s="47" t="s">
        <v>217</v>
      </c>
      <c r="C29" s="14">
        <v>7430.8844986000004</v>
      </c>
      <c r="D29" s="11" t="str">
        <f t="shared" si="8"/>
        <v>N/A</v>
      </c>
      <c r="E29" s="14">
        <v>8161.6218368999998</v>
      </c>
      <c r="F29" s="11" t="str">
        <f t="shared" si="9"/>
        <v>N/A</v>
      </c>
      <c r="G29" s="14">
        <v>8518.5936612999994</v>
      </c>
      <c r="H29" s="11" t="str">
        <f t="shared" si="10"/>
        <v>N/A</v>
      </c>
      <c r="I29" s="12">
        <v>9.8339999999999996</v>
      </c>
      <c r="J29" s="12">
        <v>4.3739999999999997</v>
      </c>
      <c r="K29" s="47" t="s">
        <v>732</v>
      </c>
      <c r="L29" s="9" t="str">
        <f>IF(J29="Div by 0", "N/A", IF(K29="N/A","N/A", IF(J29&gt;VALUE(MID(K29,1,2)), "No", IF(J29&lt;-1*VALUE(MID(K29,1,2)), "No", "Yes"))))</f>
        <v>Yes</v>
      </c>
    </row>
    <row r="30" spans="1:12" x14ac:dyDescent="0.2">
      <c r="A30" s="2" t="s">
        <v>1129</v>
      </c>
      <c r="B30" s="47" t="s">
        <v>217</v>
      </c>
      <c r="C30" s="14">
        <v>7998.9468773999997</v>
      </c>
      <c r="D30" s="11" t="str">
        <f t="shared" si="8"/>
        <v>N/A</v>
      </c>
      <c r="E30" s="14">
        <v>8315.7055569999993</v>
      </c>
      <c r="F30" s="11" t="str">
        <f t="shared" si="9"/>
        <v>N/A</v>
      </c>
      <c r="G30" s="14">
        <v>8634.0985414000006</v>
      </c>
      <c r="H30" s="11" t="str">
        <f t="shared" si="10"/>
        <v>N/A</v>
      </c>
      <c r="I30" s="12">
        <v>3.96</v>
      </c>
      <c r="J30" s="12">
        <v>3.8290000000000002</v>
      </c>
      <c r="K30" s="47" t="s">
        <v>732</v>
      </c>
      <c r="L30" s="9" t="str">
        <f>IF(J30="Div by 0", "N/A", IF(K30="N/A","N/A", IF(J30&gt;VALUE(MID(K30,1,2)), "No", IF(J30&lt;-1*VALUE(MID(K30,1,2)), "No", "Yes"))))</f>
        <v>Yes</v>
      </c>
    </row>
    <row r="31" spans="1:12" x14ac:dyDescent="0.2">
      <c r="A31" s="2" t="s">
        <v>1130</v>
      </c>
      <c r="B31" s="47" t="s">
        <v>217</v>
      </c>
      <c r="C31" s="14">
        <v>7715.4303671999996</v>
      </c>
      <c r="D31" s="11" t="str">
        <f t="shared" si="8"/>
        <v>N/A</v>
      </c>
      <c r="E31" s="14">
        <v>8340.6550471999999</v>
      </c>
      <c r="F31" s="11" t="str">
        <f t="shared" si="9"/>
        <v>N/A</v>
      </c>
      <c r="G31" s="14">
        <v>8671.5600622000002</v>
      </c>
      <c r="H31" s="11" t="str">
        <f t="shared" si="10"/>
        <v>N/A</v>
      </c>
      <c r="I31" s="12">
        <v>8.1039999999999992</v>
      </c>
      <c r="J31" s="12">
        <v>3.9670000000000001</v>
      </c>
      <c r="K31" s="47" t="s">
        <v>732</v>
      </c>
      <c r="L31" s="9" t="str">
        <f>IF(J31="Div by 0", "N/A", IF(OR(J31="N/A",K31="N/A"),"N/A", IF(J31&gt;VALUE(MID(K31,1,2)), "No", IF(J31&lt;-1*VALUE(MID(K31,1,2)), "No", "Yes"))))</f>
        <v>Yes</v>
      </c>
    </row>
    <row r="32" spans="1:12" x14ac:dyDescent="0.2">
      <c r="A32" s="2" t="s">
        <v>1131</v>
      </c>
      <c r="B32" s="47" t="s">
        <v>217</v>
      </c>
      <c r="C32" s="14">
        <v>7430.0354600000001</v>
      </c>
      <c r="D32" s="11" t="str">
        <f t="shared" si="8"/>
        <v>N/A</v>
      </c>
      <c r="E32" s="14">
        <v>7977.1982054999999</v>
      </c>
      <c r="F32" s="11" t="str">
        <f t="shared" si="9"/>
        <v>N/A</v>
      </c>
      <c r="G32" s="14">
        <v>8345.7308544000007</v>
      </c>
      <c r="H32" s="11" t="str">
        <f t="shared" si="10"/>
        <v>N/A</v>
      </c>
      <c r="I32" s="12">
        <v>7.3639999999999999</v>
      </c>
      <c r="J32" s="12">
        <v>4.62</v>
      </c>
      <c r="K32" s="47" t="s">
        <v>732</v>
      </c>
      <c r="L32" s="9" t="str">
        <f>IF(J32="Div by 0", "N/A", IF(OR(J32="N/A",K32="N/A"),"N/A", IF(J32&gt;VALUE(MID(K32,1,2)), "No", IF(J32&lt;-1*VALUE(MID(K32,1,2)), "No", "Yes"))))</f>
        <v>Yes</v>
      </c>
    </row>
    <row r="33" spans="1:12" x14ac:dyDescent="0.2">
      <c r="A33" s="2" t="s">
        <v>1731</v>
      </c>
      <c r="B33" s="47" t="s">
        <v>217</v>
      </c>
      <c r="C33" s="14">
        <v>6844.7672347999996</v>
      </c>
      <c r="D33" s="11" t="str">
        <f t="shared" si="8"/>
        <v>N/A</v>
      </c>
      <c r="E33" s="14">
        <v>8544.3489217000006</v>
      </c>
      <c r="F33" s="11" t="str">
        <f t="shared" si="9"/>
        <v>N/A</v>
      </c>
      <c r="G33" s="14">
        <v>5826.2088440999996</v>
      </c>
      <c r="H33" s="11" t="str">
        <f t="shared" si="10"/>
        <v>N/A</v>
      </c>
      <c r="I33" s="12">
        <v>24.83</v>
      </c>
      <c r="J33" s="12">
        <v>-31.8</v>
      </c>
      <c r="K33" s="47" t="s">
        <v>732</v>
      </c>
      <c r="L33" s="9" t="str">
        <f t="shared" ref="L33:L45" si="12">IF(J33="Div by 0", "N/A", IF(K33="N/A","N/A", IF(J33&gt;VALUE(MID(K33,1,2)), "No", IF(J33&lt;-1*VALUE(MID(K33,1,2)), "No", "Yes"))))</f>
        <v>No</v>
      </c>
    </row>
    <row r="34" spans="1:12" x14ac:dyDescent="0.2">
      <c r="A34" s="2" t="s">
        <v>1732</v>
      </c>
      <c r="B34" s="47" t="s">
        <v>217</v>
      </c>
      <c r="C34" s="14">
        <v>1288.2121033000001</v>
      </c>
      <c r="D34" s="11" t="str">
        <f t="shared" si="8"/>
        <v>N/A</v>
      </c>
      <c r="E34" s="14">
        <v>1389.8937894000001</v>
      </c>
      <c r="F34" s="11" t="str">
        <f t="shared" si="9"/>
        <v>N/A</v>
      </c>
      <c r="G34" s="14">
        <v>1451.2184356</v>
      </c>
      <c r="H34" s="11" t="str">
        <f t="shared" si="10"/>
        <v>N/A</v>
      </c>
      <c r="I34" s="12">
        <v>7.8929999999999998</v>
      </c>
      <c r="J34" s="12">
        <v>4.4119999999999999</v>
      </c>
      <c r="K34" s="47" t="s">
        <v>732</v>
      </c>
      <c r="L34" s="9" t="str">
        <f t="shared" si="12"/>
        <v>Yes</v>
      </c>
    </row>
    <row r="35" spans="1:12" x14ac:dyDescent="0.2">
      <c r="A35" s="2" t="s">
        <v>1733</v>
      </c>
      <c r="B35" s="47" t="s">
        <v>217</v>
      </c>
      <c r="C35" s="14">
        <v>9901.5567881000006</v>
      </c>
      <c r="D35" s="11" t="str">
        <f t="shared" si="8"/>
        <v>N/A</v>
      </c>
      <c r="E35" s="14">
        <v>10441.775132999999</v>
      </c>
      <c r="F35" s="11" t="str">
        <f t="shared" si="9"/>
        <v>N/A</v>
      </c>
      <c r="G35" s="14">
        <v>10970.692164</v>
      </c>
      <c r="H35" s="11" t="str">
        <f t="shared" si="10"/>
        <v>N/A</v>
      </c>
      <c r="I35" s="12">
        <v>5.4560000000000004</v>
      </c>
      <c r="J35" s="12">
        <v>5.0650000000000004</v>
      </c>
      <c r="K35" s="47" t="s">
        <v>732</v>
      </c>
      <c r="L35" s="9" t="str">
        <f t="shared" si="12"/>
        <v>Yes</v>
      </c>
    </row>
    <row r="36" spans="1:12" x14ac:dyDescent="0.2">
      <c r="A36" s="2" t="s">
        <v>1734</v>
      </c>
      <c r="B36" s="47" t="s">
        <v>217</v>
      </c>
      <c r="C36" s="14">
        <v>1036.3099254000001</v>
      </c>
      <c r="D36" s="11" t="str">
        <f t="shared" si="8"/>
        <v>N/A</v>
      </c>
      <c r="E36" s="14">
        <v>1052.4285612000001</v>
      </c>
      <c r="F36" s="11" t="str">
        <f t="shared" si="9"/>
        <v>N/A</v>
      </c>
      <c r="G36" s="14">
        <v>1060.6784193000001</v>
      </c>
      <c r="H36" s="11" t="str">
        <f t="shared" si="10"/>
        <v>N/A</v>
      </c>
      <c r="I36" s="12">
        <v>1.5549999999999999</v>
      </c>
      <c r="J36" s="12">
        <v>0.78390000000000004</v>
      </c>
      <c r="K36" s="47" t="s">
        <v>732</v>
      </c>
      <c r="L36" s="9" t="str">
        <f t="shared" si="12"/>
        <v>Yes</v>
      </c>
    </row>
    <row r="37" spans="1:12" x14ac:dyDescent="0.2">
      <c r="A37" s="2" t="s">
        <v>1735</v>
      </c>
      <c r="B37" s="47" t="s">
        <v>217</v>
      </c>
      <c r="C37" s="14">
        <v>23631.208783999999</v>
      </c>
      <c r="D37" s="11" t="str">
        <f t="shared" si="8"/>
        <v>N/A</v>
      </c>
      <c r="E37" s="14">
        <v>26481.116290000002</v>
      </c>
      <c r="F37" s="11" t="str">
        <f t="shared" si="9"/>
        <v>N/A</v>
      </c>
      <c r="G37" s="14">
        <v>28318.706235000001</v>
      </c>
      <c r="H37" s="11" t="str">
        <f t="shared" si="10"/>
        <v>N/A</v>
      </c>
      <c r="I37" s="12">
        <v>12.06</v>
      </c>
      <c r="J37" s="12">
        <v>6.9390000000000001</v>
      </c>
      <c r="K37" s="47" t="s">
        <v>732</v>
      </c>
      <c r="L37" s="9" t="str">
        <f t="shared" si="12"/>
        <v>Yes</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53.944453383999999</v>
      </c>
      <c r="D39" s="11" t="str">
        <f t="shared" si="8"/>
        <v>N/A</v>
      </c>
      <c r="E39" s="14">
        <v>49.478480234000003</v>
      </c>
      <c r="F39" s="11" t="str">
        <f t="shared" si="9"/>
        <v>N/A</v>
      </c>
      <c r="G39" s="14">
        <v>40.932979449999998</v>
      </c>
      <c r="H39" s="11" t="str">
        <f t="shared" si="10"/>
        <v>N/A</v>
      </c>
      <c r="I39" s="12">
        <v>-8.2799999999999994</v>
      </c>
      <c r="J39" s="12">
        <v>-17.3</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14777.110513</v>
      </c>
      <c r="D41" s="11" t="str">
        <f t="shared" si="8"/>
        <v>N/A</v>
      </c>
      <c r="E41" s="14">
        <v>19215.173836999998</v>
      </c>
      <c r="F41" s="11" t="str">
        <f t="shared" si="9"/>
        <v>N/A</v>
      </c>
      <c r="G41" s="14">
        <v>21095.795773000002</v>
      </c>
      <c r="H41" s="11" t="str">
        <f t="shared" si="10"/>
        <v>N/A</v>
      </c>
      <c r="I41" s="12">
        <v>30.03</v>
      </c>
      <c r="J41" s="12">
        <v>9.7870000000000008</v>
      </c>
      <c r="K41" s="47" t="s">
        <v>732</v>
      </c>
      <c r="L41" s="9" t="str">
        <f t="shared" si="12"/>
        <v>Yes</v>
      </c>
    </row>
    <row r="42" spans="1:12" x14ac:dyDescent="0.2">
      <c r="A42" s="2" t="s">
        <v>1740</v>
      </c>
      <c r="B42" s="47" t="s">
        <v>217</v>
      </c>
      <c r="C42" s="14">
        <v>5636.6426326000001</v>
      </c>
      <c r="D42" s="11" t="str">
        <f t="shared" si="8"/>
        <v>N/A</v>
      </c>
      <c r="E42" s="14">
        <v>6118.9122399999997</v>
      </c>
      <c r="F42" s="11" t="str">
        <f t="shared" si="9"/>
        <v>N/A</v>
      </c>
      <c r="G42" s="14">
        <v>6617.4111511000001</v>
      </c>
      <c r="H42" s="11" t="str">
        <f t="shared" si="10"/>
        <v>N/A</v>
      </c>
      <c r="I42" s="12">
        <v>8.5559999999999992</v>
      </c>
      <c r="J42" s="12">
        <v>8.1470000000000002</v>
      </c>
      <c r="K42" s="47" t="s">
        <v>732</v>
      </c>
      <c r="L42" s="9" t="str">
        <f t="shared" si="12"/>
        <v>Yes</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11502.180621</v>
      </c>
      <c r="D44" s="11" t="str">
        <f t="shared" si="8"/>
        <v>N/A</v>
      </c>
      <c r="E44" s="14">
        <v>12587.352129000001</v>
      </c>
      <c r="F44" s="11" t="str">
        <f t="shared" si="9"/>
        <v>N/A</v>
      </c>
      <c r="G44" s="14">
        <v>13392.622325</v>
      </c>
      <c r="H44" s="11" t="str">
        <f t="shared" si="10"/>
        <v>N/A</v>
      </c>
      <c r="I44" s="12">
        <v>9.4339999999999993</v>
      </c>
      <c r="J44" s="12">
        <v>6.3970000000000002</v>
      </c>
      <c r="K44" s="47" t="s">
        <v>732</v>
      </c>
      <c r="L44" s="9" t="str">
        <f t="shared" si="12"/>
        <v>Yes</v>
      </c>
    </row>
    <row r="45" spans="1:12" ht="25.5" x14ac:dyDescent="0.2">
      <c r="A45" s="2" t="s">
        <v>1133</v>
      </c>
      <c r="B45" s="47" t="s">
        <v>217</v>
      </c>
      <c r="C45" s="14">
        <v>1033.4336826000001</v>
      </c>
      <c r="D45" s="11" t="str">
        <f t="shared" si="8"/>
        <v>N/A</v>
      </c>
      <c r="E45" s="14">
        <v>1086.3502100000001</v>
      </c>
      <c r="F45" s="11" t="str">
        <f t="shared" si="9"/>
        <v>N/A</v>
      </c>
      <c r="G45" s="14">
        <v>1132.4836694000001</v>
      </c>
      <c r="H45" s="11" t="str">
        <f t="shared" si="10"/>
        <v>N/A</v>
      </c>
      <c r="I45" s="12">
        <v>5.12</v>
      </c>
      <c r="J45" s="12">
        <v>4.2469999999999999</v>
      </c>
      <c r="K45" s="47" t="s">
        <v>732</v>
      </c>
      <c r="L45" s="9" t="str">
        <f t="shared" si="12"/>
        <v>Yes</v>
      </c>
    </row>
    <row r="46" spans="1:12" x14ac:dyDescent="0.2">
      <c r="A46" s="2" t="s">
        <v>1134</v>
      </c>
      <c r="B46" s="34" t="s">
        <v>217</v>
      </c>
      <c r="C46" s="46">
        <v>32281.504570000001</v>
      </c>
      <c r="D46" s="43" t="str">
        <f t="shared" si="8"/>
        <v>N/A</v>
      </c>
      <c r="E46" s="46">
        <v>35145.132552000003</v>
      </c>
      <c r="F46" s="43" t="str">
        <f t="shared" si="9"/>
        <v>N/A</v>
      </c>
      <c r="G46" s="46">
        <v>36676.178949000001</v>
      </c>
      <c r="H46" s="43" t="str">
        <f t="shared" si="10"/>
        <v>N/A</v>
      </c>
      <c r="I46" s="12">
        <v>8.8710000000000004</v>
      </c>
      <c r="J46" s="12">
        <v>4.3559999999999999</v>
      </c>
      <c r="K46" s="44" t="s">
        <v>732</v>
      </c>
      <c r="L46" s="9" t="str">
        <f>IF(J46="Div by 0", "N/A", IF(K46="N/A","N/A", IF(J46&gt;VALUE(MID(K46,1,2)), "No", IF(J46&lt;-1*VALUE(MID(K46,1,2)), "No", "Yes"))))</f>
        <v>Yes</v>
      </c>
    </row>
    <row r="47" spans="1:12" x14ac:dyDescent="0.2">
      <c r="A47" s="61" t="s">
        <v>1135</v>
      </c>
      <c r="B47" s="34" t="s">
        <v>217</v>
      </c>
      <c r="C47" s="46">
        <v>22110.663479999999</v>
      </c>
      <c r="D47" s="43" t="str">
        <f t="shared" si="8"/>
        <v>N/A</v>
      </c>
      <c r="E47" s="46">
        <v>24077.368359</v>
      </c>
      <c r="F47" s="43" t="str">
        <f t="shared" si="9"/>
        <v>N/A</v>
      </c>
      <c r="G47" s="46">
        <v>25520.221028</v>
      </c>
      <c r="H47" s="43" t="str">
        <f t="shared" si="10"/>
        <v>N/A</v>
      </c>
      <c r="I47" s="12">
        <v>8.8949999999999996</v>
      </c>
      <c r="J47" s="12">
        <v>5.9930000000000003</v>
      </c>
      <c r="K47" s="44" t="s">
        <v>732</v>
      </c>
      <c r="L47" s="9" t="str">
        <f>IF(J47="Div by 0", "N/A", IF(K47="N/A","N/A", IF(J47&gt;VALUE(MID(K47,1,2)), "No", IF(J47&lt;-1*VALUE(MID(K47,1,2)), "No", "Yes"))))</f>
        <v>Yes</v>
      </c>
    </row>
    <row r="48" spans="1:12" ht="25.5" x14ac:dyDescent="0.2">
      <c r="A48" s="2" t="s">
        <v>1136</v>
      </c>
      <c r="B48" s="34" t="s">
        <v>217</v>
      </c>
      <c r="C48" s="46">
        <v>28718.608792999999</v>
      </c>
      <c r="D48" s="43" t="str">
        <f t="shared" si="8"/>
        <v>N/A</v>
      </c>
      <c r="E48" s="46">
        <v>29411.429222999999</v>
      </c>
      <c r="F48" s="43" t="str">
        <f t="shared" si="9"/>
        <v>N/A</v>
      </c>
      <c r="G48" s="46">
        <v>31877.136180000001</v>
      </c>
      <c r="H48" s="43" t="str">
        <f t="shared" si="10"/>
        <v>N/A</v>
      </c>
      <c r="I48" s="12">
        <v>2.4119999999999999</v>
      </c>
      <c r="J48" s="12">
        <v>8.3829999999999991</v>
      </c>
      <c r="K48" s="44" t="s">
        <v>732</v>
      </c>
      <c r="L48" s="9" t="str">
        <f>IF(J48="Div by 0", "N/A", IF(K48="N/A","N/A", IF(J48&gt;VALUE(MID(K48,1,2)), "No", IF(J48&lt;-1*VALUE(MID(K48,1,2)), "No", "Yes"))))</f>
        <v>Yes</v>
      </c>
    </row>
    <row r="49" spans="1:12" x14ac:dyDescent="0.2">
      <c r="A49" s="6" t="s">
        <v>1137</v>
      </c>
      <c r="B49" s="34" t="s">
        <v>217</v>
      </c>
      <c r="C49" s="46">
        <v>30904.560831999999</v>
      </c>
      <c r="D49" s="43" t="str">
        <f t="shared" si="8"/>
        <v>N/A</v>
      </c>
      <c r="E49" s="46">
        <v>33899.504964</v>
      </c>
      <c r="F49" s="43" t="str">
        <f t="shared" si="9"/>
        <v>N/A</v>
      </c>
      <c r="G49" s="46">
        <v>35860.334022000003</v>
      </c>
      <c r="H49" s="43" t="str">
        <f t="shared" si="10"/>
        <v>N/A</v>
      </c>
      <c r="I49" s="12">
        <v>9.6910000000000007</v>
      </c>
      <c r="J49" s="12">
        <v>5.7839999999999998</v>
      </c>
      <c r="K49" s="44" t="s">
        <v>732</v>
      </c>
      <c r="L49" s="9" t="str">
        <f t="shared" ref="L49:L59" si="13">IF(J49="Div by 0", "N/A", IF(K49="N/A","N/A", IF(J49&gt;VALUE(MID(K49,1,2)), "No", IF(J49&lt;-1*VALUE(MID(K49,1,2)), "No", "Yes"))))</f>
        <v>Yes</v>
      </c>
    </row>
    <row r="50" spans="1:12" ht="25.5" x14ac:dyDescent="0.2">
      <c r="A50" s="2" t="s">
        <v>1138</v>
      </c>
      <c r="B50" s="34" t="s">
        <v>217</v>
      </c>
      <c r="C50" s="46">
        <v>19591.653350000001</v>
      </c>
      <c r="D50" s="43" t="str">
        <f t="shared" si="8"/>
        <v>N/A</v>
      </c>
      <c r="E50" s="46">
        <v>21762.663205000001</v>
      </c>
      <c r="F50" s="43" t="str">
        <f t="shared" si="9"/>
        <v>N/A</v>
      </c>
      <c r="G50" s="46">
        <v>22988.071287999999</v>
      </c>
      <c r="H50" s="43" t="str">
        <f t="shared" si="10"/>
        <v>N/A</v>
      </c>
      <c r="I50" s="12">
        <v>11.08</v>
      </c>
      <c r="J50" s="12">
        <v>5.6310000000000002</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v>50246.693749999999</v>
      </c>
      <c r="D52" s="43" t="str">
        <f t="shared" si="14"/>
        <v>N/A</v>
      </c>
      <c r="E52" s="46">
        <v>48965.623457000002</v>
      </c>
      <c r="F52" s="43" t="str">
        <f t="shared" si="15"/>
        <v>N/A</v>
      </c>
      <c r="G52" s="46">
        <v>53127.324841000001</v>
      </c>
      <c r="H52" s="43" t="str">
        <f t="shared" si="16"/>
        <v>N/A</v>
      </c>
      <c r="I52" s="12">
        <v>-2.5499999999999998</v>
      </c>
      <c r="J52" s="12">
        <v>8.4990000000000006</v>
      </c>
      <c r="K52" s="44" t="s">
        <v>732</v>
      </c>
      <c r="L52" s="9" t="str">
        <f t="shared" si="13"/>
        <v>Yes</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45733.878391999999</v>
      </c>
      <c r="D55" s="43" t="str">
        <f t="shared" si="14"/>
        <v>N/A</v>
      </c>
      <c r="E55" s="46">
        <v>46931.295923999998</v>
      </c>
      <c r="F55" s="43" t="str">
        <f t="shared" si="15"/>
        <v>N/A</v>
      </c>
      <c r="G55" s="46">
        <v>47651.594963000003</v>
      </c>
      <c r="H55" s="43" t="str">
        <f t="shared" si="16"/>
        <v>N/A</v>
      </c>
      <c r="I55" s="12">
        <v>2.6179999999999999</v>
      </c>
      <c r="J55" s="12">
        <v>1.5349999999999999</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v>20024.25</v>
      </c>
      <c r="H56" s="43" t="str">
        <f t="shared" si="16"/>
        <v>N/A</v>
      </c>
      <c r="I56" s="12" t="s">
        <v>1743</v>
      </c>
      <c r="J56" s="12" t="s">
        <v>1743</v>
      </c>
      <c r="K56" s="44" t="s">
        <v>732</v>
      </c>
      <c r="L56" s="9" t="str">
        <f t="shared" si="13"/>
        <v>N/A</v>
      </c>
    </row>
    <row r="57" spans="1:12" ht="25.5" x14ac:dyDescent="0.2">
      <c r="A57" s="2" t="s">
        <v>1145</v>
      </c>
      <c r="B57" s="34" t="s">
        <v>217</v>
      </c>
      <c r="C57" s="46">
        <v>67410.043764000002</v>
      </c>
      <c r="D57" s="43" t="str">
        <f t="shared" si="14"/>
        <v>N/A</v>
      </c>
      <c r="E57" s="46">
        <v>73251.627894000005</v>
      </c>
      <c r="F57" s="43" t="str">
        <f t="shared" si="15"/>
        <v>N/A</v>
      </c>
      <c r="G57" s="46">
        <v>76097.401255999997</v>
      </c>
      <c r="H57" s="43" t="str">
        <f t="shared" si="16"/>
        <v>N/A</v>
      </c>
      <c r="I57" s="12">
        <v>8.6660000000000004</v>
      </c>
      <c r="J57" s="12">
        <v>3.8849999999999998</v>
      </c>
      <c r="K57" s="44" t="s">
        <v>732</v>
      </c>
      <c r="L57" s="9" t="str">
        <f t="shared" si="13"/>
        <v>Yes</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1587534773</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580755465</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7400753</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910183891</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39409</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89155255</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19496.576142999998</v>
      </c>
      <c r="D71" s="43" t="str">
        <f t="shared" si="14"/>
        <v>N/A</v>
      </c>
      <c r="E71" s="46">
        <v>21000.53644</v>
      </c>
      <c r="F71" s="43" t="str">
        <f t="shared" si="15"/>
        <v>N/A</v>
      </c>
      <c r="G71" s="46">
        <v>21438.107992000001</v>
      </c>
      <c r="H71" s="43" t="str">
        <f t="shared" si="16"/>
        <v>N/A</v>
      </c>
      <c r="I71" s="12">
        <v>7.7140000000000004</v>
      </c>
      <c r="J71" s="12">
        <v>2.0840000000000001</v>
      </c>
      <c r="K71" s="44" t="s">
        <v>732</v>
      </c>
      <c r="L71" s="9" t="str">
        <f t="shared" ref="L71:L81" si="18">IF(J71="Div by 0", "N/A", IF(K71="N/A","N/A", IF(J71&gt;VALUE(MID(K71,1,2)), "No", IF(J71&lt;-1*VALUE(MID(K71,1,2)), "No", "Yes"))))</f>
        <v>Yes</v>
      </c>
    </row>
    <row r="72" spans="1:12" ht="25.5" x14ac:dyDescent="0.2">
      <c r="A72" s="2" t="s">
        <v>1159</v>
      </c>
      <c r="B72" s="34" t="s">
        <v>217</v>
      </c>
      <c r="C72" s="46">
        <v>12473.350936999999</v>
      </c>
      <c r="D72" s="43" t="str">
        <f t="shared" si="14"/>
        <v>N/A</v>
      </c>
      <c r="E72" s="46">
        <v>13520.959812999999</v>
      </c>
      <c r="F72" s="43" t="str">
        <f t="shared" si="15"/>
        <v>N/A</v>
      </c>
      <c r="G72" s="46">
        <v>13759.043449999999</v>
      </c>
      <c r="H72" s="43" t="str">
        <f t="shared" si="16"/>
        <v>N/A</v>
      </c>
      <c r="I72" s="12">
        <v>8.3989999999999991</v>
      </c>
      <c r="J72" s="12">
        <v>1.7609999999999999</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v>44817.65625</v>
      </c>
      <c r="D74" s="43" t="str">
        <f t="shared" si="14"/>
        <v>N/A</v>
      </c>
      <c r="E74" s="46">
        <v>43618.395062000003</v>
      </c>
      <c r="F74" s="43" t="str">
        <f t="shared" si="15"/>
        <v>N/A</v>
      </c>
      <c r="G74" s="46">
        <v>47138.55414</v>
      </c>
      <c r="H74" s="43" t="str">
        <f t="shared" si="16"/>
        <v>N/A</v>
      </c>
      <c r="I74" s="12">
        <v>-2.68</v>
      </c>
      <c r="J74" s="12">
        <v>8.07</v>
      </c>
      <c r="K74" s="44" t="s">
        <v>732</v>
      </c>
      <c r="L74" s="9" t="str">
        <f t="shared" si="18"/>
        <v>Yes</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35110.257610000001</v>
      </c>
      <c r="D77" s="43" t="str">
        <f t="shared" si="14"/>
        <v>N/A</v>
      </c>
      <c r="E77" s="46">
        <v>36021.551313000004</v>
      </c>
      <c r="F77" s="43" t="str">
        <f t="shared" si="15"/>
        <v>N/A</v>
      </c>
      <c r="G77" s="46">
        <v>35322.255938000002</v>
      </c>
      <c r="H77" s="43" t="str">
        <f t="shared" si="16"/>
        <v>N/A</v>
      </c>
      <c r="I77" s="12">
        <v>2.5960000000000001</v>
      </c>
      <c r="J77" s="12">
        <v>-1.94</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v>1642.0416667</v>
      </c>
      <c r="H78" s="43" t="str">
        <f t="shared" si="16"/>
        <v>N/A</v>
      </c>
      <c r="I78" s="12" t="s">
        <v>1743</v>
      </c>
      <c r="J78" s="12" t="s">
        <v>1743</v>
      </c>
      <c r="K78" s="44" t="s">
        <v>732</v>
      </c>
      <c r="L78" s="9" t="str">
        <f t="shared" si="18"/>
        <v>N/A</v>
      </c>
    </row>
    <row r="79" spans="1:12" ht="25.5" x14ac:dyDescent="0.2">
      <c r="A79" s="2" t="s">
        <v>1166</v>
      </c>
      <c r="B79" s="34" t="s">
        <v>217</v>
      </c>
      <c r="C79" s="46">
        <v>12858.857330000001</v>
      </c>
      <c r="D79" s="43" t="str">
        <f t="shared" si="14"/>
        <v>N/A</v>
      </c>
      <c r="E79" s="46">
        <v>14751.629806999999</v>
      </c>
      <c r="F79" s="43" t="str">
        <f t="shared" si="15"/>
        <v>N/A</v>
      </c>
      <c r="G79" s="46">
        <v>15126.442993000001</v>
      </c>
      <c r="H79" s="43" t="str">
        <f t="shared" si="16"/>
        <v>N/A</v>
      </c>
      <c r="I79" s="12">
        <v>14.72</v>
      </c>
      <c r="J79" s="12">
        <v>2.5409999999999999</v>
      </c>
      <c r="K79" s="44" t="s">
        <v>732</v>
      </c>
      <c r="L79" s="9" t="str">
        <f t="shared" si="18"/>
        <v>Yes</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1999653270</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124849</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16016.574182</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10200296</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12429</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820.68517178000002</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41690423</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3492</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11938.838202000001</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1513</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11</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1513</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66750801</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3851</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17333.368215999999</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48369448</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39985</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1209.6898337</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8567026</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8080</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1060.2754950000001</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936006476</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90318</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10363.454417000001</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76917739</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9558</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8047.4721699000002</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345462</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130</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2657.4</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16534537</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9388</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1761.2416914999999</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134684</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68</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v>1980.6470588</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19526049</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2759</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7077.2196448000004</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35528140</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26660</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1332.6384095999999</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141400</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161</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878.26086956999995</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434593</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254</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v>1710.996063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11112475</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17865</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v>622.02490904000001</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727392208</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20599</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35312.015534999999</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18939187878</v>
      </c>
      <c r="F139" s="11" t="str">
        <f t="shared" si="24"/>
        <v>N/A</v>
      </c>
      <c r="G139" s="14">
        <v>21028364417</v>
      </c>
      <c r="H139" s="11" t="str">
        <f t="shared" si="25"/>
        <v>N/A</v>
      </c>
      <c r="I139" s="12" t="s">
        <v>217</v>
      </c>
      <c r="J139" s="12">
        <v>11.03</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4530.5105841000004</v>
      </c>
      <c r="F140" s="11" t="str">
        <f t="shared" si="24"/>
        <v>N/A</v>
      </c>
      <c r="G140" s="14">
        <v>4724.6979635999996</v>
      </c>
      <c r="H140" s="11" t="str">
        <f t="shared" si="25"/>
        <v>N/A</v>
      </c>
      <c r="I140" s="12" t="s">
        <v>217</v>
      </c>
      <c r="J140" s="12">
        <v>4.2859999999999996</v>
      </c>
      <c r="K140" s="14" t="s">
        <v>217</v>
      </c>
      <c r="L140" s="9" t="str">
        <f t="shared" si="26"/>
        <v>N/A</v>
      </c>
    </row>
    <row r="141" spans="1:12" x14ac:dyDescent="0.2">
      <c r="A141" s="57" t="s">
        <v>406</v>
      </c>
      <c r="B141" s="14" t="s">
        <v>217</v>
      </c>
      <c r="C141" s="14">
        <v>297674217</v>
      </c>
      <c r="D141" s="11" t="str">
        <f t="shared" si="23"/>
        <v>N/A</v>
      </c>
      <c r="E141" s="14">
        <v>309858264</v>
      </c>
      <c r="F141" s="11" t="str">
        <f t="shared" si="24"/>
        <v>N/A</v>
      </c>
      <c r="G141" s="14">
        <v>314228318</v>
      </c>
      <c r="H141" s="11" t="str">
        <f t="shared" si="25"/>
        <v>N/A</v>
      </c>
      <c r="I141" s="12">
        <v>4.093</v>
      </c>
      <c r="J141" s="12">
        <v>1.41</v>
      </c>
      <c r="K141" s="14" t="s">
        <v>217</v>
      </c>
      <c r="L141" s="9" t="str">
        <f t="shared" si="26"/>
        <v>N/A</v>
      </c>
    </row>
    <row r="142" spans="1:12" x14ac:dyDescent="0.2">
      <c r="A142" s="57" t="s">
        <v>1206</v>
      </c>
      <c r="B142" s="14" t="s">
        <v>217</v>
      </c>
      <c r="C142" s="14">
        <v>3393.7297435999999</v>
      </c>
      <c r="D142" s="11" t="str">
        <f t="shared" si="23"/>
        <v>N/A</v>
      </c>
      <c r="E142" s="14">
        <v>3255.2924170000001</v>
      </c>
      <c r="F142" s="11" t="str">
        <f t="shared" si="24"/>
        <v>N/A</v>
      </c>
      <c r="G142" s="14">
        <v>3400.5921604999999</v>
      </c>
      <c r="H142" s="11" t="str">
        <f t="shared" si="25"/>
        <v>N/A</v>
      </c>
      <c r="I142" s="12">
        <v>-4.08</v>
      </c>
      <c r="J142" s="12">
        <v>4.4630000000000001</v>
      </c>
      <c r="K142" s="14" t="s">
        <v>217</v>
      </c>
      <c r="L142" s="9" t="str">
        <f t="shared" si="26"/>
        <v>N/A</v>
      </c>
    </row>
    <row r="143" spans="1:12" x14ac:dyDescent="0.2">
      <c r="A143" s="57" t="s">
        <v>407</v>
      </c>
      <c r="B143" s="14" t="s">
        <v>217</v>
      </c>
      <c r="C143" s="14">
        <v>9033123</v>
      </c>
      <c r="D143" s="11" t="str">
        <f t="shared" si="23"/>
        <v>N/A</v>
      </c>
      <c r="E143" s="14">
        <v>6019634</v>
      </c>
      <c r="F143" s="11" t="str">
        <f t="shared" si="24"/>
        <v>N/A</v>
      </c>
      <c r="G143" s="14">
        <v>6933906</v>
      </c>
      <c r="H143" s="11" t="str">
        <f t="shared" si="25"/>
        <v>N/A</v>
      </c>
      <c r="I143" s="12">
        <v>-33.4</v>
      </c>
      <c r="J143" s="12">
        <v>15.19</v>
      </c>
      <c r="K143" s="14" t="s">
        <v>217</v>
      </c>
      <c r="L143" s="9" t="str">
        <f t="shared" si="26"/>
        <v>N/A</v>
      </c>
    </row>
    <row r="144" spans="1:12" ht="25.5" x14ac:dyDescent="0.2">
      <c r="A144" s="57" t="s">
        <v>1207</v>
      </c>
      <c r="B144" s="14" t="s">
        <v>217</v>
      </c>
      <c r="C144" s="14">
        <v>48.819775172</v>
      </c>
      <c r="D144" s="11" t="str">
        <f t="shared" si="23"/>
        <v>N/A</v>
      </c>
      <c r="E144" s="14">
        <v>30.793329410999998</v>
      </c>
      <c r="F144" s="11" t="str">
        <f t="shared" si="24"/>
        <v>N/A</v>
      </c>
      <c r="G144" s="14">
        <v>32.516605546999998</v>
      </c>
      <c r="H144" s="11" t="str">
        <f t="shared" si="25"/>
        <v>N/A</v>
      </c>
      <c r="I144" s="12">
        <v>-36.9</v>
      </c>
      <c r="J144" s="12">
        <v>5.5960000000000001</v>
      </c>
      <c r="K144" s="14" t="s">
        <v>217</v>
      </c>
      <c r="L144" s="9" t="str">
        <f t="shared" si="26"/>
        <v>N/A</v>
      </c>
    </row>
    <row r="145" spans="1:13" x14ac:dyDescent="0.2">
      <c r="A145" s="57" t="s">
        <v>408</v>
      </c>
      <c r="B145" s="14" t="s">
        <v>217</v>
      </c>
      <c r="C145" s="14" t="s">
        <v>217</v>
      </c>
      <c r="D145" s="11" t="str">
        <f t="shared" si="23"/>
        <v>N/A</v>
      </c>
      <c r="E145" s="14">
        <v>2802043</v>
      </c>
      <c r="F145" s="11" t="str">
        <f t="shared" si="24"/>
        <v>N/A</v>
      </c>
      <c r="G145" s="14">
        <v>2313444</v>
      </c>
      <c r="H145" s="11" t="str">
        <f t="shared" si="25"/>
        <v>N/A</v>
      </c>
      <c r="I145" s="12" t="s">
        <v>217</v>
      </c>
      <c r="J145" s="12">
        <v>-17.399999999999999</v>
      </c>
      <c r="K145" s="14" t="s">
        <v>217</v>
      </c>
      <c r="L145" s="9" t="str">
        <f t="shared" si="26"/>
        <v>N/A</v>
      </c>
    </row>
    <row r="146" spans="1:13" x14ac:dyDescent="0.2">
      <c r="A146" s="57" t="s">
        <v>1208</v>
      </c>
      <c r="B146" s="14" t="s">
        <v>217</v>
      </c>
      <c r="C146" s="14" t="s">
        <v>217</v>
      </c>
      <c r="D146" s="11" t="str">
        <f t="shared" si="23"/>
        <v>N/A</v>
      </c>
      <c r="E146" s="14">
        <v>2728.3768257000002</v>
      </c>
      <c r="F146" s="11" t="str">
        <f t="shared" si="24"/>
        <v>N/A</v>
      </c>
      <c r="G146" s="14">
        <v>3084.5920000000001</v>
      </c>
      <c r="H146" s="11" t="str">
        <f t="shared" si="25"/>
        <v>N/A</v>
      </c>
      <c r="I146" s="12" t="s">
        <v>217</v>
      </c>
      <c r="J146" s="12">
        <v>13.06</v>
      </c>
      <c r="K146" s="14" t="s">
        <v>217</v>
      </c>
      <c r="L146" s="9" t="str">
        <f t="shared" si="26"/>
        <v>N/A</v>
      </c>
    </row>
    <row r="147" spans="1:13" x14ac:dyDescent="0.2">
      <c r="A147" s="57" t="s">
        <v>409</v>
      </c>
      <c r="B147" s="14" t="s">
        <v>217</v>
      </c>
      <c r="C147" s="14" t="s">
        <v>217</v>
      </c>
      <c r="D147" s="11" t="str">
        <f t="shared" ref="D147:D160" si="27">IF($B147="N/A","N/A",IF(C147&gt;10,"No",IF(C147&lt;-10,"No","Yes")))</f>
        <v>N/A</v>
      </c>
      <c r="E147" s="14">
        <v>475189582</v>
      </c>
      <c r="F147" s="11" t="str">
        <f t="shared" ref="F147:F160" si="28">IF($B147="N/A","N/A",IF(E147&gt;10,"No",IF(E147&lt;-10,"No","Yes")))</f>
        <v>N/A</v>
      </c>
      <c r="G147" s="14">
        <v>522096560</v>
      </c>
      <c r="H147" s="11" t="str">
        <f t="shared" ref="H147:H160" si="29">IF($B147="N/A","N/A",IF(G147&gt;10,"No",IF(G147&lt;-10,"No","Yes")))</f>
        <v>N/A</v>
      </c>
      <c r="I147" s="12" t="s">
        <v>217</v>
      </c>
      <c r="J147" s="12">
        <v>9.8710000000000004</v>
      </c>
      <c r="K147" s="14" t="s">
        <v>217</v>
      </c>
      <c r="L147" s="9" t="str">
        <f t="shared" si="26"/>
        <v>N/A</v>
      </c>
    </row>
    <row r="148" spans="1:13" x14ac:dyDescent="0.2">
      <c r="A148" s="57" t="s">
        <v>1209</v>
      </c>
      <c r="B148" s="14" t="s">
        <v>217</v>
      </c>
      <c r="C148" s="14" t="s">
        <v>217</v>
      </c>
      <c r="D148" s="11" t="str">
        <f t="shared" si="27"/>
        <v>N/A</v>
      </c>
      <c r="E148" s="14">
        <v>7048.0945402999996</v>
      </c>
      <c r="F148" s="11" t="str">
        <f t="shared" si="28"/>
        <v>N/A</v>
      </c>
      <c r="G148" s="14">
        <v>7501.8184953</v>
      </c>
      <c r="H148" s="11" t="str">
        <f t="shared" si="29"/>
        <v>N/A</v>
      </c>
      <c r="I148" s="12" t="s">
        <v>217</v>
      </c>
      <c r="J148" s="12">
        <v>6.4379999999999997</v>
      </c>
      <c r="K148" s="14" t="s">
        <v>217</v>
      </c>
      <c r="L148" s="9" t="str">
        <f t="shared" si="26"/>
        <v>N/A</v>
      </c>
    </row>
    <row r="149" spans="1:13" x14ac:dyDescent="0.2">
      <c r="A149" s="57" t="s">
        <v>410</v>
      </c>
      <c r="B149" s="14" t="s">
        <v>217</v>
      </c>
      <c r="C149" s="14">
        <v>0</v>
      </c>
      <c r="D149" s="11" t="str">
        <f t="shared" si="27"/>
        <v>N/A</v>
      </c>
      <c r="E149" s="14">
        <v>25326884</v>
      </c>
      <c r="F149" s="11" t="str">
        <f t="shared" si="28"/>
        <v>N/A</v>
      </c>
      <c r="G149" s="14">
        <v>31376347</v>
      </c>
      <c r="H149" s="11" t="str">
        <f t="shared" si="29"/>
        <v>N/A</v>
      </c>
      <c r="I149" s="12" t="s">
        <v>1743</v>
      </c>
      <c r="J149" s="12">
        <v>23.89</v>
      </c>
      <c r="K149" s="14" t="s">
        <v>217</v>
      </c>
      <c r="L149" s="9" t="str">
        <f t="shared" si="26"/>
        <v>N/A</v>
      </c>
    </row>
    <row r="150" spans="1:13" x14ac:dyDescent="0.2">
      <c r="A150" s="57" t="s">
        <v>1210</v>
      </c>
      <c r="B150" s="14" t="s">
        <v>217</v>
      </c>
      <c r="C150" s="14" t="s">
        <v>1743</v>
      </c>
      <c r="D150" s="11" t="str">
        <f t="shared" si="27"/>
        <v>N/A</v>
      </c>
      <c r="E150" s="14">
        <v>200.53274003000001</v>
      </c>
      <c r="F150" s="11" t="str">
        <f t="shared" si="28"/>
        <v>N/A</v>
      </c>
      <c r="G150" s="14">
        <v>202.52342716000001</v>
      </c>
      <c r="H150" s="11" t="str">
        <f t="shared" si="29"/>
        <v>N/A</v>
      </c>
      <c r="I150" s="12" t="s">
        <v>1743</v>
      </c>
      <c r="J150" s="12">
        <v>0.99270000000000003</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61329282</v>
      </c>
      <c r="F153" s="11" t="str">
        <f t="shared" si="28"/>
        <v>N/A</v>
      </c>
      <c r="G153" s="14">
        <v>90121572</v>
      </c>
      <c r="H153" s="11" t="str">
        <f t="shared" si="29"/>
        <v>N/A</v>
      </c>
      <c r="I153" s="12" t="s">
        <v>217</v>
      </c>
      <c r="J153" s="12">
        <v>46.95</v>
      </c>
      <c r="K153" s="14" t="s">
        <v>217</v>
      </c>
      <c r="L153" s="9" t="str">
        <f t="shared" si="26"/>
        <v>N/A</v>
      </c>
      <c r="M153" s="63"/>
    </row>
    <row r="154" spans="1:13" x14ac:dyDescent="0.2">
      <c r="A154" s="57" t="s">
        <v>1212</v>
      </c>
      <c r="B154" s="14" t="s">
        <v>217</v>
      </c>
      <c r="C154" s="14" t="s">
        <v>217</v>
      </c>
      <c r="D154" s="11" t="str">
        <f t="shared" si="27"/>
        <v>N/A</v>
      </c>
      <c r="E154" s="14">
        <v>31194.955238999999</v>
      </c>
      <c r="F154" s="11" t="str">
        <f t="shared" si="28"/>
        <v>N/A</v>
      </c>
      <c r="G154" s="14">
        <v>30161.168675000001</v>
      </c>
      <c r="H154" s="11" t="str">
        <f t="shared" si="29"/>
        <v>N/A</v>
      </c>
      <c r="I154" s="12" t="s">
        <v>217</v>
      </c>
      <c r="J154" s="12">
        <v>-3.31</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2556</v>
      </c>
      <c r="D164" s="130" t="str">
        <f t="shared" ref="D164:D166" si="31">IF($B164="N/A","N/A",IF(C164&gt;10,"No",IF(C164&lt;-10,"No","Yes")))</f>
        <v>N/A</v>
      </c>
      <c r="E164" s="131" t="s">
        <v>1743</v>
      </c>
      <c r="F164" s="130" t="str">
        <f t="shared" ref="F164:F166" si="32">IF($B164="N/A","N/A",IF(E164&gt;10,"No",IF(E164&lt;-10,"No","Yes")))</f>
        <v>N/A</v>
      </c>
      <c r="G164" s="131" t="s">
        <v>1743</v>
      </c>
      <c r="H164" s="130" t="str">
        <f t="shared" ref="H164:H166" si="33">IF($B164="N/A","N/A",IF(G164&gt;10,"No",IF(G164&lt;-10,"No","Yes")))</f>
        <v>N/A</v>
      </c>
      <c r="I164" s="132" t="s">
        <v>1743</v>
      </c>
      <c r="J164" s="132" t="s">
        <v>1743</v>
      </c>
      <c r="K164" s="133" t="s">
        <v>732</v>
      </c>
      <c r="L164" s="134" t="str">
        <f>IF(J164="Div by 0", "N/A", IF(OR(J164="N/A",K164="N/A"),"N/A", IF(J164&gt;VALUE(MID(K164,1,2)), "No", IF(J164&lt;-1*VALUE(MID(K164,1,2)), "No", "Yes"))))</f>
        <v>N/A</v>
      </c>
      <c r="N164" s="64"/>
    </row>
    <row r="165" spans="1:16" x14ac:dyDescent="0.2">
      <c r="A165" s="57" t="s">
        <v>1217</v>
      </c>
      <c r="B165" s="131" t="s">
        <v>217</v>
      </c>
      <c r="C165" s="131">
        <v>2556</v>
      </c>
      <c r="D165" s="130" t="str">
        <f t="shared" si="31"/>
        <v>N/A</v>
      </c>
      <c r="E165" s="131" t="s">
        <v>1743</v>
      </c>
      <c r="F165" s="130" t="str">
        <f t="shared" si="32"/>
        <v>N/A</v>
      </c>
      <c r="G165" s="131" t="s">
        <v>1743</v>
      </c>
      <c r="H165" s="130" t="str">
        <f t="shared" si="33"/>
        <v>N/A</v>
      </c>
      <c r="I165" s="132" t="s">
        <v>1743</v>
      </c>
      <c r="J165" s="132" t="s">
        <v>1743</v>
      </c>
      <c r="K165" s="133" t="s">
        <v>732</v>
      </c>
      <c r="L165" s="134" t="str">
        <f t="shared" ref="L165:L166" si="34">IF(J165="Div by 0", "N/A", IF(OR(J165="N/A",K165="N/A"),"N/A", IF(J165&gt;VALUE(MID(K165,1,2)), "No", IF(J165&lt;-1*VALUE(MID(K165,1,2)), "No", "Yes"))))</f>
        <v>N/A</v>
      </c>
      <c r="N165" s="64"/>
    </row>
    <row r="166" spans="1:16" x14ac:dyDescent="0.2">
      <c r="A166" s="57" t="s">
        <v>1218</v>
      </c>
      <c r="B166" s="131" t="s">
        <v>217</v>
      </c>
      <c r="C166" s="131" t="s">
        <v>1743</v>
      </c>
      <c r="D166" s="130" t="str">
        <f t="shared" si="31"/>
        <v>N/A</v>
      </c>
      <c r="E166" s="131" t="s">
        <v>1743</v>
      </c>
      <c r="F166" s="130" t="str">
        <f t="shared" si="32"/>
        <v>N/A</v>
      </c>
      <c r="G166" s="131" t="s">
        <v>1743</v>
      </c>
      <c r="H166" s="130" t="str">
        <f t="shared" si="33"/>
        <v>N/A</v>
      </c>
      <c r="I166" s="132" t="s">
        <v>1743</v>
      </c>
      <c r="J166" s="132" t="s">
        <v>1743</v>
      </c>
      <c r="K166" s="133" t="s">
        <v>732</v>
      </c>
      <c r="L166" s="134" t="str">
        <f t="shared" si="34"/>
        <v>N/A</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4102314</v>
      </c>
      <c r="D6" s="130" t="str">
        <f t="shared" ref="D6:D11" si="0">IF($B6="N/A","N/A",IF(C6&gt;10,"No",IF(C6&lt;-10,"No","Yes")))</f>
        <v>N/A</v>
      </c>
      <c r="E6" s="152">
        <v>4240564</v>
      </c>
      <c r="F6" s="130" t="str">
        <f t="shared" ref="F6:F11" si="1">IF($B6="N/A","N/A",IF(E6&gt;10,"No",IF(E6&lt;-10,"No","Yes")))</f>
        <v>N/A</v>
      </c>
      <c r="G6" s="152">
        <v>4513842</v>
      </c>
      <c r="H6" s="130" t="str">
        <f t="shared" ref="H6:H11" si="2">IF($B6="N/A","N/A",IF(G6&gt;10,"No",IF(G6&lt;-10,"No","Yes")))</f>
        <v>N/A</v>
      </c>
      <c r="I6" s="132">
        <v>3.37</v>
      </c>
      <c r="J6" s="132">
        <v>6.444</v>
      </c>
      <c r="K6" s="152" t="s">
        <v>732</v>
      </c>
      <c r="L6" s="134" t="str">
        <f t="shared" ref="L6:L14" si="3">IF(J6="Div by 0", "N/A", IF(K6="N/A","N/A", IF(J6&gt;VALUE(MID(K6,1,2)), "No", IF(J6&lt;-1*VALUE(MID(K6,1,2)), "No", "Yes"))))</f>
        <v>Yes</v>
      </c>
    </row>
    <row r="7" spans="1:12" x14ac:dyDescent="0.2">
      <c r="A7" s="16" t="s">
        <v>100</v>
      </c>
      <c r="B7" s="135" t="s">
        <v>217</v>
      </c>
      <c r="C7" s="152">
        <v>318417</v>
      </c>
      <c r="D7" s="130" t="str">
        <f t="shared" si="0"/>
        <v>N/A</v>
      </c>
      <c r="E7" s="152">
        <v>315214</v>
      </c>
      <c r="F7" s="130" t="str">
        <f t="shared" si="1"/>
        <v>N/A</v>
      </c>
      <c r="G7" s="152">
        <v>317981</v>
      </c>
      <c r="H7" s="130" t="str">
        <f t="shared" si="2"/>
        <v>N/A</v>
      </c>
      <c r="I7" s="132">
        <v>-1.01</v>
      </c>
      <c r="J7" s="132">
        <v>0.87780000000000002</v>
      </c>
      <c r="K7" s="135" t="s">
        <v>732</v>
      </c>
      <c r="L7" s="134" t="str">
        <f t="shared" si="3"/>
        <v>Yes</v>
      </c>
    </row>
    <row r="8" spans="1:12" x14ac:dyDescent="0.2">
      <c r="A8" s="16" t="s">
        <v>101</v>
      </c>
      <c r="B8" s="135" t="s">
        <v>217</v>
      </c>
      <c r="C8" s="152">
        <v>527208</v>
      </c>
      <c r="D8" s="130" t="str">
        <f t="shared" si="0"/>
        <v>N/A</v>
      </c>
      <c r="E8" s="152">
        <v>557832</v>
      </c>
      <c r="F8" s="130" t="str">
        <f t="shared" si="1"/>
        <v>N/A</v>
      </c>
      <c r="G8" s="152">
        <v>588813</v>
      </c>
      <c r="H8" s="130" t="str">
        <f t="shared" si="2"/>
        <v>N/A</v>
      </c>
      <c r="I8" s="132">
        <v>5.8090000000000002</v>
      </c>
      <c r="J8" s="132">
        <v>5.5540000000000003</v>
      </c>
      <c r="K8" s="135" t="s">
        <v>732</v>
      </c>
      <c r="L8" s="134" t="str">
        <f t="shared" si="3"/>
        <v>Yes</v>
      </c>
    </row>
    <row r="9" spans="1:12" x14ac:dyDescent="0.2">
      <c r="A9" s="16" t="s">
        <v>104</v>
      </c>
      <c r="B9" s="135" t="s">
        <v>217</v>
      </c>
      <c r="C9" s="152">
        <v>2716924</v>
      </c>
      <c r="D9" s="130" t="str">
        <f t="shared" si="0"/>
        <v>N/A</v>
      </c>
      <c r="E9" s="152">
        <v>2943180</v>
      </c>
      <c r="F9" s="130" t="str">
        <f t="shared" si="1"/>
        <v>N/A</v>
      </c>
      <c r="G9" s="152">
        <v>3159242</v>
      </c>
      <c r="H9" s="130" t="str">
        <f t="shared" si="2"/>
        <v>N/A</v>
      </c>
      <c r="I9" s="132">
        <v>8.3279999999999994</v>
      </c>
      <c r="J9" s="132">
        <v>7.3410000000000002</v>
      </c>
      <c r="K9" s="135" t="s">
        <v>732</v>
      </c>
      <c r="L9" s="134" t="str">
        <f t="shared" si="3"/>
        <v>Yes</v>
      </c>
    </row>
    <row r="10" spans="1:12" x14ac:dyDescent="0.2">
      <c r="A10" s="16" t="s">
        <v>105</v>
      </c>
      <c r="B10" s="135" t="s">
        <v>217</v>
      </c>
      <c r="C10" s="152">
        <v>539765</v>
      </c>
      <c r="D10" s="130" t="str">
        <f t="shared" si="0"/>
        <v>N/A</v>
      </c>
      <c r="E10" s="152">
        <v>424338</v>
      </c>
      <c r="F10" s="130" t="str">
        <f t="shared" si="1"/>
        <v>N/A</v>
      </c>
      <c r="G10" s="152">
        <v>447806</v>
      </c>
      <c r="H10" s="130" t="str">
        <f t="shared" si="2"/>
        <v>N/A</v>
      </c>
      <c r="I10" s="132">
        <v>-21.4</v>
      </c>
      <c r="J10" s="132">
        <v>5.53</v>
      </c>
      <c r="K10" s="135" t="s">
        <v>732</v>
      </c>
      <c r="L10" s="134" t="str">
        <f t="shared" si="3"/>
        <v>Yes</v>
      </c>
    </row>
    <row r="11" spans="1:12" x14ac:dyDescent="0.2">
      <c r="A11" s="16" t="s">
        <v>77</v>
      </c>
      <c r="B11" s="152" t="s">
        <v>217</v>
      </c>
      <c r="C11" s="152">
        <v>3058894.89</v>
      </c>
      <c r="D11" s="138" t="str">
        <f t="shared" si="0"/>
        <v>N/A</v>
      </c>
      <c r="E11" s="152">
        <v>3212942.17</v>
      </c>
      <c r="F11" s="130" t="str">
        <f t="shared" si="1"/>
        <v>N/A</v>
      </c>
      <c r="G11" s="152">
        <v>3489289.8399</v>
      </c>
      <c r="H11" s="130" t="str">
        <f t="shared" si="2"/>
        <v>N/A</v>
      </c>
      <c r="I11" s="132">
        <v>5.0359999999999996</v>
      </c>
      <c r="J11" s="132">
        <v>8.6010000000000009</v>
      </c>
      <c r="K11" s="152" t="s">
        <v>733</v>
      </c>
      <c r="L11" s="134" t="str">
        <f t="shared" si="3"/>
        <v>Yes</v>
      </c>
    </row>
    <row r="12" spans="1:12" x14ac:dyDescent="0.2">
      <c r="A12" s="16" t="s">
        <v>115</v>
      </c>
      <c r="B12" s="152" t="s">
        <v>217</v>
      </c>
      <c r="C12" s="152">
        <v>449749</v>
      </c>
      <c r="D12" s="152" t="s">
        <v>217</v>
      </c>
      <c r="E12" s="152">
        <v>455606</v>
      </c>
      <c r="F12" s="152" t="s">
        <v>217</v>
      </c>
      <c r="G12" s="152">
        <v>466720</v>
      </c>
      <c r="H12" s="152" t="s">
        <v>217</v>
      </c>
      <c r="I12" s="132">
        <v>1.302</v>
      </c>
      <c r="J12" s="132">
        <v>2.4390000000000001</v>
      </c>
      <c r="K12" s="152" t="s">
        <v>733</v>
      </c>
      <c r="L12" s="134" t="str">
        <f t="shared" si="3"/>
        <v>Yes</v>
      </c>
    </row>
    <row r="13" spans="1:12" x14ac:dyDescent="0.2">
      <c r="A13" s="16" t="s">
        <v>449</v>
      </c>
      <c r="B13" s="152" t="s">
        <v>217</v>
      </c>
      <c r="C13" s="152">
        <v>306698</v>
      </c>
      <c r="D13" s="152" t="s">
        <v>217</v>
      </c>
      <c r="E13" s="152">
        <v>307893</v>
      </c>
      <c r="F13" s="152" t="s">
        <v>217</v>
      </c>
      <c r="G13" s="152">
        <v>311991</v>
      </c>
      <c r="H13" s="152" t="s">
        <v>217</v>
      </c>
      <c r="I13" s="132">
        <v>0.3896</v>
      </c>
      <c r="J13" s="132">
        <v>1.331</v>
      </c>
      <c r="K13" s="152" t="s">
        <v>733</v>
      </c>
      <c r="L13" s="134" t="str">
        <f t="shared" si="3"/>
        <v>Yes</v>
      </c>
    </row>
    <row r="14" spans="1:12" x14ac:dyDescent="0.2">
      <c r="A14" s="16" t="s">
        <v>450</v>
      </c>
      <c r="B14" s="152" t="s">
        <v>217</v>
      </c>
      <c r="C14" s="152">
        <v>141349</v>
      </c>
      <c r="D14" s="152" t="s">
        <v>217</v>
      </c>
      <c r="E14" s="152">
        <v>146381</v>
      </c>
      <c r="F14" s="152" t="s">
        <v>217</v>
      </c>
      <c r="G14" s="152">
        <v>153345</v>
      </c>
      <c r="H14" s="152" t="s">
        <v>217</v>
      </c>
      <c r="I14" s="132">
        <v>3.56</v>
      </c>
      <c r="J14" s="132">
        <v>4.7569999999999997</v>
      </c>
      <c r="K14" s="152" t="s">
        <v>733</v>
      </c>
      <c r="L14" s="134" t="str">
        <f t="shared" si="3"/>
        <v>Yes</v>
      </c>
    </row>
    <row r="15" spans="1:12" x14ac:dyDescent="0.2">
      <c r="A15" s="4" t="s">
        <v>58</v>
      </c>
      <c r="B15" s="135" t="s">
        <v>217</v>
      </c>
      <c r="C15" s="131">
        <v>16863487745</v>
      </c>
      <c r="D15" s="130" t="str">
        <f t="shared" ref="D15:D20" si="4">IF($B15="N/A","N/A",IF(C15&gt;10,"No",IF(C15&lt;-10,"No","Yes")))</f>
        <v>N/A</v>
      </c>
      <c r="E15" s="131">
        <v>19311481080</v>
      </c>
      <c r="F15" s="130" t="str">
        <f t="shared" ref="F15:F20" si="5">IF($B15="N/A","N/A",IF(E15&gt;10,"No",IF(E15&lt;-10,"No","Yes")))</f>
        <v>N/A</v>
      </c>
      <c r="G15" s="131">
        <v>21451906187</v>
      </c>
      <c r="H15" s="130" t="str">
        <f t="shared" ref="H15:H20" si="6">IF($B15="N/A","N/A",IF(G15&gt;10,"No",IF(G15&lt;-10,"No","Yes")))</f>
        <v>N/A</v>
      </c>
      <c r="I15" s="132">
        <v>14.52</v>
      </c>
      <c r="J15" s="132">
        <v>11.08</v>
      </c>
      <c r="K15" s="135" t="s">
        <v>732</v>
      </c>
      <c r="L15" s="134" t="str">
        <f t="shared" ref="L15:L20" si="7">IF(J15="Div by 0", "N/A", IF(K15="N/A","N/A", IF(J15&gt;VALUE(MID(K15,1,2)), "No", IF(J15&lt;-1*VALUE(MID(K15,1,2)), "No", "Yes"))))</f>
        <v>Yes</v>
      </c>
    </row>
    <row r="16" spans="1:12" x14ac:dyDescent="0.2">
      <c r="A16" s="4" t="s">
        <v>1121</v>
      </c>
      <c r="B16" s="135" t="s">
        <v>217</v>
      </c>
      <c r="C16" s="131">
        <v>4110.7257380000001</v>
      </c>
      <c r="D16" s="130" t="str">
        <f t="shared" si="4"/>
        <v>N/A</v>
      </c>
      <c r="E16" s="131">
        <v>4553.9888278999997</v>
      </c>
      <c r="F16" s="130" t="str">
        <f t="shared" si="5"/>
        <v>N/A</v>
      </c>
      <c r="G16" s="131">
        <v>4752.4716608999997</v>
      </c>
      <c r="H16" s="130" t="str">
        <f t="shared" si="6"/>
        <v>N/A</v>
      </c>
      <c r="I16" s="132">
        <v>10.78</v>
      </c>
      <c r="J16" s="132">
        <v>4.3579999999999997</v>
      </c>
      <c r="K16" s="135" t="s">
        <v>732</v>
      </c>
      <c r="L16" s="134" t="str">
        <f t="shared" si="7"/>
        <v>Yes</v>
      </c>
    </row>
    <row r="17" spans="1:12" x14ac:dyDescent="0.2">
      <c r="A17" s="4" t="s">
        <v>1219</v>
      </c>
      <c r="B17" s="135" t="s">
        <v>217</v>
      </c>
      <c r="C17" s="131">
        <v>10192.77347</v>
      </c>
      <c r="D17" s="130" t="str">
        <f t="shared" si="4"/>
        <v>N/A</v>
      </c>
      <c r="E17" s="131">
        <v>11412.776621999999</v>
      </c>
      <c r="F17" s="130" t="str">
        <f t="shared" si="5"/>
        <v>N/A</v>
      </c>
      <c r="G17" s="131">
        <v>12078.250932999999</v>
      </c>
      <c r="H17" s="130" t="str">
        <f t="shared" si="6"/>
        <v>N/A</v>
      </c>
      <c r="I17" s="132">
        <v>11.97</v>
      </c>
      <c r="J17" s="132">
        <v>5.8310000000000004</v>
      </c>
      <c r="K17" s="135" t="s">
        <v>732</v>
      </c>
      <c r="L17" s="134" t="str">
        <f t="shared" si="7"/>
        <v>Yes</v>
      </c>
    </row>
    <row r="18" spans="1:12" x14ac:dyDescent="0.2">
      <c r="A18" s="4" t="s">
        <v>1220</v>
      </c>
      <c r="B18" s="135" t="s">
        <v>217</v>
      </c>
      <c r="C18" s="131">
        <v>12773.691371999999</v>
      </c>
      <c r="D18" s="130" t="str">
        <f t="shared" si="4"/>
        <v>N/A</v>
      </c>
      <c r="E18" s="131">
        <v>13852.758836000001</v>
      </c>
      <c r="F18" s="130" t="str">
        <f t="shared" si="5"/>
        <v>N/A</v>
      </c>
      <c r="G18" s="131">
        <v>14625.076754</v>
      </c>
      <c r="H18" s="130" t="str">
        <f t="shared" si="6"/>
        <v>N/A</v>
      </c>
      <c r="I18" s="132">
        <v>8.4480000000000004</v>
      </c>
      <c r="J18" s="132">
        <v>5.5750000000000002</v>
      </c>
      <c r="K18" s="135" t="s">
        <v>732</v>
      </c>
      <c r="L18" s="134" t="str">
        <f t="shared" si="7"/>
        <v>Yes</v>
      </c>
    </row>
    <row r="19" spans="1:12" x14ac:dyDescent="0.2">
      <c r="A19" s="4" t="s">
        <v>1221</v>
      </c>
      <c r="B19" s="135" t="s">
        <v>217</v>
      </c>
      <c r="C19" s="131">
        <v>2091.2197375000001</v>
      </c>
      <c r="D19" s="130" t="str">
        <f t="shared" si="4"/>
        <v>N/A</v>
      </c>
      <c r="E19" s="131">
        <v>2258.6567531999999</v>
      </c>
      <c r="F19" s="130" t="str">
        <f t="shared" si="5"/>
        <v>N/A</v>
      </c>
      <c r="G19" s="131">
        <v>2382.0691852999998</v>
      </c>
      <c r="H19" s="130" t="str">
        <f t="shared" si="6"/>
        <v>N/A</v>
      </c>
      <c r="I19" s="132">
        <v>8.0069999999999997</v>
      </c>
      <c r="J19" s="132">
        <v>5.4640000000000004</v>
      </c>
      <c r="K19" s="135" t="s">
        <v>732</v>
      </c>
      <c r="L19" s="134" t="str">
        <f t="shared" si="7"/>
        <v>Yes</v>
      </c>
    </row>
    <row r="20" spans="1:12" x14ac:dyDescent="0.2">
      <c r="A20" s="4" t="s">
        <v>1222</v>
      </c>
      <c r="B20" s="135" t="s">
        <v>217</v>
      </c>
      <c r="C20" s="131">
        <v>2226.6319973</v>
      </c>
      <c r="D20" s="130" t="str">
        <f t="shared" si="4"/>
        <v>N/A</v>
      </c>
      <c r="E20" s="131">
        <v>3155.1936427999999</v>
      </c>
      <c r="F20" s="130" t="str">
        <f t="shared" si="5"/>
        <v>N/A</v>
      </c>
      <c r="G20" s="131">
        <v>3292.2371317000002</v>
      </c>
      <c r="H20" s="130" t="str">
        <f t="shared" si="6"/>
        <v>N/A</v>
      </c>
      <c r="I20" s="132">
        <v>41.7</v>
      </c>
      <c r="J20" s="132">
        <v>4.343</v>
      </c>
      <c r="K20" s="135" t="s">
        <v>732</v>
      </c>
      <c r="L20" s="134" t="str">
        <f t="shared" si="7"/>
        <v>Yes</v>
      </c>
    </row>
    <row r="21" spans="1:12" x14ac:dyDescent="0.2">
      <c r="A21" s="2" t="s">
        <v>1125</v>
      </c>
      <c r="B21" s="135" t="s">
        <v>217</v>
      </c>
      <c r="C21" s="131">
        <v>4060.8224574000001</v>
      </c>
      <c r="D21" s="130" t="str">
        <f t="shared" ref="D21:D22" si="8">IF($B21="N/A","N/A",IF(C21&gt;10,"No",IF(C21&lt;-10,"No","Yes")))</f>
        <v>N/A</v>
      </c>
      <c r="E21" s="131">
        <v>4610.6987322000004</v>
      </c>
      <c r="F21" s="130" t="str">
        <f t="shared" ref="F21:F22" si="9">IF($B21="N/A","N/A",IF(E21&gt;10,"No",IF(E21&lt;-10,"No","Yes")))</f>
        <v>N/A</v>
      </c>
      <c r="G21" s="131">
        <v>4814.7938273999998</v>
      </c>
      <c r="H21" s="130" t="str">
        <f t="shared" ref="H21:H22" si="10">IF($B21="N/A","N/A",IF(G21&gt;10,"No",IF(G21&lt;-10,"No","Yes")))</f>
        <v>N/A</v>
      </c>
      <c r="I21" s="132">
        <v>13.54</v>
      </c>
      <c r="J21" s="132">
        <v>4.4269999999999996</v>
      </c>
      <c r="K21" s="135" t="s">
        <v>732</v>
      </c>
      <c r="L21" s="134" t="str">
        <f>IF(J21="Div by 0", "N/A", IF(OR(J21="N/A",K21="N/A"),"N/A", IF(J21&gt;VALUE(MID(K21,1,2)), "No", IF(J21&lt;-1*VALUE(MID(K21,1,2)), "No", "Yes"))))</f>
        <v>Yes</v>
      </c>
    </row>
    <row r="22" spans="1:12" x14ac:dyDescent="0.2">
      <c r="A22" s="2" t="s">
        <v>1126</v>
      </c>
      <c r="B22" s="135" t="s">
        <v>217</v>
      </c>
      <c r="C22" s="131">
        <v>4176.9223203000001</v>
      </c>
      <c r="D22" s="130" t="str">
        <f t="shared" si="8"/>
        <v>N/A</v>
      </c>
      <c r="E22" s="131">
        <v>4484.0413331</v>
      </c>
      <c r="F22" s="130" t="str">
        <f t="shared" si="9"/>
        <v>N/A</v>
      </c>
      <c r="G22" s="131">
        <v>4676.4356803999999</v>
      </c>
      <c r="H22" s="130" t="str">
        <f t="shared" si="10"/>
        <v>N/A</v>
      </c>
      <c r="I22" s="132">
        <v>7.3529999999999998</v>
      </c>
      <c r="J22" s="132">
        <v>4.2910000000000004</v>
      </c>
      <c r="K22" s="135" t="s">
        <v>732</v>
      </c>
      <c r="L22" s="134" t="str">
        <f>IF(J22="Div by 0", "N/A", IF(OR(J22="N/A",K22="N/A"),"N/A", IF(J22&gt;VALUE(MID(K22,1,2)), "No", IF(J22&lt;-1*VALUE(MID(K22,1,2)), "No", "Yes"))))</f>
        <v>Yes</v>
      </c>
    </row>
    <row r="23" spans="1:12" x14ac:dyDescent="0.2">
      <c r="A23" s="4" t="s">
        <v>1223</v>
      </c>
      <c r="B23" s="135" t="s">
        <v>217</v>
      </c>
      <c r="C23" s="131">
        <v>10721.872348999999</v>
      </c>
      <c r="D23" s="130" t="str">
        <f>IF($B23="N/A","N/A",IF(C23&gt;10,"No",IF(C23&lt;-10,"No","Yes")))</f>
        <v>N/A</v>
      </c>
      <c r="E23" s="131">
        <v>11717.772143</v>
      </c>
      <c r="F23" s="130" t="str">
        <f>IF($B23="N/A","N/A",IF(E23&gt;10,"No",IF(E23&lt;-10,"No","Yes")))</f>
        <v>N/A</v>
      </c>
      <c r="G23" s="131">
        <v>12445.915397000001</v>
      </c>
      <c r="H23" s="130" t="str">
        <f>IF($B23="N/A","N/A",IF(G23&gt;10,"No",IF(G23&lt;-10,"No","Yes")))</f>
        <v>N/A</v>
      </c>
      <c r="I23" s="132">
        <v>9.2880000000000003</v>
      </c>
      <c r="J23" s="132">
        <v>6.2140000000000004</v>
      </c>
      <c r="K23" s="135" t="s">
        <v>732</v>
      </c>
      <c r="L23" s="134" t="str">
        <f>IF(J23="Div by 0", "N/A", IF(K23="N/A","N/A", IF(J23&gt;VALUE(MID(K23,1,2)), "No", IF(J23&lt;-1*VALUE(MID(K23,1,2)), "No", "Yes"))))</f>
        <v>Yes</v>
      </c>
    </row>
    <row r="24" spans="1:12" x14ac:dyDescent="0.2">
      <c r="A24" s="4" t="s">
        <v>1224</v>
      </c>
      <c r="B24" s="135" t="s">
        <v>217</v>
      </c>
      <c r="C24" s="131">
        <v>10275.453133000001</v>
      </c>
      <c r="D24" s="130" t="str">
        <f>IF($B24="N/A","N/A",IF(C24&gt;10,"No",IF(C24&lt;-10,"No","Yes")))</f>
        <v>N/A</v>
      </c>
      <c r="E24" s="131">
        <v>11395.262003</v>
      </c>
      <c r="F24" s="130" t="str">
        <f>IF($B24="N/A","N/A",IF(E24&gt;10,"No",IF(E24&lt;-10,"No","Yes")))</f>
        <v>N/A</v>
      </c>
      <c r="G24" s="131">
        <v>12063.47026</v>
      </c>
      <c r="H24" s="130" t="str">
        <f>IF($B24="N/A","N/A",IF(G24&gt;10,"No",IF(G24&lt;-10,"No","Yes")))</f>
        <v>N/A</v>
      </c>
      <c r="I24" s="132">
        <v>10.9</v>
      </c>
      <c r="J24" s="132">
        <v>5.8639999999999999</v>
      </c>
      <c r="K24" s="135" t="s">
        <v>732</v>
      </c>
      <c r="L24" s="134" t="str">
        <f>IF(J24="Div by 0", "N/A", IF(K24="N/A","N/A", IF(J24&gt;VALUE(MID(K24,1,2)), "No", IF(J24&lt;-1*VALUE(MID(K24,1,2)), "No", "Yes"))))</f>
        <v>Yes</v>
      </c>
    </row>
    <row r="25" spans="1:12" x14ac:dyDescent="0.2">
      <c r="A25" s="4" t="s">
        <v>1225</v>
      </c>
      <c r="B25" s="135" t="s">
        <v>217</v>
      </c>
      <c r="C25" s="131">
        <v>11758.85008</v>
      </c>
      <c r="D25" s="130" t="str">
        <f>IF($B25="N/A","N/A",IF(C25&gt;10,"No",IF(C25&lt;-10,"No","Yes")))</f>
        <v>N/A</v>
      </c>
      <c r="E25" s="131">
        <v>12452.893483</v>
      </c>
      <c r="F25" s="130" t="str">
        <f>IF($B25="N/A","N/A",IF(E25&gt;10,"No",IF(E25&lt;-10,"No","Yes")))</f>
        <v>N/A</v>
      </c>
      <c r="G25" s="131">
        <v>13290.329994</v>
      </c>
      <c r="H25" s="130" t="str">
        <f>IF($B25="N/A","N/A",IF(G25&gt;10,"No",IF(G25&lt;-10,"No","Yes")))</f>
        <v>N/A</v>
      </c>
      <c r="I25" s="132">
        <v>5.9020000000000001</v>
      </c>
      <c r="J25" s="132">
        <v>6.7249999999999996</v>
      </c>
      <c r="K25" s="135" t="s">
        <v>732</v>
      </c>
      <c r="L25" s="134" t="str">
        <f>IF(J25="Div by 0", "N/A", IF(K25="N/A","N/A", IF(J25&gt;VALUE(MID(K25,1,2)), "No", IF(J25&lt;-1*VALUE(MID(K25,1,2)), "No", "Yes"))))</f>
        <v>Yes</v>
      </c>
    </row>
    <row r="26" spans="1:12" x14ac:dyDescent="0.2">
      <c r="A26" s="4" t="s">
        <v>1226</v>
      </c>
      <c r="B26" s="135" t="s">
        <v>217</v>
      </c>
      <c r="C26" s="131">
        <v>10582.521210000001</v>
      </c>
      <c r="D26" s="130" t="str">
        <f t="shared" ref="D26:D27" si="11">IF($B26="N/A","N/A",IF(C26&gt;10,"No",IF(C26&lt;-10,"No","Yes")))</f>
        <v>N/A</v>
      </c>
      <c r="E26" s="131">
        <v>11608.563369</v>
      </c>
      <c r="F26" s="130" t="str">
        <f t="shared" ref="F26:F30" si="12">IF($B26="N/A","N/A",IF(E26&gt;10,"No",IF(E26&lt;-10,"No","Yes")))</f>
        <v>N/A</v>
      </c>
      <c r="G26" s="131">
        <v>12290.193002</v>
      </c>
      <c r="H26" s="130" t="str">
        <f t="shared" ref="H26:H27" si="13">IF($B26="N/A","N/A",IF(G26&gt;10,"No",IF(G26&lt;-10,"No","Yes")))</f>
        <v>N/A</v>
      </c>
      <c r="I26" s="132">
        <v>9.6959999999999997</v>
      </c>
      <c r="J26" s="132">
        <v>5.8719999999999999</v>
      </c>
      <c r="K26" s="135" t="s">
        <v>732</v>
      </c>
      <c r="L26" s="134" t="str">
        <f>IF(J26="Div by 0", "N/A", IF(OR(J26="N/A",K26="N/A"),"N/A", IF(J26&gt;VALUE(MID(K26,1,2)), "No", IF(J26&lt;-1*VALUE(MID(K26,1,2)), "No", "Yes"))))</f>
        <v>Yes</v>
      </c>
    </row>
    <row r="27" spans="1:12" x14ac:dyDescent="0.2">
      <c r="A27" s="4" t="s">
        <v>1227</v>
      </c>
      <c r="B27" s="135" t="s">
        <v>217</v>
      </c>
      <c r="C27" s="131">
        <v>10981.460958</v>
      </c>
      <c r="D27" s="130" t="str">
        <f t="shared" si="11"/>
        <v>N/A</v>
      </c>
      <c r="E27" s="131">
        <v>11918.72334</v>
      </c>
      <c r="F27" s="130" t="str">
        <f t="shared" si="12"/>
        <v>N/A</v>
      </c>
      <c r="G27" s="131">
        <v>12729.024031000001</v>
      </c>
      <c r="H27" s="130" t="str">
        <f t="shared" si="13"/>
        <v>N/A</v>
      </c>
      <c r="I27" s="132">
        <v>8.5350000000000001</v>
      </c>
      <c r="J27" s="132">
        <v>6.7990000000000004</v>
      </c>
      <c r="K27" s="135" t="s">
        <v>732</v>
      </c>
      <c r="L27" s="134" t="str">
        <f>IF(J27="Div by 0", "N/A", IF(OR(J27="N/A",K27="N/A"),"N/A", IF(J27&gt;VALUE(MID(K27,1,2)), "No", IF(J27&lt;-1*VALUE(MID(K27,1,2)), "No", "Yes"))))</f>
        <v>Yes</v>
      </c>
    </row>
    <row r="28" spans="1:12" x14ac:dyDescent="0.2">
      <c r="A28" s="57" t="s">
        <v>1228</v>
      </c>
      <c r="B28" s="131" t="s">
        <v>217</v>
      </c>
      <c r="C28" s="131">
        <v>2556</v>
      </c>
      <c r="D28" s="130" t="str">
        <f t="shared" ref="D28:D30" si="14">IF($B28="N/A","N/A",IF(C28&gt;10,"No",IF(C28&lt;-10,"No","Yes")))</f>
        <v>N/A</v>
      </c>
      <c r="E28" s="131" t="s">
        <v>1743</v>
      </c>
      <c r="F28" s="130" t="str">
        <f t="shared" si="12"/>
        <v>N/A</v>
      </c>
      <c r="G28" s="131" t="s">
        <v>1743</v>
      </c>
      <c r="H28" s="130" t="str">
        <f t="shared" ref="H28:H30" si="15">IF($B28="N/A","N/A",IF(G28&gt;10,"No",IF(G28&lt;-10,"No","Yes")))</f>
        <v>N/A</v>
      </c>
      <c r="I28" s="132" t="s">
        <v>1743</v>
      </c>
      <c r="J28" s="132" t="s">
        <v>1743</v>
      </c>
      <c r="K28" s="133" t="s">
        <v>732</v>
      </c>
      <c r="L28" s="134" t="str">
        <f>IF(J28="Div by 0", "N/A", IF(OR(J28="N/A",K28="N/A"),"N/A", IF(J28&gt;VALUE(MID(K28,1,2)), "No", IF(J28&lt;-1*VALUE(MID(K28,1,2)), "No", "Yes"))))</f>
        <v>N/A</v>
      </c>
    </row>
    <row r="29" spans="1:12" x14ac:dyDescent="0.2">
      <c r="A29" s="57" t="s">
        <v>1229</v>
      </c>
      <c r="B29" s="131" t="s">
        <v>217</v>
      </c>
      <c r="C29" s="131">
        <v>2556</v>
      </c>
      <c r="D29" s="130" t="str">
        <f t="shared" si="14"/>
        <v>N/A</v>
      </c>
      <c r="E29" s="131" t="s">
        <v>1743</v>
      </c>
      <c r="F29" s="130" t="str">
        <f t="shared" si="12"/>
        <v>N/A</v>
      </c>
      <c r="G29" s="131" t="s">
        <v>1743</v>
      </c>
      <c r="H29" s="130" t="str">
        <f t="shared" si="15"/>
        <v>N/A</v>
      </c>
      <c r="I29" s="132" t="s">
        <v>1743</v>
      </c>
      <c r="J29" s="132" t="s">
        <v>1743</v>
      </c>
      <c r="K29" s="133" t="s">
        <v>732</v>
      </c>
      <c r="L29" s="134" t="str">
        <f t="shared" ref="L29:L30" si="16">IF(J29="Div by 0", "N/A", IF(OR(J29="N/A",K29="N/A"),"N/A", IF(J29&gt;VALUE(MID(K29,1,2)), "No", IF(J29&lt;-1*VALUE(MID(K29,1,2)), "No", "Yes"))))</f>
        <v>N/A</v>
      </c>
    </row>
    <row r="30" spans="1:12" x14ac:dyDescent="0.2">
      <c r="A30" s="57" t="s">
        <v>1230</v>
      </c>
      <c r="B30" s="131" t="s">
        <v>217</v>
      </c>
      <c r="C30" s="131" t="s">
        <v>1743</v>
      </c>
      <c r="D30" s="130" t="str">
        <f t="shared" si="14"/>
        <v>N/A</v>
      </c>
      <c r="E30" s="131" t="s">
        <v>1743</v>
      </c>
      <c r="F30" s="130" t="str">
        <f t="shared" si="12"/>
        <v>N/A</v>
      </c>
      <c r="G30" s="131" t="s">
        <v>1743</v>
      </c>
      <c r="H30" s="130" t="str">
        <f t="shared" si="15"/>
        <v>N/A</v>
      </c>
      <c r="I30" s="132" t="s">
        <v>1743</v>
      </c>
      <c r="J30" s="132" t="s">
        <v>1743</v>
      </c>
      <c r="K30" s="133" t="s">
        <v>732</v>
      </c>
      <c r="L30" s="134" t="str">
        <f t="shared" si="16"/>
        <v>N/A</v>
      </c>
    </row>
    <row r="31" spans="1:12" x14ac:dyDescent="0.2">
      <c r="A31" s="45" t="s">
        <v>2</v>
      </c>
      <c r="B31" s="136" t="s">
        <v>217</v>
      </c>
      <c r="C31" s="140">
        <v>78.975378285999994</v>
      </c>
      <c r="D31" s="138" t="str">
        <f t="shared" ref="D31:D69" si="17">IF($B31="N/A","N/A",IF(C31&gt;10,"No",IF(C31&lt;-10,"No","Yes")))</f>
        <v>N/A</v>
      </c>
      <c r="E31" s="140">
        <v>81.391319644999996</v>
      </c>
      <c r="F31" s="138" t="str">
        <f t="shared" ref="F31:F69" si="18">IF($B31="N/A","N/A",IF(E31&gt;10,"No",IF(E31&lt;-10,"No","Yes")))</f>
        <v>N/A</v>
      </c>
      <c r="G31" s="140">
        <v>82.412787155999993</v>
      </c>
      <c r="H31" s="138" t="str">
        <f t="shared" ref="H31:H69" si="19">IF($B31="N/A","N/A",IF(G31&gt;10,"No",IF(G31&lt;-10,"No","Yes")))</f>
        <v>N/A</v>
      </c>
      <c r="I31" s="132">
        <v>3.0590000000000002</v>
      </c>
      <c r="J31" s="132">
        <v>1.2549999999999999</v>
      </c>
      <c r="K31" s="133" t="s">
        <v>732</v>
      </c>
      <c r="L31" s="134" t="str">
        <f t="shared" ref="L31:L99" si="20">IF(J31="Div by 0", "N/A", IF(K31="N/A","N/A", IF(J31&gt;VALUE(MID(K31,1,2)), "No", IF(J31&lt;-1*VALUE(MID(K31,1,2)), "No", "Yes"))))</f>
        <v>Yes</v>
      </c>
    </row>
    <row r="32" spans="1:12" x14ac:dyDescent="0.2">
      <c r="A32" s="45" t="s">
        <v>22</v>
      </c>
      <c r="B32" s="136" t="s">
        <v>217</v>
      </c>
      <c r="C32" s="152">
        <v>3239818</v>
      </c>
      <c r="D32" s="138" t="str">
        <f t="shared" si="17"/>
        <v>N/A</v>
      </c>
      <c r="E32" s="152">
        <v>3451451</v>
      </c>
      <c r="F32" s="138" t="str">
        <f t="shared" si="18"/>
        <v>N/A</v>
      </c>
      <c r="G32" s="152">
        <v>3719983</v>
      </c>
      <c r="H32" s="138" t="str">
        <f t="shared" si="19"/>
        <v>N/A</v>
      </c>
      <c r="I32" s="132">
        <v>6.532</v>
      </c>
      <c r="J32" s="132">
        <v>7.78</v>
      </c>
      <c r="K32" s="133" t="s">
        <v>732</v>
      </c>
      <c r="L32" s="134" t="str">
        <f t="shared" si="20"/>
        <v>Yes</v>
      </c>
    </row>
    <row r="33" spans="1:12" x14ac:dyDescent="0.2">
      <c r="A33" s="45" t="s">
        <v>451</v>
      </c>
      <c r="B33" s="135" t="s">
        <v>217</v>
      </c>
      <c r="C33" s="152">
        <v>92968</v>
      </c>
      <c r="D33" s="152" t="str">
        <f t="shared" si="17"/>
        <v>N/A</v>
      </c>
      <c r="E33" s="152">
        <v>94151</v>
      </c>
      <c r="F33" s="152" t="str">
        <f t="shared" si="18"/>
        <v>N/A</v>
      </c>
      <c r="G33" s="152">
        <v>86732</v>
      </c>
      <c r="H33" s="130" t="str">
        <f t="shared" si="19"/>
        <v>N/A</v>
      </c>
      <c r="I33" s="132">
        <v>1.272</v>
      </c>
      <c r="J33" s="132">
        <v>-7.88</v>
      </c>
      <c r="K33" s="135" t="s">
        <v>732</v>
      </c>
      <c r="L33" s="134" t="str">
        <f t="shared" si="20"/>
        <v>Yes</v>
      </c>
    </row>
    <row r="34" spans="1:12" x14ac:dyDescent="0.2">
      <c r="A34" s="45" t="s">
        <v>1231</v>
      </c>
      <c r="B34" s="141" t="s">
        <v>217</v>
      </c>
      <c r="C34" s="152" t="s">
        <v>217</v>
      </c>
      <c r="D34" s="134" t="str">
        <f t="shared" ref="D34:D38" si="21">IF($B34="N/A","N/A",IF(C34&lt;0,"No","Yes"))</f>
        <v>N/A</v>
      </c>
      <c r="E34" s="152">
        <v>83760</v>
      </c>
      <c r="F34" s="134" t="str">
        <f t="shared" ref="F34:F38" si="22">IF($B34="N/A","N/A",IF(E34&lt;0,"No","Yes"))</f>
        <v>N/A</v>
      </c>
      <c r="G34" s="152">
        <v>77598</v>
      </c>
      <c r="H34" s="134" t="str">
        <f t="shared" ref="H34:H38" si="23">IF($B34="N/A","N/A",IF(G34&lt;0,"No","Yes"))</f>
        <v>N/A</v>
      </c>
      <c r="I34" s="132" t="s">
        <v>217</v>
      </c>
      <c r="J34" s="132">
        <v>-7.36</v>
      </c>
      <c r="K34" s="152" t="s">
        <v>732</v>
      </c>
      <c r="L34" s="134" t="str">
        <f t="shared" si="20"/>
        <v>Yes</v>
      </c>
    </row>
    <row r="35" spans="1:12" x14ac:dyDescent="0.2">
      <c r="A35" s="45" t="s">
        <v>1232</v>
      </c>
      <c r="B35" s="141" t="s">
        <v>217</v>
      </c>
      <c r="C35" s="152" t="s">
        <v>217</v>
      </c>
      <c r="D35" s="134" t="str">
        <f t="shared" si="21"/>
        <v>N/A</v>
      </c>
      <c r="E35" s="152">
        <v>0</v>
      </c>
      <c r="F35" s="134" t="str">
        <f t="shared" si="22"/>
        <v>N/A</v>
      </c>
      <c r="G35" s="152">
        <v>0</v>
      </c>
      <c r="H35" s="134" t="str">
        <f t="shared" si="23"/>
        <v>N/A</v>
      </c>
      <c r="I35" s="132" t="s">
        <v>217</v>
      </c>
      <c r="J35" s="132" t="s">
        <v>1743</v>
      </c>
      <c r="K35" s="152" t="s">
        <v>732</v>
      </c>
      <c r="L35" s="134" t="str">
        <f t="shared" si="20"/>
        <v>N/A</v>
      </c>
    </row>
    <row r="36" spans="1:12" x14ac:dyDescent="0.2">
      <c r="A36" s="45" t="s">
        <v>1233</v>
      </c>
      <c r="B36" s="141" t="s">
        <v>217</v>
      </c>
      <c r="C36" s="152" t="s">
        <v>217</v>
      </c>
      <c r="D36" s="134" t="str">
        <f t="shared" si="21"/>
        <v>N/A</v>
      </c>
      <c r="E36" s="152">
        <v>576</v>
      </c>
      <c r="F36" s="134" t="str">
        <f t="shared" si="22"/>
        <v>N/A</v>
      </c>
      <c r="G36" s="152">
        <v>591</v>
      </c>
      <c r="H36" s="134" t="str">
        <f t="shared" si="23"/>
        <v>N/A</v>
      </c>
      <c r="I36" s="132" t="s">
        <v>217</v>
      </c>
      <c r="J36" s="132">
        <v>2.6040000000000001</v>
      </c>
      <c r="K36" s="152" t="s">
        <v>732</v>
      </c>
      <c r="L36" s="134" t="str">
        <f t="shared" si="20"/>
        <v>Yes</v>
      </c>
    </row>
    <row r="37" spans="1:12" x14ac:dyDescent="0.2">
      <c r="A37" s="45" t="s">
        <v>1234</v>
      </c>
      <c r="B37" s="141" t="s">
        <v>217</v>
      </c>
      <c r="C37" s="152" t="s">
        <v>217</v>
      </c>
      <c r="D37" s="134" t="str">
        <f t="shared" si="21"/>
        <v>N/A</v>
      </c>
      <c r="E37" s="152">
        <v>9815</v>
      </c>
      <c r="F37" s="134" t="str">
        <f t="shared" si="22"/>
        <v>N/A</v>
      </c>
      <c r="G37" s="152">
        <v>8543</v>
      </c>
      <c r="H37" s="134" t="str">
        <f t="shared" si="23"/>
        <v>N/A</v>
      </c>
      <c r="I37" s="132" t="s">
        <v>217</v>
      </c>
      <c r="J37" s="132">
        <v>-13</v>
      </c>
      <c r="K37" s="152" t="s">
        <v>732</v>
      </c>
      <c r="L37" s="134" t="str">
        <f t="shared" si="20"/>
        <v>Yes</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297745</v>
      </c>
      <c r="D39" s="152" t="str">
        <f t="shared" si="17"/>
        <v>N/A</v>
      </c>
      <c r="E39" s="152">
        <v>314092</v>
      </c>
      <c r="F39" s="152" t="str">
        <f t="shared" si="18"/>
        <v>N/A</v>
      </c>
      <c r="G39" s="152">
        <v>318771</v>
      </c>
      <c r="H39" s="130" t="str">
        <f t="shared" si="19"/>
        <v>N/A</v>
      </c>
      <c r="I39" s="132">
        <v>5.49</v>
      </c>
      <c r="J39" s="132">
        <v>1.49</v>
      </c>
      <c r="K39" s="135" t="s">
        <v>732</v>
      </c>
      <c r="L39" s="134" t="str">
        <f t="shared" si="20"/>
        <v>Yes</v>
      </c>
    </row>
    <row r="40" spans="1:12" x14ac:dyDescent="0.2">
      <c r="A40" s="45" t="s">
        <v>1236</v>
      </c>
      <c r="B40" s="141" t="s">
        <v>217</v>
      </c>
      <c r="C40" s="152" t="s">
        <v>217</v>
      </c>
      <c r="D40" s="134" t="str">
        <f t="shared" ref="D40:D45" si="24">IF($B40="N/A","N/A",IF(C40&lt;0,"No","Yes"))</f>
        <v>N/A</v>
      </c>
      <c r="E40" s="152">
        <v>302913</v>
      </c>
      <c r="F40" s="134" t="str">
        <f t="shared" ref="F40:F45" si="25">IF($B40="N/A","N/A",IF(E40&lt;0,"No","Yes"))</f>
        <v>N/A</v>
      </c>
      <c r="G40" s="152">
        <v>308121</v>
      </c>
      <c r="H40" s="134" t="str">
        <f t="shared" ref="H40:H45" si="26">IF($B40="N/A","N/A",IF(G40&lt;0,"No","Yes"))</f>
        <v>N/A</v>
      </c>
      <c r="I40" s="132" t="s">
        <v>217</v>
      </c>
      <c r="J40" s="132">
        <v>1.7190000000000001</v>
      </c>
      <c r="K40" s="152" t="s">
        <v>732</v>
      </c>
      <c r="L40" s="134" t="str">
        <f t="shared" si="20"/>
        <v>Yes</v>
      </c>
    </row>
    <row r="41" spans="1:12" x14ac:dyDescent="0.2">
      <c r="A41" s="45" t="s">
        <v>1237</v>
      </c>
      <c r="B41" s="141" t="s">
        <v>217</v>
      </c>
      <c r="C41" s="152" t="s">
        <v>217</v>
      </c>
      <c r="D41" s="134" t="str">
        <f t="shared" si="24"/>
        <v>N/A</v>
      </c>
      <c r="E41" s="152">
        <v>0</v>
      </c>
      <c r="F41" s="134" t="str">
        <f t="shared" si="25"/>
        <v>N/A</v>
      </c>
      <c r="G41" s="152">
        <v>0</v>
      </c>
      <c r="H41" s="134" t="str">
        <f t="shared" si="26"/>
        <v>N/A</v>
      </c>
      <c r="I41" s="132" t="s">
        <v>217</v>
      </c>
      <c r="J41" s="132" t="s">
        <v>1743</v>
      </c>
      <c r="K41" s="152" t="s">
        <v>732</v>
      </c>
      <c r="L41" s="134" t="str">
        <f t="shared" si="20"/>
        <v>N/A</v>
      </c>
    </row>
    <row r="42" spans="1:12" x14ac:dyDescent="0.2">
      <c r="A42" s="45" t="s">
        <v>1238</v>
      </c>
      <c r="B42" s="141" t="s">
        <v>217</v>
      </c>
      <c r="C42" s="152" t="s">
        <v>217</v>
      </c>
      <c r="D42" s="134" t="str">
        <f t="shared" si="24"/>
        <v>N/A</v>
      </c>
      <c r="E42" s="152">
        <v>1223</v>
      </c>
      <c r="F42" s="134" t="str">
        <f t="shared" si="25"/>
        <v>N/A</v>
      </c>
      <c r="G42" s="152">
        <v>1170</v>
      </c>
      <c r="H42" s="134" t="str">
        <f t="shared" si="26"/>
        <v>N/A</v>
      </c>
      <c r="I42" s="132" t="s">
        <v>217</v>
      </c>
      <c r="J42" s="132">
        <v>-4.33</v>
      </c>
      <c r="K42" s="152" t="s">
        <v>732</v>
      </c>
      <c r="L42" s="134" t="str">
        <f t="shared" si="20"/>
        <v>Yes</v>
      </c>
    </row>
    <row r="43" spans="1:12" x14ac:dyDescent="0.2">
      <c r="A43" s="45" t="s">
        <v>1239</v>
      </c>
      <c r="B43" s="141" t="s">
        <v>217</v>
      </c>
      <c r="C43" s="152" t="s">
        <v>217</v>
      </c>
      <c r="D43" s="134" t="str">
        <f t="shared" si="24"/>
        <v>N/A</v>
      </c>
      <c r="E43" s="152">
        <v>148</v>
      </c>
      <c r="F43" s="134" t="str">
        <f t="shared" si="25"/>
        <v>N/A</v>
      </c>
      <c r="G43" s="152">
        <v>163</v>
      </c>
      <c r="H43" s="134" t="str">
        <f t="shared" si="26"/>
        <v>N/A</v>
      </c>
      <c r="I43" s="132" t="s">
        <v>217</v>
      </c>
      <c r="J43" s="132">
        <v>10.14</v>
      </c>
      <c r="K43" s="152" t="s">
        <v>732</v>
      </c>
      <c r="L43" s="134" t="str">
        <f t="shared" si="20"/>
        <v>Yes</v>
      </c>
    </row>
    <row r="44" spans="1:12" x14ac:dyDescent="0.2">
      <c r="A44" s="45" t="s">
        <v>1240</v>
      </c>
      <c r="B44" s="141" t="s">
        <v>217</v>
      </c>
      <c r="C44" s="152" t="s">
        <v>217</v>
      </c>
      <c r="D44" s="134" t="str">
        <f t="shared" si="24"/>
        <v>N/A</v>
      </c>
      <c r="E44" s="152">
        <v>9808</v>
      </c>
      <c r="F44" s="134" t="str">
        <f t="shared" si="25"/>
        <v>N/A</v>
      </c>
      <c r="G44" s="152">
        <v>9317</v>
      </c>
      <c r="H44" s="134" t="str">
        <f t="shared" si="26"/>
        <v>N/A</v>
      </c>
      <c r="I44" s="132" t="s">
        <v>217</v>
      </c>
      <c r="J44" s="132">
        <v>-5.01</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2519593</v>
      </c>
      <c r="D46" s="152" t="str">
        <f t="shared" si="17"/>
        <v>N/A</v>
      </c>
      <c r="E46" s="152">
        <v>2710072</v>
      </c>
      <c r="F46" s="152" t="str">
        <f t="shared" si="18"/>
        <v>N/A</v>
      </c>
      <c r="G46" s="152">
        <v>2959655</v>
      </c>
      <c r="H46" s="130" t="str">
        <f t="shared" si="19"/>
        <v>N/A</v>
      </c>
      <c r="I46" s="132">
        <v>7.56</v>
      </c>
      <c r="J46" s="132">
        <v>9.2089999999999996</v>
      </c>
      <c r="K46" s="135" t="s">
        <v>732</v>
      </c>
      <c r="L46" s="134" t="str">
        <f t="shared" si="20"/>
        <v>Yes</v>
      </c>
    </row>
    <row r="47" spans="1:12" x14ac:dyDescent="0.2">
      <c r="A47" s="45" t="s">
        <v>1242</v>
      </c>
      <c r="B47" s="141" t="s">
        <v>217</v>
      </c>
      <c r="C47" s="152" t="s">
        <v>217</v>
      </c>
      <c r="D47" s="134" t="str">
        <f t="shared" ref="D47:D53" si="27">IF($B47="N/A","N/A",IF(C47&lt;0,"No","Yes"))</f>
        <v>N/A</v>
      </c>
      <c r="E47" s="152">
        <v>157825</v>
      </c>
      <c r="F47" s="134" t="str">
        <f t="shared" ref="F47:F53" si="28">IF($B47="N/A","N/A",IF(E47&lt;0,"No","Yes"))</f>
        <v>N/A</v>
      </c>
      <c r="G47" s="152">
        <v>188477</v>
      </c>
      <c r="H47" s="134" t="str">
        <f t="shared" ref="H47:H53" si="29">IF($B47="N/A","N/A",IF(G47&lt;0,"No","Yes"))</f>
        <v>N/A</v>
      </c>
      <c r="I47" s="132" t="s">
        <v>217</v>
      </c>
      <c r="J47" s="132">
        <v>19.420000000000002</v>
      </c>
      <c r="K47" s="152" t="s">
        <v>732</v>
      </c>
      <c r="L47" s="134" t="str">
        <f t="shared" si="20"/>
        <v>Yes</v>
      </c>
    </row>
    <row r="48" spans="1:12" x14ac:dyDescent="0.2">
      <c r="A48" s="45" t="s">
        <v>1243</v>
      </c>
      <c r="B48" s="141" t="s">
        <v>217</v>
      </c>
      <c r="C48" s="152" t="s">
        <v>217</v>
      </c>
      <c r="D48" s="134" t="str">
        <f t="shared" si="27"/>
        <v>N/A</v>
      </c>
      <c r="E48" s="152">
        <v>7802</v>
      </c>
      <c r="F48" s="134" t="str">
        <f t="shared" si="28"/>
        <v>N/A</v>
      </c>
      <c r="G48" s="152">
        <v>10034</v>
      </c>
      <c r="H48" s="134" t="str">
        <f t="shared" si="29"/>
        <v>N/A</v>
      </c>
      <c r="I48" s="132" t="s">
        <v>217</v>
      </c>
      <c r="J48" s="132">
        <v>28.61</v>
      </c>
      <c r="K48" s="152" t="s">
        <v>732</v>
      </c>
      <c r="L48" s="134" t="str">
        <f t="shared" si="20"/>
        <v>Yes</v>
      </c>
    </row>
    <row r="49" spans="1:12" x14ac:dyDescent="0.2">
      <c r="A49" s="45" t="s">
        <v>1244</v>
      </c>
      <c r="B49" s="141" t="s">
        <v>217</v>
      </c>
      <c r="C49" s="152" t="s">
        <v>217</v>
      </c>
      <c r="D49" s="134" t="str">
        <f t="shared" si="27"/>
        <v>N/A</v>
      </c>
      <c r="E49" s="152">
        <v>284</v>
      </c>
      <c r="F49" s="134" t="str">
        <f t="shared" si="28"/>
        <v>N/A</v>
      </c>
      <c r="G49" s="152">
        <v>329</v>
      </c>
      <c r="H49" s="134" t="str">
        <f t="shared" si="29"/>
        <v>N/A</v>
      </c>
      <c r="I49" s="132" t="s">
        <v>217</v>
      </c>
      <c r="J49" s="132">
        <v>15.85</v>
      </c>
      <c r="K49" s="152" t="s">
        <v>732</v>
      </c>
      <c r="L49" s="134" t="str">
        <f t="shared" si="20"/>
        <v>Yes</v>
      </c>
    </row>
    <row r="50" spans="1:12" x14ac:dyDescent="0.2">
      <c r="A50" s="45" t="s">
        <v>1245</v>
      </c>
      <c r="B50" s="141" t="s">
        <v>217</v>
      </c>
      <c r="C50" s="152" t="s">
        <v>217</v>
      </c>
      <c r="D50" s="134" t="str">
        <f t="shared" si="27"/>
        <v>N/A</v>
      </c>
      <c r="E50" s="152">
        <v>2229923</v>
      </c>
      <c r="F50" s="134" t="str">
        <f t="shared" si="28"/>
        <v>N/A</v>
      </c>
      <c r="G50" s="152">
        <v>2441841</v>
      </c>
      <c r="H50" s="134" t="str">
        <f t="shared" si="29"/>
        <v>N/A</v>
      </c>
      <c r="I50" s="132" t="s">
        <v>217</v>
      </c>
      <c r="J50" s="132">
        <v>9.5030000000000001</v>
      </c>
      <c r="K50" s="152" t="s">
        <v>732</v>
      </c>
      <c r="L50" s="134" t="str">
        <f t="shared" si="20"/>
        <v>Yes</v>
      </c>
    </row>
    <row r="51" spans="1:12" x14ac:dyDescent="0.2">
      <c r="A51" s="45" t="s">
        <v>1246</v>
      </c>
      <c r="B51" s="141" t="s">
        <v>217</v>
      </c>
      <c r="C51" s="152" t="s">
        <v>217</v>
      </c>
      <c r="D51" s="134" t="str">
        <f t="shared" si="27"/>
        <v>N/A</v>
      </c>
      <c r="E51" s="152">
        <v>271806</v>
      </c>
      <c r="F51" s="134" t="str">
        <f t="shared" si="28"/>
        <v>N/A</v>
      </c>
      <c r="G51" s="152">
        <v>275264</v>
      </c>
      <c r="H51" s="134" t="str">
        <f t="shared" si="29"/>
        <v>N/A</v>
      </c>
      <c r="I51" s="132" t="s">
        <v>217</v>
      </c>
      <c r="J51" s="132">
        <v>1.272</v>
      </c>
      <c r="K51" s="152" t="s">
        <v>732</v>
      </c>
      <c r="L51" s="134" t="str">
        <f t="shared" si="20"/>
        <v>Yes</v>
      </c>
    </row>
    <row r="52" spans="1:12" x14ac:dyDescent="0.2">
      <c r="A52" s="45" t="s">
        <v>1247</v>
      </c>
      <c r="B52" s="141" t="s">
        <v>217</v>
      </c>
      <c r="C52" s="152" t="s">
        <v>217</v>
      </c>
      <c r="D52" s="134" t="str">
        <f t="shared" si="27"/>
        <v>N/A</v>
      </c>
      <c r="E52" s="152">
        <v>42418</v>
      </c>
      <c r="F52" s="134" t="str">
        <f t="shared" si="28"/>
        <v>N/A</v>
      </c>
      <c r="G52" s="152">
        <v>43704</v>
      </c>
      <c r="H52" s="134" t="str">
        <f t="shared" si="29"/>
        <v>N/A</v>
      </c>
      <c r="I52" s="132" t="s">
        <v>217</v>
      </c>
      <c r="J52" s="132">
        <v>3.032</v>
      </c>
      <c r="K52" s="152" t="s">
        <v>732</v>
      </c>
      <c r="L52" s="134" t="str">
        <f t="shared" si="20"/>
        <v>Yes</v>
      </c>
    </row>
    <row r="53" spans="1:12" x14ac:dyDescent="0.2">
      <c r="A53" s="45" t="s">
        <v>1248</v>
      </c>
      <c r="B53" s="141" t="s">
        <v>217</v>
      </c>
      <c r="C53" s="152" t="s">
        <v>217</v>
      </c>
      <c r="D53" s="134" t="str">
        <f t="shared" si="27"/>
        <v>N/A</v>
      </c>
      <c r="E53" s="152">
        <v>14</v>
      </c>
      <c r="F53" s="134" t="str">
        <f t="shared" si="28"/>
        <v>N/A</v>
      </c>
      <c r="G53" s="152">
        <v>11</v>
      </c>
      <c r="H53" s="134" t="str">
        <f t="shared" si="29"/>
        <v>N/A</v>
      </c>
      <c r="I53" s="132" t="s">
        <v>217</v>
      </c>
      <c r="J53" s="132">
        <v>-57.1</v>
      </c>
      <c r="K53" s="152" t="s">
        <v>732</v>
      </c>
      <c r="L53" s="134" t="str">
        <f t="shared" si="20"/>
        <v>No</v>
      </c>
    </row>
    <row r="54" spans="1:12" x14ac:dyDescent="0.2">
      <c r="A54" s="45" t="s">
        <v>454</v>
      </c>
      <c r="B54" s="135" t="s">
        <v>217</v>
      </c>
      <c r="C54" s="152">
        <v>329512</v>
      </c>
      <c r="D54" s="152" t="str">
        <f t="shared" si="17"/>
        <v>N/A</v>
      </c>
      <c r="E54" s="152">
        <v>333136</v>
      </c>
      <c r="F54" s="152" t="str">
        <f t="shared" si="18"/>
        <v>N/A</v>
      </c>
      <c r="G54" s="152">
        <v>354825</v>
      </c>
      <c r="H54" s="130" t="str">
        <f t="shared" si="19"/>
        <v>N/A</v>
      </c>
      <c r="I54" s="132">
        <v>1.1000000000000001</v>
      </c>
      <c r="J54" s="132">
        <v>6.5110000000000001</v>
      </c>
      <c r="K54" s="135" t="s">
        <v>732</v>
      </c>
      <c r="L54" s="134" t="str">
        <f t="shared" si="20"/>
        <v>Yes</v>
      </c>
    </row>
    <row r="55" spans="1:12" x14ac:dyDescent="0.2">
      <c r="A55" s="45" t="s">
        <v>1249</v>
      </c>
      <c r="B55" s="141" t="s">
        <v>217</v>
      </c>
      <c r="C55" s="152" t="s">
        <v>217</v>
      </c>
      <c r="D55" s="134" t="str">
        <f t="shared" ref="D55:D60" si="30">IF($B55="N/A","N/A",IF(C55&lt;0,"No","Yes"))</f>
        <v>N/A</v>
      </c>
      <c r="E55" s="152">
        <v>49546</v>
      </c>
      <c r="F55" s="134" t="str">
        <f t="shared" ref="F55:F60" si="31">IF($B55="N/A","N/A",IF(E55&lt;0,"No","Yes"))</f>
        <v>N/A</v>
      </c>
      <c r="G55" s="152">
        <v>63293</v>
      </c>
      <c r="H55" s="134" t="str">
        <f t="shared" ref="H55:H60" si="32">IF($B55="N/A","N/A",IF(G55&lt;0,"No","Yes"))</f>
        <v>N/A</v>
      </c>
      <c r="I55" s="132" t="s">
        <v>217</v>
      </c>
      <c r="J55" s="132">
        <v>27.75</v>
      </c>
      <c r="K55" s="152" t="s">
        <v>732</v>
      </c>
      <c r="L55" s="134" t="str">
        <f t="shared" si="20"/>
        <v>Yes</v>
      </c>
    </row>
    <row r="56" spans="1:12" x14ac:dyDescent="0.2">
      <c r="A56" s="45" t="s">
        <v>1250</v>
      </c>
      <c r="B56" s="141" t="s">
        <v>217</v>
      </c>
      <c r="C56" s="152" t="s">
        <v>217</v>
      </c>
      <c r="D56" s="134" t="str">
        <f t="shared" si="30"/>
        <v>N/A</v>
      </c>
      <c r="E56" s="152">
        <v>9668</v>
      </c>
      <c r="F56" s="134" t="str">
        <f t="shared" si="31"/>
        <v>N/A</v>
      </c>
      <c r="G56" s="152">
        <v>13384</v>
      </c>
      <c r="H56" s="134" t="str">
        <f t="shared" si="32"/>
        <v>N/A</v>
      </c>
      <c r="I56" s="132" t="s">
        <v>217</v>
      </c>
      <c r="J56" s="132">
        <v>38.44</v>
      </c>
      <c r="K56" s="152" t="s">
        <v>732</v>
      </c>
      <c r="L56" s="134" t="str">
        <f t="shared" si="20"/>
        <v>No</v>
      </c>
    </row>
    <row r="57" spans="1:12" x14ac:dyDescent="0.2">
      <c r="A57" s="45" t="s">
        <v>1251</v>
      </c>
      <c r="B57" s="141" t="s">
        <v>217</v>
      </c>
      <c r="C57" s="152" t="s">
        <v>217</v>
      </c>
      <c r="D57" s="134" t="str">
        <f t="shared" si="30"/>
        <v>N/A</v>
      </c>
      <c r="E57" s="152">
        <v>4995</v>
      </c>
      <c r="F57" s="134" t="str">
        <f t="shared" si="31"/>
        <v>N/A</v>
      </c>
      <c r="G57" s="152">
        <v>4084</v>
      </c>
      <c r="H57" s="134" t="str">
        <f t="shared" si="32"/>
        <v>N/A</v>
      </c>
      <c r="I57" s="132" t="s">
        <v>217</v>
      </c>
      <c r="J57" s="132">
        <v>-18.2</v>
      </c>
      <c r="K57" s="152" t="s">
        <v>732</v>
      </c>
      <c r="L57" s="134" t="str">
        <f t="shared" si="20"/>
        <v>Yes</v>
      </c>
    </row>
    <row r="58" spans="1:12" x14ac:dyDescent="0.2">
      <c r="A58" s="45" t="s">
        <v>1252</v>
      </c>
      <c r="B58" s="141" t="s">
        <v>217</v>
      </c>
      <c r="C58" s="152" t="s">
        <v>217</v>
      </c>
      <c r="D58" s="134" t="str">
        <f t="shared" si="30"/>
        <v>N/A</v>
      </c>
      <c r="E58" s="152">
        <v>233950</v>
      </c>
      <c r="F58" s="134" t="str">
        <f t="shared" si="31"/>
        <v>N/A</v>
      </c>
      <c r="G58" s="152">
        <v>234362</v>
      </c>
      <c r="H58" s="134" t="str">
        <f t="shared" si="32"/>
        <v>N/A</v>
      </c>
      <c r="I58" s="132" t="s">
        <v>217</v>
      </c>
      <c r="J58" s="132">
        <v>0.17610000000000001</v>
      </c>
      <c r="K58" s="152" t="s">
        <v>732</v>
      </c>
      <c r="L58" s="134" t="str">
        <f t="shared" si="20"/>
        <v>Yes</v>
      </c>
    </row>
    <row r="59" spans="1:12" x14ac:dyDescent="0.2">
      <c r="A59" s="45" t="s">
        <v>1253</v>
      </c>
      <c r="B59" s="141" t="s">
        <v>217</v>
      </c>
      <c r="C59" s="152" t="s">
        <v>217</v>
      </c>
      <c r="D59" s="134" t="str">
        <f t="shared" si="30"/>
        <v>N/A</v>
      </c>
      <c r="E59" s="152">
        <v>22942</v>
      </c>
      <c r="F59" s="134" t="str">
        <f t="shared" si="31"/>
        <v>N/A</v>
      </c>
      <c r="G59" s="152">
        <v>25739</v>
      </c>
      <c r="H59" s="134" t="str">
        <f t="shared" si="32"/>
        <v>N/A</v>
      </c>
      <c r="I59" s="132" t="s">
        <v>217</v>
      </c>
      <c r="J59" s="132">
        <v>12.19</v>
      </c>
      <c r="K59" s="152" t="s">
        <v>732</v>
      </c>
      <c r="L59" s="134" t="str">
        <f t="shared" si="20"/>
        <v>Yes</v>
      </c>
    </row>
    <row r="60" spans="1:12" x14ac:dyDescent="0.2">
      <c r="A60" s="45" t="s">
        <v>1254</v>
      </c>
      <c r="B60" s="141" t="s">
        <v>217</v>
      </c>
      <c r="C60" s="152" t="s">
        <v>217</v>
      </c>
      <c r="D60" s="134" t="str">
        <f t="shared" si="30"/>
        <v>N/A</v>
      </c>
      <c r="E60" s="152">
        <v>12035</v>
      </c>
      <c r="F60" s="134" t="str">
        <f t="shared" si="31"/>
        <v>N/A</v>
      </c>
      <c r="G60" s="152">
        <v>13963</v>
      </c>
      <c r="H60" s="134" t="str">
        <f t="shared" si="32"/>
        <v>N/A</v>
      </c>
      <c r="I60" s="132" t="s">
        <v>217</v>
      </c>
      <c r="J60" s="132">
        <v>16.02</v>
      </c>
      <c r="K60" s="152" t="s">
        <v>732</v>
      </c>
      <c r="L60" s="134" t="str">
        <f t="shared" si="20"/>
        <v>Yes</v>
      </c>
    </row>
    <row r="61" spans="1:12" x14ac:dyDescent="0.2">
      <c r="A61" s="3" t="s">
        <v>190</v>
      </c>
      <c r="B61" s="136" t="s">
        <v>217</v>
      </c>
      <c r="C61" s="152">
        <v>2139260</v>
      </c>
      <c r="D61" s="152" t="str">
        <f t="shared" si="17"/>
        <v>N/A</v>
      </c>
      <c r="E61" s="152">
        <v>2266869</v>
      </c>
      <c r="F61" s="152" t="str">
        <f t="shared" si="18"/>
        <v>N/A</v>
      </c>
      <c r="G61" s="152">
        <v>2433664</v>
      </c>
      <c r="H61" s="130" t="str">
        <f t="shared" si="19"/>
        <v>N/A</v>
      </c>
      <c r="I61" s="132">
        <v>5.9649999999999999</v>
      </c>
      <c r="J61" s="132">
        <v>7.3579999999999997</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472472</v>
      </c>
      <c r="D63" s="152" t="str">
        <f t="shared" si="17"/>
        <v>N/A</v>
      </c>
      <c r="E63" s="152">
        <v>511955</v>
      </c>
      <c r="F63" s="152" t="str">
        <f t="shared" si="18"/>
        <v>N/A</v>
      </c>
      <c r="G63" s="152">
        <v>557586</v>
      </c>
      <c r="H63" s="130" t="str">
        <f t="shared" si="19"/>
        <v>N/A</v>
      </c>
      <c r="I63" s="132">
        <v>8.3569999999999993</v>
      </c>
      <c r="J63" s="132">
        <v>8.9130000000000003</v>
      </c>
      <c r="K63" s="133" t="s">
        <v>732</v>
      </c>
      <c r="L63" s="134" t="str">
        <f t="shared" si="33"/>
        <v>Yes</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928</v>
      </c>
      <c r="D66" s="152" t="str">
        <f t="shared" si="17"/>
        <v>N/A</v>
      </c>
      <c r="E66" s="152">
        <v>1064</v>
      </c>
      <c r="F66" s="152" t="str">
        <f t="shared" si="18"/>
        <v>N/A</v>
      </c>
      <c r="G66" s="152">
        <v>1127</v>
      </c>
      <c r="H66" s="130" t="str">
        <f t="shared" si="19"/>
        <v>N/A</v>
      </c>
      <c r="I66" s="132">
        <v>14.66</v>
      </c>
      <c r="J66" s="132">
        <v>5.9210000000000003</v>
      </c>
      <c r="K66" s="133" t="s">
        <v>732</v>
      </c>
      <c r="L66" s="134" t="str">
        <f t="shared" si="33"/>
        <v>Yes</v>
      </c>
    </row>
    <row r="67" spans="1:12" x14ac:dyDescent="0.2">
      <c r="A67" s="3" t="s">
        <v>196</v>
      </c>
      <c r="B67" s="136" t="s">
        <v>217</v>
      </c>
      <c r="C67" s="152">
        <v>1094800</v>
      </c>
      <c r="D67" s="152" t="str">
        <f t="shared" si="17"/>
        <v>N/A</v>
      </c>
      <c r="E67" s="152">
        <v>1166806</v>
      </c>
      <c r="F67" s="152" t="str">
        <f t="shared" si="18"/>
        <v>N/A</v>
      </c>
      <c r="G67" s="152">
        <v>1244205</v>
      </c>
      <c r="H67" s="130" t="str">
        <f t="shared" si="19"/>
        <v>N/A</v>
      </c>
      <c r="I67" s="132">
        <v>6.577</v>
      </c>
      <c r="J67" s="132">
        <v>6.633</v>
      </c>
      <c r="K67" s="133" t="s">
        <v>732</v>
      </c>
      <c r="L67" s="134" t="str">
        <f t="shared" si="33"/>
        <v>Yes</v>
      </c>
    </row>
    <row r="68" spans="1:12" x14ac:dyDescent="0.2">
      <c r="A68" s="2" t="s">
        <v>197</v>
      </c>
      <c r="B68" s="135" t="s">
        <v>217</v>
      </c>
      <c r="C68" s="152">
        <v>0</v>
      </c>
      <c r="D68" s="152" t="str">
        <f t="shared" si="17"/>
        <v>N/A</v>
      </c>
      <c r="E68" s="152">
        <v>0</v>
      </c>
      <c r="F68" s="152" t="str">
        <f t="shared" si="18"/>
        <v>N/A</v>
      </c>
      <c r="G68" s="152">
        <v>0</v>
      </c>
      <c r="H68" s="130" t="str">
        <f t="shared" si="19"/>
        <v>N/A</v>
      </c>
      <c r="I68" s="139" t="s">
        <v>1743</v>
      </c>
      <c r="J68" s="139" t="s">
        <v>1743</v>
      </c>
      <c r="K68" s="135" t="s">
        <v>732</v>
      </c>
      <c r="L68" s="134" t="str">
        <f t="shared" si="33"/>
        <v>N/A</v>
      </c>
    </row>
    <row r="69" spans="1:12" x14ac:dyDescent="0.2">
      <c r="A69" s="2" t="s">
        <v>198</v>
      </c>
      <c r="B69" s="135" t="s">
        <v>217</v>
      </c>
      <c r="C69" s="152">
        <v>472472</v>
      </c>
      <c r="D69" s="152" t="str">
        <f t="shared" si="17"/>
        <v>N/A</v>
      </c>
      <c r="E69" s="152">
        <v>511955</v>
      </c>
      <c r="F69" s="152" t="str">
        <f t="shared" si="18"/>
        <v>N/A</v>
      </c>
      <c r="G69" s="152">
        <v>557586</v>
      </c>
      <c r="H69" s="130" t="str">
        <f t="shared" si="19"/>
        <v>N/A</v>
      </c>
      <c r="I69" s="139">
        <v>8.3569999999999993</v>
      </c>
      <c r="J69" s="139">
        <v>8.9130000000000003</v>
      </c>
      <c r="K69" s="135" t="s">
        <v>732</v>
      </c>
      <c r="L69" s="134" t="str">
        <f t="shared" si="33"/>
        <v>Yes</v>
      </c>
    </row>
    <row r="70" spans="1:12" x14ac:dyDescent="0.2">
      <c r="A70" s="45" t="s">
        <v>78</v>
      </c>
      <c r="B70" s="135" t="s">
        <v>298</v>
      </c>
      <c r="C70" s="140">
        <v>31.287673791</v>
      </c>
      <c r="D70" s="138" t="str">
        <f>IF($B70="N/A","N/A",IF(C70&gt;=20,"No",IF(C70&lt;0,"No","Yes")))</f>
        <v>No</v>
      </c>
      <c r="E70" s="140">
        <v>31.244759727000002</v>
      </c>
      <c r="F70" s="138" t="str">
        <f>IF($B70="N/A","N/A",IF(E70&gt;=20,"No",IF(E70&lt;0,"No","Yes")))</f>
        <v>No</v>
      </c>
      <c r="G70" s="140">
        <v>22.373157353</v>
      </c>
      <c r="H70" s="138" t="str">
        <f>IF($B70="N/A","N/A",IF(G70&gt;=20,"No",IF(G70&lt;0,"No","Yes")))</f>
        <v>No</v>
      </c>
      <c r="I70" s="132">
        <v>-0.13700000000000001</v>
      </c>
      <c r="J70" s="132">
        <v>-28.4</v>
      </c>
      <c r="K70" s="133" t="s">
        <v>732</v>
      </c>
      <c r="L70" s="134" t="str">
        <f t="shared" si="20"/>
        <v>Yes</v>
      </c>
    </row>
    <row r="71" spans="1:12" x14ac:dyDescent="0.2">
      <c r="A71" s="45" t="s">
        <v>79</v>
      </c>
      <c r="B71" s="136" t="s">
        <v>217</v>
      </c>
      <c r="C71" s="140">
        <v>0.4224578598</v>
      </c>
      <c r="D71" s="138" t="str">
        <f>IF($B71="N/A","N/A",IF(C71&gt;10,"No",IF(C71&lt;-10,"No","Yes")))</f>
        <v>N/A</v>
      </c>
      <c r="E71" s="140">
        <v>0.72123720930000002</v>
      </c>
      <c r="F71" s="138" t="str">
        <f>IF($B71="N/A","N/A",IF(E71&gt;10,"No",IF(E71&lt;-10,"No","Yes")))</f>
        <v>N/A</v>
      </c>
      <c r="G71" s="140">
        <v>6.5750342817999998</v>
      </c>
      <c r="H71" s="138" t="str">
        <f>IF($B71="N/A","N/A",IF(G71&gt;10,"No",IF(G71&lt;-10,"No","Yes")))</f>
        <v>N/A</v>
      </c>
      <c r="I71" s="132">
        <v>70.72</v>
      </c>
      <c r="J71" s="132">
        <v>811.6</v>
      </c>
      <c r="K71" s="133" t="s">
        <v>732</v>
      </c>
      <c r="L71" s="134" t="str">
        <f t="shared" si="20"/>
        <v>No</v>
      </c>
    </row>
    <row r="72" spans="1:12" x14ac:dyDescent="0.2">
      <c r="A72" s="45" t="s">
        <v>80</v>
      </c>
      <c r="B72" s="136" t="s">
        <v>217</v>
      </c>
      <c r="C72" s="140">
        <v>1.3187355614</v>
      </c>
      <c r="D72" s="138" t="str">
        <f>IF($B72="N/A","N/A",IF(C72&gt;10,"No",IF(C72&lt;-10,"No","Yes")))</f>
        <v>N/A</v>
      </c>
      <c r="E72" s="140">
        <v>1.2758831095000001</v>
      </c>
      <c r="F72" s="138" t="str">
        <f>IF($B72="N/A","N/A",IF(E72&gt;10,"No",IF(E72&lt;-10,"No","Yes")))</f>
        <v>N/A</v>
      </c>
      <c r="G72" s="140">
        <v>1.1090161124</v>
      </c>
      <c r="H72" s="138" t="str">
        <f>IF($B72="N/A","N/A",IF(G72&gt;10,"No",IF(G72&lt;-10,"No","Yes")))</f>
        <v>N/A</v>
      </c>
      <c r="I72" s="132">
        <v>-3.25</v>
      </c>
      <c r="J72" s="132">
        <v>-13.1</v>
      </c>
      <c r="K72" s="133" t="s">
        <v>732</v>
      </c>
      <c r="L72" s="134" t="str">
        <f t="shared" si="20"/>
        <v>Yes</v>
      </c>
    </row>
    <row r="73" spans="1:12" x14ac:dyDescent="0.2">
      <c r="A73" s="45" t="s">
        <v>81</v>
      </c>
      <c r="B73" s="136" t="s">
        <v>217</v>
      </c>
      <c r="C73" s="140">
        <v>12.189734175</v>
      </c>
      <c r="D73" s="138" t="str">
        <f>IF($B73="N/A","N/A",IF(C73&gt;10,"No",IF(C73&lt;-10,"No","Yes")))</f>
        <v>N/A</v>
      </c>
      <c r="E73" s="140">
        <v>11.517831255000001</v>
      </c>
      <c r="F73" s="138" t="str">
        <f>IF($B73="N/A","N/A",IF(E73&gt;10,"No",IF(E73&lt;-10,"No","Yes")))</f>
        <v>N/A</v>
      </c>
      <c r="G73" s="140">
        <v>3.7175073861999999</v>
      </c>
      <c r="H73" s="138" t="str">
        <f>IF($B73="N/A","N/A",IF(G73&gt;10,"No",IF(G73&lt;-10,"No","Yes")))</f>
        <v>N/A</v>
      </c>
      <c r="I73" s="132">
        <v>-5.51</v>
      </c>
      <c r="J73" s="132">
        <v>-67.7</v>
      </c>
      <c r="K73" s="133" t="s">
        <v>732</v>
      </c>
      <c r="L73" s="134" t="str">
        <f t="shared" si="20"/>
        <v>No</v>
      </c>
    </row>
    <row r="74" spans="1:12" x14ac:dyDescent="0.2">
      <c r="A74" s="45" t="s">
        <v>121</v>
      </c>
      <c r="B74" s="136" t="s">
        <v>217</v>
      </c>
      <c r="C74" s="140">
        <v>3.5478141464999999</v>
      </c>
      <c r="D74" s="138" t="str">
        <f>IF($B74="N/A","N/A",IF(C74&gt;10,"No",IF(C74&lt;-10,"No","Yes")))</f>
        <v>N/A</v>
      </c>
      <c r="E74" s="140">
        <v>4.5129022904999996</v>
      </c>
      <c r="F74" s="138" t="str">
        <f>IF($B74="N/A","N/A",IF(E74&gt;10,"No",IF(E74&lt;-10,"No","Yes")))</f>
        <v>N/A</v>
      </c>
      <c r="G74" s="140">
        <v>10.290570026999999</v>
      </c>
      <c r="H74" s="138" t="str">
        <f>IF($B74="N/A","N/A",IF(G74&gt;10,"No",IF(G74&lt;-10,"No","Yes")))</f>
        <v>N/A</v>
      </c>
      <c r="I74" s="132">
        <v>27.2</v>
      </c>
      <c r="J74" s="132">
        <v>128</v>
      </c>
      <c r="K74" s="133" t="s">
        <v>732</v>
      </c>
      <c r="L74" s="134" t="str">
        <f t="shared" si="20"/>
        <v>No</v>
      </c>
    </row>
    <row r="75" spans="1:12" x14ac:dyDescent="0.2">
      <c r="A75" s="45" t="s">
        <v>82</v>
      </c>
      <c r="B75" s="136" t="s">
        <v>217</v>
      </c>
      <c r="C75" s="140">
        <v>2.9060135225999999</v>
      </c>
      <c r="D75" s="138" t="str">
        <f>IF($B75="N/A","N/A",IF(C75&gt;10,"No",IF(C75&lt;-10,"No","Yes")))</f>
        <v>N/A</v>
      </c>
      <c r="E75" s="140">
        <v>3.7576109017000001</v>
      </c>
      <c r="F75" s="138" t="str">
        <f>IF($B75="N/A","N/A",IF(E75&gt;10,"No",IF(E75&lt;-10,"No","Yes")))</f>
        <v>N/A</v>
      </c>
      <c r="G75" s="140">
        <v>2.6183828911</v>
      </c>
      <c r="H75" s="138" t="str">
        <f>IF($B75="N/A","N/A",IF(G75&gt;10,"No",IF(G75&lt;-10,"No","Yes")))</f>
        <v>N/A</v>
      </c>
      <c r="I75" s="132">
        <v>29.3</v>
      </c>
      <c r="J75" s="132">
        <v>-30.3</v>
      </c>
      <c r="K75" s="133" t="s">
        <v>732</v>
      </c>
      <c r="L75" s="134" t="str">
        <f t="shared" si="20"/>
        <v>No</v>
      </c>
    </row>
    <row r="76" spans="1:12" x14ac:dyDescent="0.2">
      <c r="A76" s="45" t="s">
        <v>199</v>
      </c>
      <c r="B76" s="136" t="s">
        <v>217</v>
      </c>
      <c r="C76" s="140">
        <v>100</v>
      </c>
      <c r="D76" s="138" t="str">
        <f t="shared" ref="D76:D98" si="34">IF($B76="N/A","N/A",IF(C76&gt;10,"No",IF(C76&lt;-10,"No","Yes")))</f>
        <v>N/A</v>
      </c>
      <c r="E76" s="140" t="s">
        <v>1743</v>
      </c>
      <c r="F76" s="138" t="str">
        <f t="shared" ref="F76:F98" si="35">IF($B76="N/A","N/A",IF(E76&gt;10,"No",IF(E76&lt;-10,"No","Yes")))</f>
        <v>N/A</v>
      </c>
      <c r="G76" s="140" t="s">
        <v>1743</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v>0</v>
      </c>
      <c r="D77" s="138" t="str">
        <f t="shared" si="34"/>
        <v>N/A</v>
      </c>
      <c r="E77" s="140" t="s">
        <v>1743</v>
      </c>
      <c r="F77" s="138" t="str">
        <f t="shared" si="35"/>
        <v>N/A</v>
      </c>
      <c r="G77" s="140" t="s">
        <v>1743</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v>0</v>
      </c>
      <c r="D78" s="138" t="str">
        <f t="shared" si="34"/>
        <v>N/A</v>
      </c>
      <c r="E78" s="140" t="s">
        <v>1743</v>
      </c>
      <c r="F78" s="138" t="str">
        <f t="shared" si="35"/>
        <v>N/A</v>
      </c>
      <c r="G78" s="140" t="s">
        <v>1743</v>
      </c>
      <c r="H78" s="138" t="str">
        <f t="shared" si="36"/>
        <v>N/A</v>
      </c>
      <c r="I78" s="132" t="s">
        <v>1743</v>
      </c>
      <c r="J78" s="132" t="s">
        <v>1743</v>
      </c>
      <c r="K78" s="133" t="s">
        <v>732</v>
      </c>
      <c r="L78" s="134" t="str">
        <f t="shared" si="37"/>
        <v>N/A</v>
      </c>
    </row>
    <row r="79" spans="1:12" x14ac:dyDescent="0.2">
      <c r="A79" s="45" t="s">
        <v>202</v>
      </c>
      <c r="B79" s="136" t="s">
        <v>217</v>
      </c>
      <c r="C79" s="140" t="s">
        <v>1743</v>
      </c>
      <c r="D79" s="138" t="str">
        <f t="shared" si="34"/>
        <v>N/A</v>
      </c>
      <c r="E79" s="140" t="s">
        <v>1743</v>
      </c>
      <c r="F79" s="138" t="str">
        <f t="shared" si="35"/>
        <v>N/A</v>
      </c>
      <c r="G79" s="140" t="s">
        <v>1743</v>
      </c>
      <c r="H79" s="138" t="str">
        <f t="shared" si="36"/>
        <v>N/A</v>
      </c>
      <c r="I79" s="132" t="s">
        <v>1743</v>
      </c>
      <c r="J79" s="132" t="s">
        <v>1743</v>
      </c>
      <c r="K79" s="133" t="s">
        <v>732</v>
      </c>
      <c r="L79" s="134" t="str">
        <f t="shared" si="37"/>
        <v>N/A</v>
      </c>
    </row>
    <row r="80" spans="1:12" x14ac:dyDescent="0.2">
      <c r="A80" s="45" t="s">
        <v>203</v>
      </c>
      <c r="B80" s="136" t="s">
        <v>217</v>
      </c>
      <c r="C80" s="140" t="s">
        <v>1743</v>
      </c>
      <c r="D80" s="138" t="str">
        <f t="shared" si="34"/>
        <v>N/A</v>
      </c>
      <c r="E80" s="140" t="s">
        <v>1743</v>
      </c>
      <c r="F80" s="138" t="str">
        <f t="shared" si="35"/>
        <v>N/A</v>
      </c>
      <c r="G80" s="140" t="s">
        <v>1743</v>
      </c>
      <c r="H80" s="138" t="str">
        <f t="shared" si="36"/>
        <v>N/A</v>
      </c>
      <c r="I80" s="132" t="s">
        <v>1743</v>
      </c>
      <c r="J80" s="132" t="s">
        <v>1743</v>
      </c>
      <c r="K80" s="133" t="s">
        <v>732</v>
      </c>
      <c r="L80" s="134" t="str">
        <f t="shared" si="37"/>
        <v>N/A</v>
      </c>
    </row>
    <row r="81" spans="1:12" x14ac:dyDescent="0.2">
      <c r="A81" s="45" t="s">
        <v>204</v>
      </c>
      <c r="B81" s="135" t="s">
        <v>217</v>
      </c>
      <c r="C81" s="140" t="s">
        <v>1743</v>
      </c>
      <c r="D81" s="138" t="str">
        <f t="shared" si="34"/>
        <v>N/A</v>
      </c>
      <c r="E81" s="140" t="s">
        <v>1743</v>
      </c>
      <c r="F81" s="138" t="str">
        <f t="shared" si="35"/>
        <v>N/A</v>
      </c>
      <c r="G81" s="140" t="s">
        <v>1743</v>
      </c>
      <c r="H81" s="138" t="str">
        <f t="shared" si="36"/>
        <v>N/A</v>
      </c>
      <c r="I81" s="132" t="s">
        <v>1743</v>
      </c>
      <c r="J81" s="132" t="s">
        <v>1743</v>
      </c>
      <c r="K81" s="135" t="s">
        <v>732</v>
      </c>
      <c r="L81" s="134" t="str">
        <f t="shared" si="37"/>
        <v>N/A</v>
      </c>
    </row>
    <row r="82" spans="1:12" x14ac:dyDescent="0.2">
      <c r="A82" s="45" t="s">
        <v>73</v>
      </c>
      <c r="B82" s="136" t="s">
        <v>217</v>
      </c>
      <c r="C82" s="149">
        <v>3050648</v>
      </c>
      <c r="D82" s="138" t="str">
        <f t="shared" si="34"/>
        <v>N/A</v>
      </c>
      <c r="E82" s="149">
        <v>3203242</v>
      </c>
      <c r="F82" s="138" t="str">
        <f t="shared" si="35"/>
        <v>N/A</v>
      </c>
      <c r="G82" s="149">
        <v>3464153</v>
      </c>
      <c r="H82" s="138" t="str">
        <f t="shared" si="36"/>
        <v>N/A</v>
      </c>
      <c r="I82" s="132">
        <v>5.0019999999999998</v>
      </c>
      <c r="J82" s="132">
        <v>8.1449999999999996</v>
      </c>
      <c r="K82" s="133" t="s">
        <v>732</v>
      </c>
      <c r="L82" s="134" t="str">
        <f t="shared" si="20"/>
        <v>Yes</v>
      </c>
    </row>
    <row r="83" spans="1:12" x14ac:dyDescent="0.2">
      <c r="A83" s="45" t="s">
        <v>1255</v>
      </c>
      <c r="B83" s="136" t="s">
        <v>217</v>
      </c>
      <c r="C83" s="150">
        <v>36.703972401999998</v>
      </c>
      <c r="D83" s="138" t="str">
        <f t="shared" si="34"/>
        <v>N/A</v>
      </c>
      <c r="E83" s="150">
        <v>36.565766807999999</v>
      </c>
      <c r="F83" s="138" t="str">
        <f t="shared" si="35"/>
        <v>N/A</v>
      </c>
      <c r="G83" s="150">
        <v>38.641971067999997</v>
      </c>
      <c r="H83" s="138" t="str">
        <f t="shared" si="36"/>
        <v>N/A</v>
      </c>
      <c r="I83" s="132">
        <v>-0.377</v>
      </c>
      <c r="J83" s="132">
        <v>5.6779999999999999</v>
      </c>
      <c r="K83" s="133" t="s">
        <v>732</v>
      </c>
      <c r="L83" s="134" t="str">
        <f t="shared" si="20"/>
        <v>Yes</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2.2004833071999998</v>
      </c>
      <c r="D85" s="138" t="str">
        <f t="shared" si="34"/>
        <v>N/A</v>
      </c>
      <c r="E85" s="150">
        <v>3.3428632616999998</v>
      </c>
      <c r="F85" s="138" t="str">
        <f t="shared" si="35"/>
        <v>N/A</v>
      </c>
      <c r="G85" s="150">
        <v>2.9847122803000001</v>
      </c>
      <c r="H85" s="138" t="str">
        <f t="shared" si="36"/>
        <v>N/A</v>
      </c>
      <c r="I85" s="132">
        <v>51.91</v>
      </c>
      <c r="J85" s="132">
        <v>-10.7</v>
      </c>
      <c r="K85" s="133" t="s">
        <v>732</v>
      </c>
      <c r="L85" s="134" t="str">
        <f t="shared" si="20"/>
        <v>Yes</v>
      </c>
    </row>
    <row r="86" spans="1:12" x14ac:dyDescent="0.2">
      <c r="A86" s="45" t="s">
        <v>1258</v>
      </c>
      <c r="B86" s="136" t="s">
        <v>217</v>
      </c>
      <c r="C86" s="150">
        <v>23.139870610999999</v>
      </c>
      <c r="D86" s="138" t="str">
        <f t="shared" si="34"/>
        <v>N/A</v>
      </c>
      <c r="E86" s="150">
        <v>22.862025411000001</v>
      </c>
      <c r="F86" s="138" t="str">
        <f t="shared" si="35"/>
        <v>N/A</v>
      </c>
      <c r="G86" s="150">
        <v>24.286946910000001</v>
      </c>
      <c r="H86" s="138" t="str">
        <f t="shared" si="36"/>
        <v>N/A</v>
      </c>
      <c r="I86" s="132">
        <v>-1.2</v>
      </c>
      <c r="J86" s="132">
        <v>6.2329999999999997</v>
      </c>
      <c r="K86" s="133" t="s">
        <v>732</v>
      </c>
      <c r="L86" s="134" t="str">
        <f t="shared" si="20"/>
        <v>Yes</v>
      </c>
    </row>
    <row r="87" spans="1:12" x14ac:dyDescent="0.2">
      <c r="A87" s="45" t="s">
        <v>1259</v>
      </c>
      <c r="B87" s="136" t="s">
        <v>217</v>
      </c>
      <c r="C87" s="150">
        <v>0</v>
      </c>
      <c r="D87" s="138" t="str">
        <f t="shared" si="34"/>
        <v>N/A</v>
      </c>
      <c r="E87" s="150">
        <v>2.8034098E-2</v>
      </c>
      <c r="F87" s="138" t="str">
        <f t="shared" si="35"/>
        <v>N/A</v>
      </c>
      <c r="G87" s="150">
        <v>2.7337129700000001E-2</v>
      </c>
      <c r="H87" s="138" t="str">
        <f t="shared" si="36"/>
        <v>N/A</v>
      </c>
      <c r="I87" s="132" t="s">
        <v>1743</v>
      </c>
      <c r="J87" s="132">
        <v>-2.4900000000000002</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8.6258722737000006</v>
      </c>
      <c r="D89" s="138" t="str">
        <f t="shared" si="34"/>
        <v>N/A</v>
      </c>
      <c r="E89" s="150">
        <v>7.9984590612000002</v>
      </c>
      <c r="F89" s="138" t="str">
        <f t="shared" si="35"/>
        <v>N/A</v>
      </c>
      <c r="G89" s="150">
        <v>8.8149974899999997</v>
      </c>
      <c r="H89" s="138" t="str">
        <f t="shared" si="36"/>
        <v>N/A</v>
      </c>
      <c r="I89" s="132">
        <v>-7.27</v>
      </c>
      <c r="J89" s="132">
        <v>10.210000000000001</v>
      </c>
      <c r="K89" s="133" t="s">
        <v>732</v>
      </c>
      <c r="L89" s="134" t="str">
        <f t="shared" si="20"/>
        <v>Yes</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1.3439768E-3</v>
      </c>
      <c r="D93" s="138" t="str">
        <f t="shared" si="34"/>
        <v>N/A</v>
      </c>
      <c r="E93" s="150">
        <v>4.7451925000000002E-3</v>
      </c>
      <c r="F93" s="138" t="str">
        <f t="shared" si="35"/>
        <v>N/A</v>
      </c>
      <c r="G93" s="150">
        <v>7.4765750999999997E-3</v>
      </c>
      <c r="H93" s="138" t="str">
        <f t="shared" si="36"/>
        <v>N/A</v>
      </c>
      <c r="I93" s="132">
        <v>253.1</v>
      </c>
      <c r="J93" s="132">
        <v>57.56</v>
      </c>
      <c r="K93" s="133" t="s">
        <v>732</v>
      </c>
      <c r="L93" s="134" t="str">
        <f t="shared" si="20"/>
        <v>No</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4.1302700000000001E-3</v>
      </c>
      <c r="D97" s="138" t="str">
        <f t="shared" si="34"/>
        <v>N/A</v>
      </c>
      <c r="E97" s="150">
        <v>5.3383416000000001E-3</v>
      </c>
      <c r="F97" s="138" t="str">
        <f t="shared" si="35"/>
        <v>N/A</v>
      </c>
      <c r="G97" s="150">
        <v>7.9673155000000006E-3</v>
      </c>
      <c r="H97" s="138" t="str">
        <f t="shared" si="36"/>
        <v>N/A</v>
      </c>
      <c r="I97" s="132">
        <v>29.25</v>
      </c>
      <c r="J97" s="132">
        <v>49.25</v>
      </c>
      <c r="K97" s="133" t="s">
        <v>732</v>
      </c>
      <c r="L97" s="134" t="str">
        <f t="shared" si="20"/>
        <v>No</v>
      </c>
    </row>
    <row r="98" spans="1:12" x14ac:dyDescent="0.2">
      <c r="A98" s="45" t="s">
        <v>1270</v>
      </c>
      <c r="B98" s="136" t="s">
        <v>217</v>
      </c>
      <c r="C98" s="150">
        <v>29.324327158999999</v>
      </c>
      <c r="D98" s="138" t="str">
        <f t="shared" si="34"/>
        <v>N/A</v>
      </c>
      <c r="E98" s="150">
        <v>29.192767827000001</v>
      </c>
      <c r="F98" s="138" t="str">
        <f t="shared" si="35"/>
        <v>N/A</v>
      </c>
      <c r="G98" s="150">
        <v>25.228591230999999</v>
      </c>
      <c r="H98" s="138" t="str">
        <f t="shared" si="36"/>
        <v>N/A</v>
      </c>
      <c r="I98" s="132">
        <v>-0.44900000000000001</v>
      </c>
      <c r="J98" s="132">
        <v>-13.6</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3727979172</v>
      </c>
      <c r="D100" s="138" t="str">
        <f>IF($B100="N/A","N/A",IF(C100&gt;10,"No",IF(C100&lt;-10,"No","Yes")))</f>
        <v>N/A</v>
      </c>
      <c r="E100" s="137">
        <v>4472057056</v>
      </c>
      <c r="F100" s="138" t="str">
        <f>IF($B100="N/A","N/A",IF(E100&gt;10,"No",IF(E100&lt;-10,"No","Yes")))</f>
        <v>N/A</v>
      </c>
      <c r="G100" s="137">
        <v>5200462875</v>
      </c>
      <c r="H100" s="138" t="str">
        <f>IF($B100="N/A","N/A",IF(G100&gt;10,"No",IF(G100&lt;-10,"No","Yes")))</f>
        <v>N/A</v>
      </c>
      <c r="I100" s="132">
        <v>19.96</v>
      </c>
      <c r="J100" s="132">
        <v>16.29</v>
      </c>
      <c r="K100" s="133" t="s">
        <v>732</v>
      </c>
      <c r="L100" s="134" t="str">
        <f t="shared" ref="L100:L111" si="38">IF(J100="Div by 0", "N/A", IF(K100="N/A","N/A", IF(J100&gt;VALUE(MID(K100,1,2)), "No", IF(J100&lt;-1*VALUE(MID(K100,1,2)), "No", "Yes"))))</f>
        <v>Yes</v>
      </c>
    </row>
    <row r="101" spans="1:12" x14ac:dyDescent="0.2">
      <c r="A101" s="45" t="s">
        <v>455</v>
      </c>
      <c r="B101" s="136" t="s">
        <v>217</v>
      </c>
      <c r="C101" s="137">
        <v>3661390711</v>
      </c>
      <c r="D101" s="138" t="str">
        <f>IF($B101="N/A","N/A",IF(C101&gt;10,"No",IF(C101&lt;-10,"No","Yes")))</f>
        <v>N/A</v>
      </c>
      <c r="E101" s="137">
        <v>4369481225</v>
      </c>
      <c r="F101" s="138" t="str">
        <f>IF($B101="N/A","N/A",IF(E101&gt;10,"No",IF(E101&lt;-10,"No","Yes")))</f>
        <v>N/A</v>
      </c>
      <c r="G101" s="137">
        <v>5084377274</v>
      </c>
      <c r="H101" s="138" t="str">
        <f>IF($B101="N/A","N/A",IF(G101&gt;10,"No",IF(G101&lt;-10,"No","Yes")))</f>
        <v>N/A</v>
      </c>
      <c r="I101" s="132">
        <v>19.34</v>
      </c>
      <c r="J101" s="132">
        <v>16.36</v>
      </c>
      <c r="K101" s="133" t="s">
        <v>732</v>
      </c>
      <c r="L101" s="134" t="str">
        <f t="shared" si="38"/>
        <v>Yes</v>
      </c>
    </row>
    <row r="102" spans="1:12" x14ac:dyDescent="0.2">
      <c r="A102" s="45" t="s">
        <v>456</v>
      </c>
      <c r="B102" s="136" t="s">
        <v>217</v>
      </c>
      <c r="C102" s="137">
        <v>49743300</v>
      </c>
      <c r="D102" s="138" t="str">
        <f>IF($B102="N/A","N/A",IF(C102&gt;10,"No",IF(C102&lt;-10,"No","Yes")))</f>
        <v>N/A</v>
      </c>
      <c r="E102" s="137">
        <v>55489881</v>
      </c>
      <c r="F102" s="138" t="str">
        <f>IF($B102="N/A","N/A",IF(E102&gt;10,"No",IF(E102&lt;-10,"No","Yes")))</f>
        <v>N/A</v>
      </c>
      <c r="G102" s="137">
        <v>60998583</v>
      </c>
      <c r="H102" s="138" t="str">
        <f>IF($B102="N/A","N/A",IF(G102&gt;10,"No",IF(G102&lt;-10,"No","Yes")))</f>
        <v>N/A</v>
      </c>
      <c r="I102" s="132">
        <v>11.55</v>
      </c>
      <c r="J102" s="132">
        <v>9.9269999999999996</v>
      </c>
      <c r="K102" s="133" t="s">
        <v>732</v>
      </c>
      <c r="L102" s="134" t="str">
        <f t="shared" si="38"/>
        <v>Yes</v>
      </c>
    </row>
    <row r="103" spans="1:12" x14ac:dyDescent="0.2">
      <c r="A103" s="45" t="s">
        <v>457</v>
      </c>
      <c r="B103" s="136" t="s">
        <v>217</v>
      </c>
      <c r="C103" s="137">
        <v>16845161</v>
      </c>
      <c r="D103" s="138" t="str">
        <f>IF($B103="N/A","N/A",IF(C103&gt;10,"No",IF(C103&lt;-10,"No","Yes")))</f>
        <v>N/A</v>
      </c>
      <c r="E103" s="137">
        <v>47085950</v>
      </c>
      <c r="F103" s="138" t="str">
        <f>IF($B103="N/A","N/A",IF(E103&gt;10,"No",IF(E103&lt;-10,"No","Yes")))</f>
        <v>N/A</v>
      </c>
      <c r="G103" s="137">
        <v>55087018</v>
      </c>
      <c r="H103" s="138" t="str">
        <f>IF($B103="N/A","N/A",IF(G103&gt;10,"No",IF(G103&lt;-10,"No","Yes")))</f>
        <v>N/A</v>
      </c>
      <c r="I103" s="132">
        <v>179.5</v>
      </c>
      <c r="J103" s="132">
        <v>16.989999999999998</v>
      </c>
      <c r="K103" s="133" t="s">
        <v>732</v>
      </c>
      <c r="L103" s="134" t="str">
        <f t="shared" si="38"/>
        <v>Yes</v>
      </c>
    </row>
    <row r="104" spans="1:12" x14ac:dyDescent="0.2">
      <c r="A104" s="45" t="s">
        <v>108</v>
      </c>
      <c r="B104" s="154" t="s">
        <v>299</v>
      </c>
      <c r="C104" s="150">
        <v>0.92466444540000003</v>
      </c>
      <c r="D104" s="138" t="str">
        <f>IF($B104="N/A","N/A",IF(C104&gt;2,"No",IF(C104&lt;0.9,"No","Yes")))</f>
        <v>Yes</v>
      </c>
      <c r="E104" s="150">
        <v>1.1062029895000001</v>
      </c>
      <c r="F104" s="138" t="str">
        <f>IF($B104="N/A","N/A",IF(E104&gt;2,"No",IF(E104&lt;0.9,"No","Yes")))</f>
        <v>Yes</v>
      </c>
      <c r="G104" s="150">
        <v>1.11973973</v>
      </c>
      <c r="H104" s="138" t="str">
        <f>IF($B104="N/A","N/A",IF(G104&gt;2,"No",IF(G104&lt;0.9,"No","Yes")))</f>
        <v>Yes</v>
      </c>
      <c r="I104" s="132">
        <v>19.63</v>
      </c>
      <c r="J104" s="132">
        <v>1.224</v>
      </c>
      <c r="K104" s="133" t="s">
        <v>732</v>
      </c>
      <c r="L104" s="134" t="str">
        <f t="shared" si="38"/>
        <v>Yes</v>
      </c>
    </row>
    <row r="105" spans="1:12" x14ac:dyDescent="0.2">
      <c r="A105" s="45" t="s">
        <v>458</v>
      </c>
      <c r="B105" s="154" t="s">
        <v>299</v>
      </c>
      <c r="C105" s="150">
        <v>0.95104789499999998</v>
      </c>
      <c r="D105" s="138" t="str">
        <f>IF($B105="N/A","N/A",IF(C105&gt;2,"No",IF(C105&lt;0.9,"No","Yes")))</f>
        <v>Yes</v>
      </c>
      <c r="E105" s="150">
        <v>0.9739228204</v>
      </c>
      <c r="F105" s="138" t="str">
        <f>IF($B105="N/A","N/A",IF(E105&gt;2,"No",IF(E105&lt;0.9,"No","Yes")))</f>
        <v>Yes</v>
      </c>
      <c r="G105" s="150">
        <v>0.9925539739</v>
      </c>
      <c r="H105" s="138" t="str">
        <f>IF($B105="N/A","N/A",IF(G105&gt;2,"No",IF(G105&lt;0.9,"No","Yes")))</f>
        <v>Yes</v>
      </c>
      <c r="I105" s="132">
        <v>2.4049999999999998</v>
      </c>
      <c r="J105" s="132">
        <v>1.913</v>
      </c>
      <c r="K105" s="133" t="s">
        <v>732</v>
      </c>
      <c r="L105" s="134" t="str">
        <f t="shared" si="38"/>
        <v>Yes</v>
      </c>
    </row>
    <row r="106" spans="1:12" x14ac:dyDescent="0.2">
      <c r="A106" s="45" t="s">
        <v>459</v>
      </c>
      <c r="B106" s="154" t="s">
        <v>299</v>
      </c>
      <c r="C106" s="150">
        <v>1.0062868153</v>
      </c>
      <c r="D106" s="138" t="str">
        <f>IF($B106="N/A","N/A",IF(C106&gt;2,"No",IF(C106&lt;0.9,"No","Yes")))</f>
        <v>Yes</v>
      </c>
      <c r="E106" s="150">
        <v>1.0066971657999999</v>
      </c>
      <c r="F106" s="138" t="str">
        <f>IF($B106="N/A","N/A",IF(E106&gt;2,"No",IF(E106&lt;0.9,"No","Yes")))</f>
        <v>Yes</v>
      </c>
      <c r="G106" s="150">
        <v>1.031934946</v>
      </c>
      <c r="H106" s="138" t="str">
        <f>IF($B106="N/A","N/A",IF(G106&gt;2,"No",IF(G106&lt;0.9,"No","Yes")))</f>
        <v>Yes</v>
      </c>
      <c r="I106" s="132">
        <v>4.0800000000000003E-2</v>
      </c>
      <c r="J106" s="132">
        <v>2.5070000000000001</v>
      </c>
      <c r="K106" s="133" t="s">
        <v>732</v>
      </c>
      <c r="L106" s="134" t="str">
        <f t="shared" si="38"/>
        <v>Yes</v>
      </c>
    </row>
    <row r="107" spans="1:12" x14ac:dyDescent="0.2">
      <c r="A107" s="45" t="s">
        <v>460</v>
      </c>
      <c r="B107" s="154" t="s">
        <v>299</v>
      </c>
      <c r="C107" s="150">
        <v>0.4973565895</v>
      </c>
      <c r="D107" s="138" t="str">
        <f>IF($B107="N/A","N/A",IF(C107&gt;2,"No",IF(C107&lt;0.9,"No","Yes")))</f>
        <v>No</v>
      </c>
      <c r="E107" s="150">
        <v>1.0186948709999999</v>
      </c>
      <c r="F107" s="138" t="str">
        <f>IF($B107="N/A","N/A",IF(E107&gt;2,"No",IF(E107&lt;0.9,"No","Yes")))</f>
        <v>Yes</v>
      </c>
      <c r="G107" s="150">
        <v>1.0178866686000001</v>
      </c>
      <c r="H107" s="138" t="str">
        <f>IF($B107="N/A","N/A",IF(G107&gt;2,"No",IF(G107&lt;0.9,"No","Yes")))</f>
        <v>Yes</v>
      </c>
      <c r="I107" s="132">
        <v>104.8</v>
      </c>
      <c r="J107" s="132">
        <v>-7.9000000000000001E-2</v>
      </c>
      <c r="K107" s="133" t="s">
        <v>732</v>
      </c>
      <c r="L107" s="134" t="str">
        <f t="shared" si="38"/>
        <v>Yes</v>
      </c>
    </row>
    <row r="108" spans="1:12" x14ac:dyDescent="0.2">
      <c r="A108" s="45" t="s">
        <v>1272</v>
      </c>
      <c r="B108" s="136" t="s">
        <v>217</v>
      </c>
      <c r="C108" s="137">
        <v>144.81706320999999</v>
      </c>
      <c r="D108" s="138" t="str">
        <f>IF($B108="N/A","N/A",IF(C108&gt;10,"No",IF(C108&lt;-10,"No","Yes")))</f>
        <v>N/A</v>
      </c>
      <c r="E108" s="137">
        <v>163.76849407</v>
      </c>
      <c r="F108" s="138" t="str">
        <f>IF($B108="N/A","N/A",IF(E108&gt;10,"No",IF(E108&lt;-10,"No","Yes")))</f>
        <v>N/A</v>
      </c>
      <c r="G108" s="137">
        <v>167.9711168</v>
      </c>
      <c r="H108" s="138" t="str">
        <f>IF($B108="N/A","N/A",IF(G108&gt;10,"No",IF(G108&lt;-10,"No","Yes")))</f>
        <v>N/A</v>
      </c>
      <c r="I108" s="132">
        <v>13.09</v>
      </c>
      <c r="J108" s="132">
        <v>2.5659999999999998</v>
      </c>
      <c r="K108" s="133" t="s">
        <v>732</v>
      </c>
      <c r="L108" s="134" t="str">
        <f t="shared" si="38"/>
        <v>Yes</v>
      </c>
    </row>
    <row r="109" spans="1:12" x14ac:dyDescent="0.2">
      <c r="A109" s="45" t="s">
        <v>1273</v>
      </c>
      <c r="B109" s="136" t="s">
        <v>217</v>
      </c>
      <c r="C109" s="137">
        <v>222.96267512</v>
      </c>
      <c r="D109" s="138" t="str">
        <f>IF($B109="N/A","N/A",IF(C109&gt;10,"No",IF(C109&lt;-10,"No","Yes")))</f>
        <v>N/A</v>
      </c>
      <c r="E109" s="137">
        <v>252.39113979000001</v>
      </c>
      <c r="F109" s="138" t="str">
        <f>IF($B109="N/A","N/A",IF(E109&gt;10,"No",IF(E109&lt;-10,"No","Yes")))</f>
        <v>N/A</v>
      </c>
      <c r="G109" s="137">
        <v>258.95119682000001</v>
      </c>
      <c r="H109" s="138" t="str">
        <f>IF($B109="N/A","N/A",IF(G109&gt;10,"No",IF(G109&lt;-10,"No","Yes")))</f>
        <v>N/A</v>
      </c>
      <c r="I109" s="132">
        <v>13.2</v>
      </c>
      <c r="J109" s="132">
        <v>2.5990000000000002</v>
      </c>
      <c r="K109" s="133" t="s">
        <v>732</v>
      </c>
      <c r="L109" s="134" t="str">
        <f t="shared" si="38"/>
        <v>Yes</v>
      </c>
    </row>
    <row r="110" spans="1:12" x14ac:dyDescent="0.2">
      <c r="A110" s="45" t="s">
        <v>1274</v>
      </c>
      <c r="B110" s="136" t="s">
        <v>217</v>
      </c>
      <c r="C110" s="137">
        <v>12.534648166</v>
      </c>
      <c r="D110" s="138" t="str">
        <f>IF($B110="N/A","N/A",IF(C110&gt;10,"No",IF(C110&lt;-10,"No","Yes")))</f>
        <v>N/A</v>
      </c>
      <c r="E110" s="137">
        <v>12.735604249</v>
      </c>
      <c r="F110" s="138" t="str">
        <f>IF($B110="N/A","N/A",IF(E110&gt;10,"No",IF(E110&lt;-10,"No","Yes")))</f>
        <v>N/A</v>
      </c>
      <c r="G110" s="137">
        <v>12.806600927</v>
      </c>
      <c r="H110" s="138" t="str">
        <f>IF($B110="N/A","N/A",IF(G110&gt;10,"No",IF(G110&lt;-10,"No","Yes")))</f>
        <v>N/A</v>
      </c>
      <c r="I110" s="132">
        <v>1.603</v>
      </c>
      <c r="J110" s="132">
        <v>0.5575</v>
      </c>
      <c r="K110" s="133" t="s">
        <v>732</v>
      </c>
      <c r="L110" s="134" t="str">
        <f t="shared" si="38"/>
        <v>Yes</v>
      </c>
    </row>
    <row r="111" spans="1:12" x14ac:dyDescent="0.2">
      <c r="A111" s="45" t="s">
        <v>1275</v>
      </c>
      <c r="B111" s="136" t="s">
        <v>217</v>
      </c>
      <c r="C111" s="137">
        <v>1.9984594984999999</v>
      </c>
      <c r="D111" s="138" t="str">
        <f>IF($B111="N/A","N/A",IF(C111&gt;10,"No",IF(C111&lt;-10,"No","Yes")))</f>
        <v>N/A</v>
      </c>
      <c r="E111" s="137">
        <v>5.3532749080000004</v>
      </c>
      <c r="F111" s="138" t="str">
        <f>IF($B111="N/A","N/A",IF(E111&gt;10,"No",IF(E111&lt;-10,"No","Yes")))</f>
        <v>N/A</v>
      </c>
      <c r="G111" s="137">
        <v>5.4629100491000004</v>
      </c>
      <c r="H111" s="138" t="str">
        <f>IF($B111="N/A","N/A",IF(G111&gt;10,"No",IF(G111&lt;-10,"No","Yes")))</f>
        <v>N/A</v>
      </c>
      <c r="I111" s="132">
        <v>167.9</v>
      </c>
      <c r="J111" s="132">
        <v>2.048</v>
      </c>
      <c r="K111" s="133" t="s">
        <v>732</v>
      </c>
      <c r="L111" s="134" t="str">
        <f t="shared" si="38"/>
        <v>Yes</v>
      </c>
    </row>
    <row r="112" spans="1:12" x14ac:dyDescent="0.2">
      <c r="A112" s="45" t="s">
        <v>329</v>
      </c>
      <c r="B112" s="135" t="s">
        <v>300</v>
      </c>
      <c r="C112" s="150">
        <v>97.051315845999994</v>
      </c>
      <c r="D112" s="138" t="str">
        <f>IF(OR($B112="N/A",$C112="N/A"),"N/A",IF(C112&gt;98,"Yes","No"))</f>
        <v>No</v>
      </c>
      <c r="E112" s="150">
        <v>98.899940923000003</v>
      </c>
      <c r="F112" s="138" t="str">
        <f>IF(OR($B112="N/A",$E112="N/A"),"N/A",IF(E112&gt;98,"Yes","No"))</f>
        <v>Yes</v>
      </c>
      <c r="G112" s="150">
        <v>99.420857568000002</v>
      </c>
      <c r="H112" s="138" t="str">
        <f t="shared" ref="H112:H115" si="39">IF($B112="N/A","N/A",IF(G112&gt;98,"Yes","No"))</f>
        <v>Yes</v>
      </c>
      <c r="I112" s="132">
        <v>1.905</v>
      </c>
      <c r="J112" s="132">
        <v>0.52669999999999995</v>
      </c>
      <c r="K112" s="133" t="s">
        <v>732</v>
      </c>
      <c r="L112" s="134" t="str">
        <f>IF(J112="Div by 0", "N/A", IF(OR(J112="N/A",K112="N/A"),"N/A", IF(J112&gt;VALUE(MID(K112,1,2)), "No", IF(J112&lt;-1*VALUE(MID(K112,1,2)), "No", "Yes"))))</f>
        <v>Yes</v>
      </c>
    </row>
    <row r="113" spans="1:12" x14ac:dyDescent="0.2">
      <c r="A113" s="45" t="s">
        <v>461</v>
      </c>
      <c r="B113" s="135" t="s">
        <v>300</v>
      </c>
      <c r="C113" s="150">
        <v>95.186635559999999</v>
      </c>
      <c r="D113" s="138" t="str">
        <f t="shared" ref="D113:D115" si="40">IF(OR($B113="N/A",$C113="N/A"),"N/A",IF(C113&gt;98,"Yes","No"))</f>
        <v>No</v>
      </c>
      <c r="E113" s="150">
        <v>95.950494085000003</v>
      </c>
      <c r="F113" s="138" t="str">
        <f t="shared" ref="F113:F115" si="41">IF(OR($B113="N/A",$E113="N/A"),"N/A",IF(E113&gt;98,"Yes","No"))</f>
        <v>No</v>
      </c>
      <c r="G113" s="150">
        <v>98.135195455000002</v>
      </c>
      <c r="H113" s="138" t="str">
        <f t="shared" si="39"/>
        <v>Yes</v>
      </c>
      <c r="I113" s="132">
        <v>0.80249999999999999</v>
      </c>
      <c r="J113" s="132">
        <v>2.2770000000000001</v>
      </c>
      <c r="K113" s="133" t="s">
        <v>732</v>
      </c>
      <c r="L113" s="134" t="str">
        <f t="shared" ref="L113:L115" si="42">IF(J113="Div by 0", "N/A", IF(OR(J113="N/A",K113="N/A"),"N/A", IF(J113&gt;VALUE(MID(K113,1,2)), "No", IF(J113&lt;-1*VALUE(MID(K113,1,2)), "No", "Yes"))))</f>
        <v>Yes</v>
      </c>
    </row>
    <row r="114" spans="1:12" x14ac:dyDescent="0.2">
      <c r="A114" s="45" t="s">
        <v>462</v>
      </c>
      <c r="B114" s="135" t="s">
        <v>300</v>
      </c>
      <c r="C114" s="150">
        <v>99.922323438999996</v>
      </c>
      <c r="D114" s="138" t="str">
        <f t="shared" si="40"/>
        <v>Yes</v>
      </c>
      <c r="E114" s="150">
        <v>99.925384066999996</v>
      </c>
      <c r="F114" s="138" t="str">
        <f t="shared" si="41"/>
        <v>Yes</v>
      </c>
      <c r="G114" s="150">
        <v>99.937408758000004</v>
      </c>
      <c r="H114" s="138" t="str">
        <f t="shared" si="39"/>
        <v>Yes</v>
      </c>
      <c r="I114" s="132">
        <v>3.0999999999999999E-3</v>
      </c>
      <c r="J114" s="132">
        <v>1.2E-2</v>
      </c>
      <c r="K114" s="133" t="s">
        <v>732</v>
      </c>
      <c r="L114" s="134" t="str">
        <f t="shared" si="42"/>
        <v>Yes</v>
      </c>
    </row>
    <row r="115" spans="1:12" x14ac:dyDescent="0.2">
      <c r="A115" s="45" t="s">
        <v>463</v>
      </c>
      <c r="B115" s="135" t="s">
        <v>300</v>
      </c>
      <c r="C115" s="150">
        <v>94.588143952999999</v>
      </c>
      <c r="D115" s="138" t="str">
        <f t="shared" si="40"/>
        <v>No</v>
      </c>
      <c r="E115" s="150">
        <v>99.980973700999996</v>
      </c>
      <c r="F115" s="138" t="str">
        <f t="shared" si="41"/>
        <v>Yes</v>
      </c>
      <c r="G115" s="150">
        <v>99.969779900000006</v>
      </c>
      <c r="H115" s="138" t="str">
        <f t="shared" si="39"/>
        <v>Yes</v>
      </c>
      <c r="I115" s="132">
        <v>5.7009999999999996</v>
      </c>
      <c r="J115" s="132">
        <v>-1.0999999999999999E-2</v>
      </c>
      <c r="K115" s="133" t="s">
        <v>732</v>
      </c>
      <c r="L115" s="134" t="str">
        <f t="shared" si="42"/>
        <v>Yes</v>
      </c>
    </row>
    <row r="116" spans="1:12" x14ac:dyDescent="0.2">
      <c r="A116" s="3" t="s">
        <v>464</v>
      </c>
      <c r="B116" s="135" t="s">
        <v>217</v>
      </c>
      <c r="C116" s="155">
        <v>2184154</v>
      </c>
      <c r="D116" s="138" t="str">
        <f>IF($B116="N/A","N/A",IF(C116&gt;10,"No",IF(C116&lt;-10,"No","Yes")))</f>
        <v>N/A</v>
      </c>
      <c r="E116" s="155">
        <v>2330056</v>
      </c>
      <c r="F116" s="138" t="str">
        <f>IF($B116="N/A","N/A",IF(E116&gt;10,"No",IF(E116&lt;-10,"No","Yes")))</f>
        <v>N/A</v>
      </c>
      <c r="G116" s="155">
        <v>2525035</v>
      </c>
      <c r="H116" s="138" t="str">
        <f>IF($B116="N/A","N/A",IF(G116&gt;10,"No",IF(G116&lt;-10,"No","Yes")))</f>
        <v>N/A</v>
      </c>
      <c r="I116" s="132">
        <v>6.68</v>
      </c>
      <c r="J116" s="132">
        <v>8.3680000000000003</v>
      </c>
      <c r="K116" s="135" t="s">
        <v>732</v>
      </c>
      <c r="L116" s="134" t="str">
        <f>IF(J116="Div by 0", "N/A", IF(OR(J116="N/A",K116="N/A"),"N/A", IF(J116&gt;VALUE(MID(K116,1,2)), "No", IF(J116&lt;-1*VALUE(MID(K116,1,2)), "No", "Yes"))))</f>
        <v>Yes</v>
      </c>
    </row>
    <row r="117" spans="1:12" x14ac:dyDescent="0.2">
      <c r="A117" s="3" t="s">
        <v>215</v>
      </c>
      <c r="B117" s="135" t="s">
        <v>217</v>
      </c>
      <c r="C117" s="150">
        <v>71.172225034999997</v>
      </c>
      <c r="D117" s="138" t="str">
        <f>IF($B117="N/A","N/A",IF(C117&gt;10,"No",IF(C117&lt;-10,"No","Yes")))</f>
        <v>N/A</v>
      </c>
      <c r="E117" s="150">
        <v>73.652349986000004</v>
      </c>
      <c r="F117" s="138" t="str">
        <f>IF($B117="N/A","N/A",IF(E117&gt;10,"No",IF(E117&lt;-10,"No","Yes")))</f>
        <v>N/A</v>
      </c>
      <c r="G117" s="150">
        <v>75.387628289999995</v>
      </c>
      <c r="H117" s="138" t="str">
        <f>IF($B117="N/A","N/A",IF(G117&gt;10,"No",IF(G117&lt;-10,"No","Yes")))</f>
        <v>N/A</v>
      </c>
      <c r="I117" s="132">
        <v>3.4849999999999999</v>
      </c>
      <c r="J117" s="132">
        <v>2.3559999999999999</v>
      </c>
      <c r="K117" s="135" t="s">
        <v>732</v>
      </c>
      <c r="L117" s="134" t="str">
        <f>IF(J117="Div by 0", "N/A", IF(OR(J117="N/A",K117="N/A"),"N/A", IF(J117&gt;VALUE(MID(K117,1,2)), "No", IF(J117&lt;-1*VALUE(MID(K117,1,2)), "No", "Yes"))))</f>
        <v>Yes</v>
      </c>
    </row>
    <row r="118" spans="1:12" x14ac:dyDescent="0.2">
      <c r="A118" s="4" t="s">
        <v>1630</v>
      </c>
      <c r="B118" s="135" t="s">
        <v>217</v>
      </c>
      <c r="C118" s="131">
        <v>4519327</v>
      </c>
      <c r="D118" s="130" t="str">
        <f>IF($B118="N/A","N/A",IF(C118&gt;10,"No",IF(C118&lt;-10,"No","Yes")))</f>
        <v>N/A</v>
      </c>
      <c r="E118" s="131">
        <v>8987337</v>
      </c>
      <c r="F118" s="130" t="str">
        <f>IF($B118="N/A","N/A",IF(E118&gt;10,"No",IF(E118&lt;-10,"No","Yes")))</f>
        <v>N/A</v>
      </c>
      <c r="G118" s="131">
        <v>20039717</v>
      </c>
      <c r="H118" s="130" t="str">
        <f>IF($B118="N/A","N/A",IF(G118&gt;10,"No",IF(G118&lt;-10,"No","Yes")))</f>
        <v>N/A</v>
      </c>
      <c r="I118" s="139">
        <v>98.86</v>
      </c>
      <c r="J118" s="139">
        <v>123</v>
      </c>
      <c r="K118" s="135" t="s">
        <v>732</v>
      </c>
      <c r="L118" s="134" t="str">
        <f>IF(J118="Div by 0", "N/A", IF(K118="N/A","N/A", IF(J118&gt;VALUE(MID(K118,1,2)), "No", IF(J118&lt;-1*VALUE(MID(K118,1,2)), "No", "Yes"))))</f>
        <v>No</v>
      </c>
    </row>
    <row r="119" spans="1:12" x14ac:dyDescent="0.2">
      <c r="A119" s="4" t="s">
        <v>1631</v>
      </c>
      <c r="B119" s="135" t="s">
        <v>217</v>
      </c>
      <c r="C119" s="131">
        <v>235498081</v>
      </c>
      <c r="D119" s="130" t="str">
        <f>IF($B119="N/A","N/A",IF(C119&gt;10,"No",IF(C119&lt;-10,"No","Yes")))</f>
        <v>N/A</v>
      </c>
      <c r="E119" s="131">
        <v>367323480</v>
      </c>
      <c r="F119" s="130" t="str">
        <f>IF($B119="N/A","N/A",IF(E119&gt;10,"No",IF(E119&lt;-10,"No","Yes")))</f>
        <v>N/A</v>
      </c>
      <c r="G119" s="131">
        <v>590207044</v>
      </c>
      <c r="H119" s="130" t="str">
        <f>IF($B119="N/A","N/A",IF(G119&gt;10,"No",IF(G119&lt;-10,"No","Yes")))</f>
        <v>N/A</v>
      </c>
      <c r="I119" s="139">
        <v>55.98</v>
      </c>
      <c r="J119" s="139">
        <v>60.68</v>
      </c>
      <c r="K119" s="135" t="s">
        <v>732</v>
      </c>
      <c r="L119" s="134" t="str">
        <f>IF(J119="Div by 0", "N/A", IF(K119="N/A","N/A", IF(J119&gt;VALUE(MID(K119,1,2)), "No", IF(J119&lt;-1*VALUE(MID(K119,1,2)), "No", "Yes"))))</f>
        <v>No</v>
      </c>
    </row>
    <row r="120" spans="1:12" x14ac:dyDescent="0.2">
      <c r="A120" s="4" t="s">
        <v>1632</v>
      </c>
      <c r="B120" s="135" t="s">
        <v>217</v>
      </c>
      <c r="C120" s="152">
        <v>43967</v>
      </c>
      <c r="D120" s="130" t="str">
        <f>IF($B120="N/A","N/A",IF(C120&gt;10,"No",IF(C120&lt;-10,"No","Yes")))</f>
        <v>N/A</v>
      </c>
      <c r="E120" s="152">
        <v>62125</v>
      </c>
      <c r="F120" s="130" t="str">
        <f>IF($B120="N/A","N/A",IF(E120&gt;10,"No",IF(E120&lt;-10,"No","Yes")))</f>
        <v>N/A</v>
      </c>
      <c r="G120" s="152">
        <v>90249</v>
      </c>
      <c r="H120" s="130" t="str">
        <f>IF($B120="N/A","N/A",IF(G120&gt;10,"No",IF(G120&lt;-10,"No","Yes")))</f>
        <v>N/A</v>
      </c>
      <c r="I120" s="139">
        <v>41.3</v>
      </c>
      <c r="J120" s="139">
        <v>45.27</v>
      </c>
      <c r="K120" s="135" t="s">
        <v>732</v>
      </c>
      <c r="L120" s="134" t="str">
        <f>IF(J120="Div by 0", "N/A", IF(K120="N/A","N/A", IF(J120&gt;VALUE(MID(K120,1,2)), "No", IF(J120&lt;-1*VALUE(MID(K120,1,2)), "No", "Yes"))))</f>
        <v>No</v>
      </c>
    </row>
    <row r="121" spans="1:12" x14ac:dyDescent="0.2">
      <c r="A121" s="4" t="s">
        <v>1633</v>
      </c>
      <c r="B121" s="141" t="s">
        <v>217</v>
      </c>
      <c r="C121" s="152" t="s">
        <v>217</v>
      </c>
      <c r="D121" s="134" t="str">
        <f t="shared" ref="D121:H134" si="43">IF($B121="N/A","N/A",IF(C121&lt;0,"No","Yes"))</f>
        <v>N/A</v>
      </c>
      <c r="E121" s="152">
        <v>1404</v>
      </c>
      <c r="F121" s="134" t="str">
        <f t="shared" si="43"/>
        <v>N/A</v>
      </c>
      <c r="G121" s="152">
        <v>19015</v>
      </c>
      <c r="H121" s="134" t="str">
        <f t="shared" si="43"/>
        <v>N/A</v>
      </c>
      <c r="I121" s="139" t="s">
        <v>217</v>
      </c>
      <c r="J121" s="139">
        <v>1254</v>
      </c>
      <c r="K121" s="141" t="s">
        <v>732</v>
      </c>
      <c r="L121" s="134" t="str">
        <f t="shared" ref="L121:L142" si="44">IF(J121="Div by 0", "N/A", IF(OR(J121="N/A",K121="N/A"),"N/A", IF(J121&gt;VALUE(MID(K121,1,2)), "No", IF(J121&lt;-1*VALUE(MID(K121,1,2)), "No", "Yes"))))</f>
        <v>No</v>
      </c>
    </row>
    <row r="122" spans="1:12" x14ac:dyDescent="0.2">
      <c r="A122" s="4" t="s">
        <v>1634</v>
      </c>
      <c r="B122" s="141" t="s">
        <v>217</v>
      </c>
      <c r="C122" s="152" t="s">
        <v>217</v>
      </c>
      <c r="D122" s="134" t="str">
        <f t="shared" si="43"/>
        <v>N/A</v>
      </c>
      <c r="E122" s="152">
        <v>20948</v>
      </c>
      <c r="F122" s="134" t="str">
        <f t="shared" si="43"/>
        <v>N/A</v>
      </c>
      <c r="G122" s="152">
        <v>36378</v>
      </c>
      <c r="H122" s="134" t="str">
        <f t="shared" si="43"/>
        <v>N/A</v>
      </c>
      <c r="I122" s="139" t="s">
        <v>217</v>
      </c>
      <c r="J122" s="139">
        <v>73.66</v>
      </c>
      <c r="K122" s="141" t="s">
        <v>732</v>
      </c>
      <c r="L122" s="134" t="str">
        <f t="shared" si="44"/>
        <v>No</v>
      </c>
    </row>
    <row r="123" spans="1:12" x14ac:dyDescent="0.2">
      <c r="A123" s="4" t="s">
        <v>1635</v>
      </c>
      <c r="B123" s="141" t="s">
        <v>217</v>
      </c>
      <c r="C123" s="152" t="s">
        <v>217</v>
      </c>
      <c r="D123" s="134" t="str">
        <f t="shared" si="43"/>
        <v>N/A</v>
      </c>
      <c r="E123" s="152">
        <v>36155</v>
      </c>
      <c r="F123" s="134" t="str">
        <f t="shared" si="43"/>
        <v>N/A</v>
      </c>
      <c r="G123" s="152">
        <v>31143</v>
      </c>
      <c r="H123" s="134" t="str">
        <f t="shared" si="43"/>
        <v>N/A</v>
      </c>
      <c r="I123" s="139" t="s">
        <v>217</v>
      </c>
      <c r="J123" s="139">
        <v>-13.9</v>
      </c>
      <c r="K123" s="141" t="s">
        <v>732</v>
      </c>
      <c r="L123" s="134" t="str">
        <f t="shared" si="44"/>
        <v>Yes</v>
      </c>
    </row>
    <row r="124" spans="1:12" x14ac:dyDescent="0.2">
      <c r="A124" s="4" t="s">
        <v>1636</v>
      </c>
      <c r="B124" s="141" t="s">
        <v>217</v>
      </c>
      <c r="C124" s="152" t="s">
        <v>217</v>
      </c>
      <c r="D124" s="134" t="str">
        <f t="shared" si="43"/>
        <v>N/A</v>
      </c>
      <c r="E124" s="152">
        <v>3618</v>
      </c>
      <c r="F124" s="134" t="str">
        <f t="shared" si="43"/>
        <v>N/A</v>
      </c>
      <c r="G124" s="152">
        <v>3713</v>
      </c>
      <c r="H124" s="134" t="str">
        <f t="shared" si="43"/>
        <v>N/A</v>
      </c>
      <c r="I124" s="139" t="s">
        <v>217</v>
      </c>
      <c r="J124" s="139">
        <v>2.6259999999999999</v>
      </c>
      <c r="K124" s="141" t="s">
        <v>732</v>
      </c>
      <c r="L124" s="134" t="str">
        <f t="shared" si="44"/>
        <v>Yes</v>
      </c>
    </row>
    <row r="125" spans="1:12" x14ac:dyDescent="0.2">
      <c r="A125" s="2" t="s">
        <v>1637</v>
      </c>
      <c r="B125" s="141" t="s">
        <v>217</v>
      </c>
      <c r="C125" s="156" t="s">
        <v>217</v>
      </c>
      <c r="D125" s="134" t="str">
        <f t="shared" si="43"/>
        <v>N/A</v>
      </c>
      <c r="E125" s="156" t="s">
        <v>217</v>
      </c>
      <c r="F125" s="134" t="str">
        <f t="shared" si="43"/>
        <v>N/A</v>
      </c>
      <c r="G125" s="156">
        <v>1.9993832305000001</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5.9799170391000001</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6.1781923972000001</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0.98577443580000002</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0.829153696</v>
      </c>
      <c r="H129" s="134" t="str">
        <f t="shared" si="43"/>
        <v>N/A</v>
      </c>
      <c r="I129" s="132" t="s">
        <v>217</v>
      </c>
      <c r="J129" s="132" t="s">
        <v>217</v>
      </c>
      <c r="K129" s="141" t="s">
        <v>732</v>
      </c>
      <c r="L129" s="134" t="str">
        <f t="shared" si="45"/>
        <v>N/A</v>
      </c>
    </row>
    <row r="130" spans="1:12" ht="25.5" x14ac:dyDescent="0.2">
      <c r="A130" s="2" t="s">
        <v>1642</v>
      </c>
      <c r="B130" s="141" t="s">
        <v>217</v>
      </c>
      <c r="C130" s="156">
        <v>0.22971774289999999</v>
      </c>
      <c r="D130" s="134" t="str">
        <f t="shared" si="43"/>
        <v>N/A</v>
      </c>
      <c r="E130" s="156">
        <v>0.1979879276</v>
      </c>
      <c r="F130" s="134" t="str">
        <f t="shared" si="43"/>
        <v>N/A</v>
      </c>
      <c r="G130" s="156">
        <v>9.9724096700000001E-2</v>
      </c>
      <c r="H130" s="134" t="str">
        <f t="shared" si="43"/>
        <v>N/A</v>
      </c>
      <c r="I130" s="132">
        <v>-13.8</v>
      </c>
      <c r="J130" s="132">
        <v>-49.6</v>
      </c>
      <c r="K130" s="135" t="s">
        <v>732</v>
      </c>
      <c r="L130" s="134" t="str">
        <f>IF(J130="Div by 0", "N/A", IF(OR(J130="N/A",K130="N/A"),"N/A", IF(J130&gt;VALUE(MID(K130,1,2)), "No", IF(J130&lt;-1*VALUE(MID(K130,1,2)), "No", "Yes"))))</f>
        <v>No</v>
      </c>
    </row>
    <row r="131" spans="1:12" ht="25.5" x14ac:dyDescent="0.2">
      <c r="A131" s="2" t="s">
        <v>1643</v>
      </c>
      <c r="B131" s="141" t="s">
        <v>217</v>
      </c>
      <c r="C131" s="156" t="s">
        <v>217</v>
      </c>
      <c r="D131" s="134" t="str">
        <f t="shared" si="43"/>
        <v>N/A</v>
      </c>
      <c r="E131" s="156">
        <v>0</v>
      </c>
      <c r="F131" s="134" t="str">
        <f t="shared" si="43"/>
        <v>N/A</v>
      </c>
      <c r="G131" s="156">
        <v>0</v>
      </c>
      <c r="H131" s="134" t="str">
        <f t="shared" si="43"/>
        <v>N/A</v>
      </c>
      <c r="I131" s="132" t="s">
        <v>217</v>
      </c>
      <c r="J131" s="132" t="s">
        <v>1743</v>
      </c>
      <c r="K131" s="141" t="s">
        <v>732</v>
      </c>
      <c r="L131" s="134" t="str">
        <f t="shared" si="44"/>
        <v>N/A</v>
      </c>
    </row>
    <row r="132" spans="1:12" ht="25.5" x14ac:dyDescent="0.2">
      <c r="A132" s="2" t="s">
        <v>496</v>
      </c>
      <c r="B132" s="141" t="s">
        <v>217</v>
      </c>
      <c r="C132" s="156" t="s">
        <v>217</v>
      </c>
      <c r="D132" s="134" t="str">
        <f t="shared" si="43"/>
        <v>N/A</v>
      </c>
      <c r="E132" s="156">
        <v>3.3416077900000001E-2</v>
      </c>
      <c r="F132" s="134" t="str">
        <f t="shared" si="43"/>
        <v>N/A</v>
      </c>
      <c r="G132" s="156">
        <v>1.9242399300000001E-2</v>
      </c>
      <c r="H132" s="134" t="str">
        <f t="shared" si="43"/>
        <v>N/A</v>
      </c>
      <c r="I132" s="132" t="s">
        <v>217</v>
      </c>
      <c r="J132" s="132">
        <v>-42.4</v>
      </c>
      <c r="K132" s="141" t="s">
        <v>732</v>
      </c>
      <c r="L132" s="134" t="str">
        <f t="shared" si="44"/>
        <v>No</v>
      </c>
    </row>
    <row r="133" spans="1:12" ht="25.5" x14ac:dyDescent="0.2">
      <c r="A133" s="2" t="s">
        <v>497</v>
      </c>
      <c r="B133" s="141" t="s">
        <v>217</v>
      </c>
      <c r="C133" s="156" t="s">
        <v>217</v>
      </c>
      <c r="D133" s="134" t="str">
        <f t="shared" si="43"/>
        <v>N/A</v>
      </c>
      <c r="E133" s="156">
        <v>0.15212280459999999</v>
      </c>
      <c r="F133" s="134" t="str">
        <f t="shared" si="43"/>
        <v>N/A</v>
      </c>
      <c r="G133" s="156">
        <v>0.24724657229999999</v>
      </c>
      <c r="H133" s="134" t="str">
        <f t="shared" si="43"/>
        <v>N/A</v>
      </c>
      <c r="I133" s="132" t="s">
        <v>217</v>
      </c>
      <c r="J133" s="132">
        <v>62.53</v>
      </c>
      <c r="K133" s="141" t="s">
        <v>732</v>
      </c>
      <c r="L133" s="134" t="str">
        <f t="shared" si="44"/>
        <v>No</v>
      </c>
    </row>
    <row r="134" spans="1:12" ht="25.5" x14ac:dyDescent="0.2">
      <c r="A134" s="2" t="s">
        <v>498</v>
      </c>
      <c r="B134" s="141" t="s">
        <v>217</v>
      </c>
      <c r="C134" s="156" t="s">
        <v>217</v>
      </c>
      <c r="D134" s="134" t="str">
        <f t="shared" si="43"/>
        <v>N/A</v>
      </c>
      <c r="E134" s="156">
        <v>1.6860143726000001</v>
      </c>
      <c r="F134" s="134" t="str">
        <f t="shared" si="43"/>
        <v>N/A</v>
      </c>
      <c r="G134" s="156">
        <v>0.16159439810000001</v>
      </c>
      <c r="H134" s="134" t="str">
        <f t="shared" si="43"/>
        <v>N/A</v>
      </c>
      <c r="I134" s="132" t="s">
        <v>217</v>
      </c>
      <c r="J134" s="132">
        <v>-90.4</v>
      </c>
      <c r="K134" s="141" t="s">
        <v>732</v>
      </c>
      <c r="L134" s="134" t="str">
        <f t="shared" si="44"/>
        <v>No</v>
      </c>
    </row>
    <row r="135" spans="1:12" ht="25.5" x14ac:dyDescent="0.2">
      <c r="A135" s="2" t="s">
        <v>499</v>
      </c>
      <c r="B135" s="136" t="s">
        <v>217</v>
      </c>
      <c r="C135" s="156" t="s">
        <v>217</v>
      </c>
      <c r="D135" s="138" t="str">
        <f t="shared" ref="D135:D141" si="46">IF($B135="N/A","N/A",IF(C135&gt;10,"No",IF(C135&lt;-10,"No","Yes")))</f>
        <v>N/A</v>
      </c>
      <c r="E135" s="156">
        <v>4.5070422499999999E-2</v>
      </c>
      <c r="F135" s="138" t="str">
        <f t="shared" ref="F135:F141" si="47">IF($B135="N/A","N/A",IF(E135&gt;10,"No",IF(E135&lt;-10,"No","Yes")))</f>
        <v>N/A</v>
      </c>
      <c r="G135" s="156">
        <v>4.3213775199999999E-2</v>
      </c>
      <c r="H135" s="138" t="str">
        <f t="shared" ref="H135:H141" si="48">IF($B135="N/A","N/A",IF(G135&gt;10,"No",IF(G135&lt;-10,"No","Yes")))</f>
        <v>N/A</v>
      </c>
      <c r="I135" s="132" t="s">
        <v>217</v>
      </c>
      <c r="J135" s="132">
        <v>-4.12</v>
      </c>
      <c r="K135" s="141" t="s">
        <v>732</v>
      </c>
      <c r="L135" s="134" t="str">
        <f t="shared" si="44"/>
        <v>Yes</v>
      </c>
    </row>
    <row r="136" spans="1:12" ht="25.5" x14ac:dyDescent="0.2">
      <c r="A136" s="2" t="s">
        <v>500</v>
      </c>
      <c r="B136" s="136" t="s">
        <v>217</v>
      </c>
      <c r="C136" s="156" t="s">
        <v>217</v>
      </c>
      <c r="D136" s="138" t="str">
        <f t="shared" si="46"/>
        <v>N/A</v>
      </c>
      <c r="E136" s="156">
        <v>0</v>
      </c>
      <c r="F136" s="138" t="str">
        <f t="shared" si="47"/>
        <v>N/A</v>
      </c>
      <c r="G136" s="156">
        <v>0</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v>0</v>
      </c>
      <c r="F137" s="138" t="str">
        <f t="shared" si="47"/>
        <v>N/A</v>
      </c>
      <c r="G137" s="156">
        <v>0</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v>8.0482897000000008E-3</v>
      </c>
      <c r="F138" s="138" t="str">
        <f t="shared" si="47"/>
        <v>N/A</v>
      </c>
      <c r="G138" s="156">
        <v>0</v>
      </c>
      <c r="H138" s="138" t="str">
        <f t="shared" si="48"/>
        <v>N/A</v>
      </c>
      <c r="I138" s="132" t="s">
        <v>217</v>
      </c>
      <c r="J138" s="132">
        <v>-100</v>
      </c>
      <c r="K138" s="141" t="s">
        <v>732</v>
      </c>
      <c r="L138" s="134" t="str">
        <f t="shared" si="44"/>
        <v>No</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9.6579477000000007E-3</v>
      </c>
      <c r="F140" s="138" t="str">
        <f t="shared" si="47"/>
        <v>N/A</v>
      </c>
      <c r="G140" s="156">
        <v>9.9724097000000005E-3</v>
      </c>
      <c r="H140" s="138" t="str">
        <f t="shared" si="48"/>
        <v>N/A</v>
      </c>
      <c r="I140" s="132" t="s">
        <v>217</v>
      </c>
      <c r="J140" s="132">
        <v>3.2559999999999998</v>
      </c>
      <c r="K140" s="141" t="s">
        <v>732</v>
      </c>
      <c r="L140" s="134" t="str">
        <f t="shared" si="44"/>
        <v>Yes</v>
      </c>
    </row>
    <row r="141" spans="1:12" ht="25.5" x14ac:dyDescent="0.2">
      <c r="A141" s="2" t="s">
        <v>505</v>
      </c>
      <c r="B141" s="136" t="s">
        <v>217</v>
      </c>
      <c r="C141" s="156" t="s">
        <v>217</v>
      </c>
      <c r="D141" s="138" t="str">
        <f t="shared" si="46"/>
        <v>N/A</v>
      </c>
      <c r="E141" s="156">
        <v>0</v>
      </c>
      <c r="F141" s="138" t="str">
        <f t="shared" si="47"/>
        <v>N/A</v>
      </c>
      <c r="G141" s="156">
        <v>0</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0.40402414489999999</v>
      </c>
      <c r="F142" s="134" t="str">
        <f t="shared" ref="F142" si="50">IF($B142="N/A","N/A",IF(E142&lt;0,"No","Yes"))</f>
        <v>N/A</v>
      </c>
      <c r="G142" s="156">
        <v>0.10748041530000001</v>
      </c>
      <c r="H142" s="134" t="str">
        <f t="shared" ref="H142" si="51">IF($B142="N/A","N/A",IF(G142&lt;0,"No","Yes"))</f>
        <v>N/A</v>
      </c>
      <c r="I142" s="132" t="s">
        <v>217</v>
      </c>
      <c r="J142" s="132">
        <v>-73.400000000000006</v>
      </c>
      <c r="K142" s="141" t="s">
        <v>732</v>
      </c>
      <c r="L142" s="134" t="str">
        <f t="shared" si="44"/>
        <v>No</v>
      </c>
    </row>
    <row r="143" spans="1:12" x14ac:dyDescent="0.2">
      <c r="A143" s="3" t="s">
        <v>729</v>
      </c>
      <c r="B143" s="136" t="s">
        <v>217</v>
      </c>
      <c r="C143" s="131">
        <v>16898618</v>
      </c>
      <c r="D143" s="138" t="str">
        <f>IF($B143="N/A","N/A",IF(C143&gt;10,"No",IF(C143&lt;-10,"No","Yes")))</f>
        <v>N/A</v>
      </c>
      <c r="E143" s="131">
        <v>46331997</v>
      </c>
      <c r="F143" s="138" t="str">
        <f>IF($B143="N/A","N/A",IF(E143&gt;10,"No",IF(E143&lt;-10,"No","Yes")))</f>
        <v>N/A</v>
      </c>
      <c r="G143" s="131">
        <v>54324707</v>
      </c>
      <c r="H143" s="138" t="str">
        <f>IF($B143="N/A","N/A",IF(G143&gt;10,"No",IF(G143&lt;-10,"No","Yes")))</f>
        <v>N/A</v>
      </c>
      <c r="I143" s="132">
        <v>174.2</v>
      </c>
      <c r="J143" s="132">
        <v>17.25</v>
      </c>
      <c r="K143" s="133" t="s">
        <v>732</v>
      </c>
      <c r="L143" s="134" t="str">
        <f>IF(J143="Div by 0", "N/A", IF(K143="N/A","N/A", IF(J143&gt;VALUE(MID(K143,1,2)), "No", IF(J143&lt;-1*VALUE(MID(K143,1,2)), "No", "Yes"))))</f>
        <v>Yes</v>
      </c>
    </row>
    <row r="144" spans="1:12" x14ac:dyDescent="0.2">
      <c r="A144" s="3" t="s">
        <v>730</v>
      </c>
      <c r="B144" s="136" t="s">
        <v>217</v>
      </c>
      <c r="C144" s="152">
        <v>1055664</v>
      </c>
      <c r="D144" s="138" t="str">
        <f>IF($B144="N/A","N/A",IF(C144&gt;10,"No",IF(C144&lt;-10,"No","Yes")))</f>
        <v>N/A</v>
      </c>
      <c r="E144" s="152">
        <v>1121395</v>
      </c>
      <c r="F144" s="138" t="str">
        <f>IF($B144="N/A","N/A",IF(E144&gt;10,"No",IF(E144&lt;-10,"No","Yes")))</f>
        <v>N/A</v>
      </c>
      <c r="G144" s="152">
        <v>1194948</v>
      </c>
      <c r="H144" s="138" t="str">
        <f>IF($B144="N/A","N/A",IF(G144&gt;10,"No",IF(G144&lt;-10,"No","Yes")))</f>
        <v>N/A</v>
      </c>
      <c r="I144" s="132">
        <v>6.2270000000000003</v>
      </c>
      <c r="J144" s="132">
        <v>6.5590000000000002</v>
      </c>
      <c r="K144" s="133" t="s">
        <v>732</v>
      </c>
      <c r="L144" s="134" t="str">
        <f>IF(J144="Div by 0", "N/A", IF(K144="N/A","N/A", IF(J144&gt;VALUE(MID(K144,1,2)), "No", IF(J144&lt;-1*VALUE(MID(K144,1,2)), "No", "Yes"))))</f>
        <v>Yes</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26.472969147000001</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0.37109135450000003</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16.784785662000001</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30.637633963999999</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28.364961612999998</v>
      </c>
      <c r="H149" s="134" t="str">
        <f t="shared" si="54"/>
        <v>N/A</v>
      </c>
      <c r="I149" s="132" t="s">
        <v>217</v>
      </c>
      <c r="J149" s="132" t="s">
        <v>217</v>
      </c>
      <c r="K149" s="141" t="s">
        <v>732</v>
      </c>
      <c r="L149" s="134" t="str">
        <f t="shared" si="55"/>
        <v>N/A</v>
      </c>
    </row>
    <row r="150" spans="1:12" x14ac:dyDescent="0.2">
      <c r="A150" s="4" t="s">
        <v>731</v>
      </c>
      <c r="B150" s="135" t="s">
        <v>217</v>
      </c>
      <c r="C150" s="152">
        <v>2140187</v>
      </c>
      <c r="D150" s="130" t="str">
        <f t="shared" ref="D150:D172" si="56">IF($B150="N/A","N/A",IF(C150&gt;10,"No",IF(C150&lt;-10,"No","Yes")))</f>
        <v>N/A</v>
      </c>
      <c r="E150" s="152">
        <v>2267931</v>
      </c>
      <c r="F150" s="130" t="str">
        <f t="shared" ref="F150:F172" si="57">IF($B150="N/A","N/A",IF(E150&gt;10,"No",IF(E150&lt;-10,"No","Yes")))</f>
        <v>N/A</v>
      </c>
      <c r="G150" s="152">
        <v>2434786</v>
      </c>
      <c r="H150" s="130" t="str">
        <f t="shared" ref="H150:H172" si="58">IF($B150="N/A","N/A",IF(G150&gt;10,"No",IF(G150&lt;-10,"No","Yes")))</f>
        <v>N/A</v>
      </c>
      <c r="I150" s="132">
        <v>5.9690000000000003</v>
      </c>
      <c r="J150" s="132">
        <v>7.3570000000000002</v>
      </c>
      <c r="K150" s="135" t="s">
        <v>732</v>
      </c>
      <c r="L150" s="134" t="str">
        <f t="shared" ref="L150:L172" si="59">IF(J150="Div by 0", "N/A", IF(K150="N/A","N/A", IF(J150&gt;VALUE(MID(K150,1,2)), "No", IF(J150&lt;-1*VALUE(MID(K150,1,2)), "No", "Yes"))))</f>
        <v>Yes</v>
      </c>
    </row>
    <row r="151" spans="1:12" x14ac:dyDescent="0.2">
      <c r="A151" s="4" t="s">
        <v>534</v>
      </c>
      <c r="B151" s="135" t="s">
        <v>217</v>
      </c>
      <c r="C151" s="152">
        <v>91040</v>
      </c>
      <c r="D151" s="130" t="str">
        <f t="shared" si="56"/>
        <v>N/A</v>
      </c>
      <c r="E151" s="152">
        <v>91395</v>
      </c>
      <c r="F151" s="130" t="str">
        <f t="shared" si="57"/>
        <v>N/A</v>
      </c>
      <c r="G151" s="152">
        <v>66537</v>
      </c>
      <c r="H151" s="130" t="str">
        <f t="shared" si="58"/>
        <v>N/A</v>
      </c>
      <c r="I151" s="132">
        <v>0.38990000000000002</v>
      </c>
      <c r="J151" s="132">
        <v>-27.2</v>
      </c>
      <c r="K151" s="135" t="s">
        <v>732</v>
      </c>
      <c r="L151" s="134" t="str">
        <f t="shared" si="59"/>
        <v>Yes</v>
      </c>
    </row>
    <row r="152" spans="1:12" x14ac:dyDescent="0.2">
      <c r="A152" s="4" t="s">
        <v>535</v>
      </c>
      <c r="B152" s="135" t="s">
        <v>217</v>
      </c>
      <c r="C152" s="152">
        <v>200687</v>
      </c>
      <c r="D152" s="130" t="str">
        <f t="shared" si="56"/>
        <v>N/A</v>
      </c>
      <c r="E152" s="152">
        <v>196691</v>
      </c>
      <c r="F152" s="130" t="str">
        <f t="shared" si="57"/>
        <v>N/A</v>
      </c>
      <c r="G152" s="152">
        <v>183562</v>
      </c>
      <c r="H152" s="130" t="str">
        <f t="shared" si="58"/>
        <v>N/A</v>
      </c>
      <c r="I152" s="132">
        <v>-1.99</v>
      </c>
      <c r="J152" s="132">
        <v>-6.67</v>
      </c>
      <c r="K152" s="135" t="s">
        <v>732</v>
      </c>
      <c r="L152" s="134" t="str">
        <f t="shared" si="59"/>
        <v>Yes</v>
      </c>
    </row>
    <row r="153" spans="1:12" x14ac:dyDescent="0.2">
      <c r="A153" s="4" t="s">
        <v>536</v>
      </c>
      <c r="B153" s="135" t="s">
        <v>217</v>
      </c>
      <c r="C153" s="152">
        <v>1635373</v>
      </c>
      <c r="D153" s="130" t="str">
        <f t="shared" si="56"/>
        <v>N/A</v>
      </c>
      <c r="E153" s="152">
        <v>1768129</v>
      </c>
      <c r="F153" s="130" t="str">
        <f t="shared" si="57"/>
        <v>N/A</v>
      </c>
      <c r="G153" s="152">
        <v>1960595</v>
      </c>
      <c r="H153" s="130" t="str">
        <f t="shared" si="58"/>
        <v>N/A</v>
      </c>
      <c r="I153" s="132">
        <v>8.1180000000000003</v>
      </c>
      <c r="J153" s="132">
        <v>10.89</v>
      </c>
      <c r="K153" s="135" t="s">
        <v>732</v>
      </c>
      <c r="L153" s="134" t="str">
        <f t="shared" si="59"/>
        <v>Yes</v>
      </c>
    </row>
    <row r="154" spans="1:12" x14ac:dyDescent="0.2">
      <c r="A154" s="4" t="s">
        <v>537</v>
      </c>
      <c r="B154" s="135" t="s">
        <v>217</v>
      </c>
      <c r="C154" s="152">
        <v>213087</v>
      </c>
      <c r="D154" s="130" t="str">
        <f t="shared" si="56"/>
        <v>N/A</v>
      </c>
      <c r="E154" s="152">
        <v>211716</v>
      </c>
      <c r="F154" s="130" t="str">
        <f t="shared" si="57"/>
        <v>N/A</v>
      </c>
      <c r="G154" s="152">
        <v>224092</v>
      </c>
      <c r="H154" s="130" t="str">
        <f t="shared" si="58"/>
        <v>N/A</v>
      </c>
      <c r="I154" s="132">
        <v>-0.64300000000000002</v>
      </c>
      <c r="J154" s="132">
        <v>5.8460000000000001</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53.940434777999997</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20.924835131999998</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31.174923108000002</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62.059031881999999</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50.042205777</v>
      </c>
      <c r="H159" s="134" t="str">
        <f t="shared" si="62"/>
        <v>N/A</v>
      </c>
      <c r="I159" s="132" t="s">
        <v>217</v>
      </c>
      <c r="J159" s="132" t="s">
        <v>217</v>
      </c>
      <c r="K159" s="141" t="s">
        <v>732</v>
      </c>
      <c r="L159" s="134" t="str">
        <f t="shared" si="63"/>
        <v>N/A</v>
      </c>
    </row>
    <row r="160" spans="1:12" ht="25.5" x14ac:dyDescent="0.2">
      <c r="A160" s="4" t="s">
        <v>543</v>
      </c>
      <c r="B160" s="135" t="s">
        <v>217</v>
      </c>
      <c r="C160" s="152">
        <v>1368454.32</v>
      </c>
      <c r="D160" s="130" t="str">
        <f t="shared" si="56"/>
        <v>N/A</v>
      </c>
      <c r="E160" s="152">
        <v>1442886.7198999999</v>
      </c>
      <c r="F160" s="130" t="str">
        <f t="shared" si="57"/>
        <v>N/A</v>
      </c>
      <c r="G160" s="152">
        <v>1636277.6599000001</v>
      </c>
      <c r="H160" s="130" t="str">
        <f t="shared" si="58"/>
        <v>N/A</v>
      </c>
      <c r="I160" s="132">
        <v>5.4390000000000001</v>
      </c>
      <c r="J160" s="132">
        <v>13.4</v>
      </c>
      <c r="K160" s="135" t="s">
        <v>732</v>
      </c>
      <c r="L160" s="134" t="str">
        <f t="shared" si="59"/>
        <v>Yes</v>
      </c>
    </row>
    <row r="161" spans="1:12" x14ac:dyDescent="0.2">
      <c r="A161" s="4" t="s">
        <v>544</v>
      </c>
      <c r="B161" s="135" t="s">
        <v>217</v>
      </c>
      <c r="C161" s="131">
        <v>3706561227</v>
      </c>
      <c r="D161" s="130" t="str">
        <f t="shared" si="56"/>
        <v>N/A</v>
      </c>
      <c r="E161" s="131">
        <v>4416737722</v>
      </c>
      <c r="F161" s="130" t="str">
        <f t="shared" si="57"/>
        <v>N/A</v>
      </c>
      <c r="G161" s="131">
        <v>5126098451</v>
      </c>
      <c r="H161" s="130" t="str">
        <f t="shared" si="58"/>
        <v>N/A</v>
      </c>
      <c r="I161" s="132">
        <v>19.16</v>
      </c>
      <c r="J161" s="132">
        <v>16.059999999999999</v>
      </c>
      <c r="K161" s="135" t="s">
        <v>732</v>
      </c>
      <c r="L161" s="134" t="str">
        <f t="shared" si="59"/>
        <v>Yes</v>
      </c>
    </row>
    <row r="162" spans="1:12" x14ac:dyDescent="0.2">
      <c r="A162" s="4" t="s">
        <v>1276</v>
      </c>
      <c r="B162" s="135" t="s">
        <v>217</v>
      </c>
      <c r="C162" s="131">
        <v>1731.8866188</v>
      </c>
      <c r="D162" s="130" t="str">
        <f t="shared" si="56"/>
        <v>N/A</v>
      </c>
      <c r="E162" s="131">
        <v>1947.4744699</v>
      </c>
      <c r="F162" s="130" t="str">
        <f t="shared" si="57"/>
        <v>N/A</v>
      </c>
      <c r="G162" s="131">
        <v>2105.3589313000002</v>
      </c>
      <c r="H162" s="130" t="str">
        <f t="shared" si="58"/>
        <v>N/A</v>
      </c>
      <c r="I162" s="132">
        <v>12.45</v>
      </c>
      <c r="J162" s="132">
        <v>8.1069999999999993</v>
      </c>
      <c r="K162" s="135" t="s">
        <v>732</v>
      </c>
      <c r="L162" s="134" t="str">
        <f t="shared" si="59"/>
        <v>Yes</v>
      </c>
    </row>
    <row r="163" spans="1:12" ht="25.5" x14ac:dyDescent="0.2">
      <c r="A163" s="4" t="s">
        <v>1277</v>
      </c>
      <c r="B163" s="135" t="s">
        <v>217</v>
      </c>
      <c r="C163" s="131">
        <v>3345.126362</v>
      </c>
      <c r="D163" s="130" t="str">
        <f t="shared" si="56"/>
        <v>N/A</v>
      </c>
      <c r="E163" s="131">
        <v>3993.0620930999999</v>
      </c>
      <c r="F163" s="130" t="str">
        <f t="shared" si="57"/>
        <v>N/A</v>
      </c>
      <c r="G163" s="131">
        <v>6282.7515518</v>
      </c>
      <c r="H163" s="130" t="str">
        <f t="shared" si="58"/>
        <v>N/A</v>
      </c>
      <c r="I163" s="132">
        <v>19.37</v>
      </c>
      <c r="J163" s="132">
        <v>57.34</v>
      </c>
      <c r="K163" s="135" t="s">
        <v>732</v>
      </c>
      <c r="L163" s="134" t="str">
        <f t="shared" si="59"/>
        <v>No</v>
      </c>
    </row>
    <row r="164" spans="1:12" ht="25.5" x14ac:dyDescent="0.2">
      <c r="A164" s="4" t="s">
        <v>1278</v>
      </c>
      <c r="B164" s="135" t="s">
        <v>217</v>
      </c>
      <c r="C164" s="131">
        <v>3294.7799110000001</v>
      </c>
      <c r="D164" s="130" t="str">
        <f t="shared" si="56"/>
        <v>N/A</v>
      </c>
      <c r="E164" s="131">
        <v>4083.1917576000001</v>
      </c>
      <c r="F164" s="130" t="str">
        <f t="shared" si="57"/>
        <v>N/A</v>
      </c>
      <c r="G164" s="131">
        <v>5371.6214357999997</v>
      </c>
      <c r="H164" s="130" t="str">
        <f t="shared" si="58"/>
        <v>N/A</v>
      </c>
      <c r="I164" s="132">
        <v>23.93</v>
      </c>
      <c r="J164" s="132">
        <v>31.55</v>
      </c>
      <c r="K164" s="135" t="s">
        <v>732</v>
      </c>
      <c r="L164" s="134" t="str">
        <f t="shared" si="59"/>
        <v>No</v>
      </c>
    </row>
    <row r="165" spans="1:12" ht="25.5" x14ac:dyDescent="0.2">
      <c r="A165" s="4" t="s">
        <v>1279</v>
      </c>
      <c r="B165" s="135" t="s">
        <v>217</v>
      </c>
      <c r="C165" s="131">
        <v>1405.4817536999999</v>
      </c>
      <c r="D165" s="130" t="str">
        <f t="shared" si="56"/>
        <v>N/A</v>
      </c>
      <c r="E165" s="131">
        <v>1547.8492684</v>
      </c>
      <c r="F165" s="130" t="str">
        <f t="shared" si="57"/>
        <v>N/A</v>
      </c>
      <c r="G165" s="131">
        <v>1589.8789718999999</v>
      </c>
      <c r="H165" s="130" t="str">
        <f t="shared" si="58"/>
        <v>N/A</v>
      </c>
      <c r="I165" s="132">
        <v>10.130000000000001</v>
      </c>
      <c r="J165" s="132">
        <v>2.7149999999999999</v>
      </c>
      <c r="K165" s="135" t="s">
        <v>732</v>
      </c>
      <c r="L165" s="134" t="str">
        <f t="shared" si="59"/>
        <v>Yes</v>
      </c>
    </row>
    <row r="166" spans="1:12" ht="25.5" x14ac:dyDescent="0.2">
      <c r="A166" s="4" t="s">
        <v>1280</v>
      </c>
      <c r="B166" s="135" t="s">
        <v>217</v>
      </c>
      <c r="C166" s="131">
        <v>2075.7461272</v>
      </c>
      <c r="D166" s="130" t="str">
        <f t="shared" si="56"/>
        <v>N/A</v>
      </c>
      <c r="E166" s="131">
        <v>2417.7084537999999</v>
      </c>
      <c r="F166" s="130" t="str">
        <f t="shared" si="57"/>
        <v>N/A</v>
      </c>
      <c r="G166" s="131">
        <v>2699.4657284</v>
      </c>
      <c r="H166" s="130" t="str">
        <f t="shared" si="58"/>
        <v>N/A</v>
      </c>
      <c r="I166" s="132">
        <v>16.47</v>
      </c>
      <c r="J166" s="132">
        <v>11.65</v>
      </c>
      <c r="K166" s="135" t="s">
        <v>732</v>
      </c>
      <c r="L166" s="134" t="str">
        <f t="shared" si="59"/>
        <v>Yes</v>
      </c>
    </row>
    <row r="167" spans="1:12" x14ac:dyDescent="0.2">
      <c r="A167" s="45" t="s">
        <v>545</v>
      </c>
      <c r="B167" s="136" t="s">
        <v>217</v>
      </c>
      <c r="C167" s="137">
        <v>3089108200</v>
      </c>
      <c r="D167" s="138" t="str">
        <f t="shared" si="56"/>
        <v>N/A</v>
      </c>
      <c r="E167" s="137">
        <v>3423098749</v>
      </c>
      <c r="F167" s="138" t="str">
        <f t="shared" si="57"/>
        <v>N/A</v>
      </c>
      <c r="G167" s="137">
        <v>3599020103</v>
      </c>
      <c r="H167" s="138" t="str">
        <f t="shared" si="58"/>
        <v>N/A</v>
      </c>
      <c r="I167" s="132">
        <v>10.81</v>
      </c>
      <c r="J167" s="132">
        <v>5.1390000000000002</v>
      </c>
      <c r="K167" s="133" t="s">
        <v>732</v>
      </c>
      <c r="L167" s="134" t="str">
        <f t="shared" si="59"/>
        <v>Yes</v>
      </c>
    </row>
    <row r="168" spans="1:12" x14ac:dyDescent="0.2">
      <c r="A168" s="45" t="s">
        <v>1281</v>
      </c>
      <c r="B168" s="136" t="s">
        <v>217</v>
      </c>
      <c r="C168" s="137">
        <v>1443.3823772999999</v>
      </c>
      <c r="D168" s="138" t="str">
        <f t="shared" si="56"/>
        <v>N/A</v>
      </c>
      <c r="E168" s="137">
        <v>1509.3487187000001</v>
      </c>
      <c r="F168" s="138" t="str">
        <f t="shared" si="57"/>
        <v>N/A</v>
      </c>
      <c r="G168" s="137">
        <v>1478.1669119999999</v>
      </c>
      <c r="H168" s="138" t="str">
        <f t="shared" si="58"/>
        <v>N/A</v>
      </c>
      <c r="I168" s="132">
        <v>4.57</v>
      </c>
      <c r="J168" s="132">
        <v>-2.0699999999999998</v>
      </c>
      <c r="K168" s="133" t="s">
        <v>732</v>
      </c>
      <c r="L168" s="134" t="str">
        <f t="shared" si="59"/>
        <v>Yes</v>
      </c>
    </row>
    <row r="169" spans="1:12" ht="25.5" x14ac:dyDescent="0.2">
      <c r="A169" s="45" t="s">
        <v>1282</v>
      </c>
      <c r="B169" s="135" t="s">
        <v>217</v>
      </c>
      <c r="C169" s="131">
        <v>2063.7246375</v>
      </c>
      <c r="D169" s="130" t="str">
        <f t="shared" si="56"/>
        <v>N/A</v>
      </c>
      <c r="E169" s="131">
        <v>2301.3161879999998</v>
      </c>
      <c r="F169" s="130" t="str">
        <f t="shared" si="57"/>
        <v>N/A</v>
      </c>
      <c r="G169" s="131">
        <v>1501.4992861000001</v>
      </c>
      <c r="H169" s="130" t="str">
        <f t="shared" si="58"/>
        <v>N/A</v>
      </c>
      <c r="I169" s="132">
        <v>11.51</v>
      </c>
      <c r="J169" s="132">
        <v>-34.799999999999997</v>
      </c>
      <c r="K169" s="135" t="s">
        <v>732</v>
      </c>
      <c r="L169" s="134" t="str">
        <f t="shared" si="59"/>
        <v>No</v>
      </c>
    </row>
    <row r="170" spans="1:12" ht="25.5" x14ac:dyDescent="0.2">
      <c r="A170" s="45" t="s">
        <v>1283</v>
      </c>
      <c r="B170" s="135" t="s">
        <v>217</v>
      </c>
      <c r="C170" s="131">
        <v>6315.5090514000003</v>
      </c>
      <c r="D170" s="130" t="str">
        <f t="shared" si="56"/>
        <v>N/A</v>
      </c>
      <c r="E170" s="131">
        <v>6808.3492127</v>
      </c>
      <c r="F170" s="130" t="str">
        <f t="shared" si="57"/>
        <v>N/A</v>
      </c>
      <c r="G170" s="131">
        <v>7299.0990946000002</v>
      </c>
      <c r="H170" s="130" t="str">
        <f t="shared" si="58"/>
        <v>N/A</v>
      </c>
      <c r="I170" s="132">
        <v>7.8040000000000003</v>
      </c>
      <c r="J170" s="132">
        <v>7.2080000000000002</v>
      </c>
      <c r="K170" s="135" t="s">
        <v>732</v>
      </c>
      <c r="L170" s="134" t="str">
        <f t="shared" si="59"/>
        <v>Yes</v>
      </c>
    </row>
    <row r="171" spans="1:12" ht="25.5" x14ac:dyDescent="0.2">
      <c r="A171" s="45" t="s">
        <v>1284</v>
      </c>
      <c r="B171" s="135" t="s">
        <v>217</v>
      </c>
      <c r="C171" s="131">
        <v>898.57651190000001</v>
      </c>
      <c r="D171" s="130" t="str">
        <f t="shared" si="56"/>
        <v>N/A</v>
      </c>
      <c r="E171" s="131">
        <v>954.16304862000004</v>
      </c>
      <c r="F171" s="130" t="str">
        <f t="shared" si="57"/>
        <v>N/A</v>
      </c>
      <c r="G171" s="131">
        <v>996.08242651</v>
      </c>
      <c r="H171" s="130" t="str">
        <f t="shared" si="58"/>
        <v>N/A</v>
      </c>
      <c r="I171" s="132">
        <v>6.1859999999999999</v>
      </c>
      <c r="J171" s="132">
        <v>4.3929999999999998</v>
      </c>
      <c r="K171" s="135" t="s">
        <v>732</v>
      </c>
      <c r="L171" s="134" t="str">
        <f t="shared" si="59"/>
        <v>Yes</v>
      </c>
    </row>
    <row r="172" spans="1:12" ht="25.5" x14ac:dyDescent="0.2">
      <c r="A172" s="45" t="s">
        <v>1285</v>
      </c>
      <c r="B172" s="135" t="s">
        <v>217</v>
      </c>
      <c r="C172" s="131">
        <v>770.94509754000001</v>
      </c>
      <c r="D172" s="130" t="str">
        <f t="shared" si="56"/>
        <v>N/A</v>
      </c>
      <c r="E172" s="131">
        <v>881.11235806000002</v>
      </c>
      <c r="F172" s="130" t="str">
        <f t="shared" si="57"/>
        <v>N/A</v>
      </c>
      <c r="G172" s="131">
        <v>920.88692144000004</v>
      </c>
      <c r="H172" s="130" t="str">
        <f t="shared" si="58"/>
        <v>N/A</v>
      </c>
      <c r="I172" s="132">
        <v>14.29</v>
      </c>
      <c r="J172" s="132">
        <v>4.5140000000000002</v>
      </c>
      <c r="K172" s="135" t="s">
        <v>732</v>
      </c>
      <c r="L172" s="134" t="str">
        <f t="shared" si="59"/>
        <v>Yes</v>
      </c>
    </row>
    <row r="173" spans="1:12" ht="25.5" x14ac:dyDescent="0.2">
      <c r="A173" s="2" t="s">
        <v>546</v>
      </c>
      <c r="B173" s="135" t="s">
        <v>217</v>
      </c>
      <c r="C173" s="131">
        <v>616840013</v>
      </c>
      <c r="D173" s="130" t="str">
        <f t="shared" ref="D173:D181" si="64">IF($B173="N/A","N/A",IF(C173&gt;10,"No",IF(C173&lt;-10,"No","Yes")))</f>
        <v>N/A</v>
      </c>
      <c r="E173" s="131">
        <v>633041846</v>
      </c>
      <c r="F173" s="130" t="str">
        <f t="shared" ref="F173:F181" si="65">IF($B173="N/A","N/A",IF(E173&gt;10,"No",IF(E173&lt;-10,"No","Yes")))</f>
        <v>N/A</v>
      </c>
      <c r="G173" s="131">
        <v>614791682</v>
      </c>
      <c r="H173" s="130" t="str">
        <f t="shared" ref="H173:H181" si="66">IF($B173="N/A","N/A",IF(G173&gt;10,"No",IF(G173&lt;-10,"No","Yes")))</f>
        <v>N/A</v>
      </c>
      <c r="I173" s="132">
        <v>2.6269999999999998</v>
      </c>
      <c r="J173" s="132">
        <v>-2.88</v>
      </c>
      <c r="K173" s="135" t="s">
        <v>732</v>
      </c>
      <c r="L173" s="134" t="str">
        <f t="shared" ref="L173:L181" si="67">IF(J173="Div by 0", "N/A", IF(K173="N/A","N/A", IF(J173&gt;VALUE(MID(K173,1,2)), "No", IF(J173&lt;-1*VALUE(MID(K173,1,2)), "No", "Yes"))))</f>
        <v>Yes</v>
      </c>
    </row>
    <row r="174" spans="1:12" ht="25.5" x14ac:dyDescent="0.2">
      <c r="A174" s="2" t="s">
        <v>1286</v>
      </c>
      <c r="B174" s="135" t="s">
        <v>217</v>
      </c>
      <c r="C174" s="131">
        <v>101771595</v>
      </c>
      <c r="D174" s="130" t="str">
        <f t="shared" si="64"/>
        <v>N/A</v>
      </c>
      <c r="E174" s="131">
        <v>109268754</v>
      </c>
      <c r="F174" s="130" t="str">
        <f t="shared" si="65"/>
        <v>N/A</v>
      </c>
      <c r="G174" s="131">
        <v>87577026</v>
      </c>
      <c r="H174" s="130" t="str">
        <f t="shared" si="66"/>
        <v>N/A</v>
      </c>
      <c r="I174" s="132">
        <v>7.367</v>
      </c>
      <c r="J174" s="132">
        <v>-19.899999999999999</v>
      </c>
      <c r="K174" s="135" t="s">
        <v>732</v>
      </c>
      <c r="L174" s="134" t="str">
        <f t="shared" si="67"/>
        <v>Yes</v>
      </c>
    </row>
    <row r="175" spans="1:12" ht="25.5" x14ac:dyDescent="0.2">
      <c r="A175" s="2" t="s">
        <v>547</v>
      </c>
      <c r="B175" s="135" t="s">
        <v>217</v>
      </c>
      <c r="C175" s="131">
        <v>964839139</v>
      </c>
      <c r="D175" s="130" t="str">
        <f t="shared" si="64"/>
        <v>N/A</v>
      </c>
      <c r="E175" s="131">
        <v>1086877763</v>
      </c>
      <c r="F175" s="130" t="str">
        <f t="shared" si="65"/>
        <v>N/A</v>
      </c>
      <c r="G175" s="131">
        <v>1154542347</v>
      </c>
      <c r="H175" s="130" t="str">
        <f t="shared" si="66"/>
        <v>N/A</v>
      </c>
      <c r="I175" s="132">
        <v>12.65</v>
      </c>
      <c r="J175" s="132">
        <v>6.226</v>
      </c>
      <c r="K175" s="135" t="s">
        <v>732</v>
      </c>
      <c r="L175" s="134" t="str">
        <f t="shared" si="67"/>
        <v>Yes</v>
      </c>
    </row>
    <row r="176" spans="1:12" ht="25.5" x14ac:dyDescent="0.2">
      <c r="A176" s="2" t="s">
        <v>512</v>
      </c>
      <c r="B176" s="135" t="s">
        <v>217</v>
      </c>
      <c r="C176" s="131">
        <v>1405657453</v>
      </c>
      <c r="D176" s="130" t="str">
        <f t="shared" si="64"/>
        <v>N/A</v>
      </c>
      <c r="E176" s="131">
        <v>1593910386</v>
      </c>
      <c r="F176" s="130" t="str">
        <f t="shared" si="65"/>
        <v>N/A</v>
      </c>
      <c r="G176" s="131">
        <v>1742109048</v>
      </c>
      <c r="H176" s="130" t="str">
        <f t="shared" si="66"/>
        <v>N/A</v>
      </c>
      <c r="I176" s="132">
        <v>13.39</v>
      </c>
      <c r="J176" s="132">
        <v>9.298</v>
      </c>
      <c r="K176" s="135" t="s">
        <v>732</v>
      </c>
      <c r="L176" s="134" t="str">
        <f t="shared" si="67"/>
        <v>Yes</v>
      </c>
    </row>
    <row r="177" spans="1:12" ht="25.5" x14ac:dyDescent="0.2">
      <c r="A177" s="2" t="s">
        <v>513</v>
      </c>
      <c r="B177" s="136" t="s">
        <v>217</v>
      </c>
      <c r="C177" s="137">
        <v>288.21781134000003</v>
      </c>
      <c r="D177" s="138" t="str">
        <f t="shared" si="64"/>
        <v>N/A</v>
      </c>
      <c r="E177" s="137">
        <v>279.12747168999999</v>
      </c>
      <c r="F177" s="138" t="str">
        <f t="shared" si="65"/>
        <v>N/A</v>
      </c>
      <c r="G177" s="137">
        <v>252.50337483000001</v>
      </c>
      <c r="H177" s="138" t="str">
        <f t="shared" si="66"/>
        <v>N/A</v>
      </c>
      <c r="I177" s="132">
        <v>-3.15</v>
      </c>
      <c r="J177" s="132">
        <v>-9.5399999999999991</v>
      </c>
      <c r="K177" s="133" t="s">
        <v>732</v>
      </c>
      <c r="L177" s="134" t="str">
        <f t="shared" si="67"/>
        <v>Yes</v>
      </c>
    </row>
    <row r="178" spans="1:12" ht="25.5" x14ac:dyDescent="0.2">
      <c r="A178" s="2" t="s">
        <v>1287</v>
      </c>
      <c r="B178" s="136" t="s">
        <v>217</v>
      </c>
      <c r="C178" s="137">
        <v>47.552664790999998</v>
      </c>
      <c r="D178" s="138" t="str">
        <f t="shared" si="64"/>
        <v>N/A</v>
      </c>
      <c r="E178" s="137">
        <v>48.179928754000002</v>
      </c>
      <c r="F178" s="138" t="str">
        <f t="shared" si="65"/>
        <v>N/A</v>
      </c>
      <c r="G178" s="137">
        <v>35.969085579000001</v>
      </c>
      <c r="H178" s="138" t="str">
        <f t="shared" si="66"/>
        <v>N/A</v>
      </c>
      <c r="I178" s="132">
        <v>1.319</v>
      </c>
      <c r="J178" s="132">
        <v>-25.3</v>
      </c>
      <c r="K178" s="133" t="s">
        <v>732</v>
      </c>
      <c r="L178" s="134" t="str">
        <f t="shared" si="67"/>
        <v>Yes</v>
      </c>
    </row>
    <row r="179" spans="1:12" ht="25.5" x14ac:dyDescent="0.2">
      <c r="A179" s="2" t="s">
        <v>514</v>
      </c>
      <c r="B179" s="136" t="s">
        <v>217</v>
      </c>
      <c r="C179" s="137">
        <v>450.82001666000002</v>
      </c>
      <c r="D179" s="138" t="str">
        <f t="shared" si="64"/>
        <v>N/A</v>
      </c>
      <c r="E179" s="137">
        <v>479.23757954000001</v>
      </c>
      <c r="F179" s="138" t="str">
        <f t="shared" si="65"/>
        <v>N/A</v>
      </c>
      <c r="G179" s="137">
        <v>474.18637489999998</v>
      </c>
      <c r="H179" s="138" t="str">
        <f t="shared" si="66"/>
        <v>N/A</v>
      </c>
      <c r="I179" s="132">
        <v>6.3040000000000003</v>
      </c>
      <c r="J179" s="132">
        <v>-1.05</v>
      </c>
      <c r="K179" s="133" t="s">
        <v>732</v>
      </c>
      <c r="L179" s="134" t="str">
        <f t="shared" si="67"/>
        <v>Yes</v>
      </c>
    </row>
    <row r="180" spans="1:12" ht="25.5" x14ac:dyDescent="0.2">
      <c r="A180" s="2" t="s">
        <v>515</v>
      </c>
      <c r="B180" s="135" t="s">
        <v>217</v>
      </c>
      <c r="C180" s="131">
        <v>656.79188453999996</v>
      </c>
      <c r="D180" s="130" t="str">
        <f t="shared" si="64"/>
        <v>N/A</v>
      </c>
      <c r="E180" s="131">
        <v>702.80373873999997</v>
      </c>
      <c r="F180" s="130" t="str">
        <f t="shared" si="65"/>
        <v>N/A</v>
      </c>
      <c r="G180" s="131">
        <v>715.50807669000005</v>
      </c>
      <c r="H180" s="130" t="str">
        <f t="shared" si="66"/>
        <v>N/A</v>
      </c>
      <c r="I180" s="139">
        <v>7.0060000000000002</v>
      </c>
      <c r="J180" s="139">
        <v>1.8080000000000001</v>
      </c>
      <c r="K180" s="135" t="s">
        <v>732</v>
      </c>
      <c r="L180" s="134" t="str">
        <f t="shared" si="67"/>
        <v>Yes</v>
      </c>
    </row>
    <row r="181" spans="1:12" ht="25.5" x14ac:dyDescent="0.2">
      <c r="A181" s="2" t="s">
        <v>1685</v>
      </c>
      <c r="B181" s="135" t="s">
        <v>217</v>
      </c>
      <c r="C181" s="140">
        <v>72.629634699999997</v>
      </c>
      <c r="D181" s="130" t="str">
        <f t="shared" si="64"/>
        <v>N/A</v>
      </c>
      <c r="E181" s="140">
        <v>75.664471273999993</v>
      </c>
      <c r="F181" s="130" t="str">
        <f t="shared" si="65"/>
        <v>N/A</v>
      </c>
      <c r="G181" s="140">
        <v>78.178287537000003</v>
      </c>
      <c r="H181" s="130" t="str">
        <f t="shared" si="66"/>
        <v>N/A</v>
      </c>
      <c r="I181" s="139">
        <v>4.1790000000000003</v>
      </c>
      <c r="J181" s="139">
        <v>3.3220000000000001</v>
      </c>
      <c r="K181" s="135" t="s">
        <v>732</v>
      </c>
      <c r="L181" s="134" t="str">
        <f t="shared" si="67"/>
        <v>Yes</v>
      </c>
    </row>
    <row r="182" spans="1:12" ht="25.5" x14ac:dyDescent="0.2">
      <c r="A182" s="2" t="s">
        <v>1686</v>
      </c>
      <c r="B182" s="141" t="s">
        <v>217</v>
      </c>
      <c r="C182" s="140" t="s">
        <v>217</v>
      </c>
      <c r="D182" s="134" t="str">
        <f t="shared" ref="D182:D185" si="68">IF($B182="N/A","N/A",IF(C182&lt;0,"No","Yes"))</f>
        <v>N/A</v>
      </c>
      <c r="E182" s="140">
        <v>27.698451774999999</v>
      </c>
      <c r="F182" s="134" t="str">
        <f t="shared" ref="F182:F185" si="69">IF($B182="N/A","N/A",IF(E182&lt;0,"No","Yes"))</f>
        <v>N/A</v>
      </c>
      <c r="G182" s="140">
        <v>38.809985421999997</v>
      </c>
      <c r="H182" s="134" t="str">
        <f t="shared" ref="H182:H185" si="70">IF($B182="N/A","N/A",IF(G182&lt;0,"No","Yes"))</f>
        <v>N/A</v>
      </c>
      <c r="I182" s="139" t="s">
        <v>217</v>
      </c>
      <c r="J182" s="139">
        <v>40.119999999999997</v>
      </c>
      <c r="K182" s="141" t="s">
        <v>732</v>
      </c>
      <c r="L182" s="134" t="str">
        <f t="shared" ref="L182:L213" si="71">IF(J182="Div by 0", "N/A", IF(OR(J182="N/A",K182="N/A"),"N/A", IF(J182&gt;VALUE(MID(K182,1,2)), "No", IF(J182&lt;-1*VALUE(MID(K182,1,2)), "No", "Yes"))))</f>
        <v>No</v>
      </c>
    </row>
    <row r="183" spans="1:12" ht="25.5" x14ac:dyDescent="0.2">
      <c r="A183" s="2" t="s">
        <v>1687</v>
      </c>
      <c r="B183" s="141" t="s">
        <v>217</v>
      </c>
      <c r="C183" s="140" t="s">
        <v>217</v>
      </c>
      <c r="D183" s="134" t="str">
        <f t="shared" si="68"/>
        <v>N/A</v>
      </c>
      <c r="E183" s="140">
        <v>50.506632230000001</v>
      </c>
      <c r="F183" s="134" t="str">
        <f t="shared" si="69"/>
        <v>N/A</v>
      </c>
      <c r="G183" s="140">
        <v>56.209346160999999</v>
      </c>
      <c r="H183" s="134" t="str">
        <f t="shared" si="70"/>
        <v>N/A</v>
      </c>
      <c r="I183" s="139" t="s">
        <v>217</v>
      </c>
      <c r="J183" s="139">
        <v>11.29</v>
      </c>
      <c r="K183" s="141" t="s">
        <v>732</v>
      </c>
      <c r="L183" s="134" t="str">
        <f t="shared" si="71"/>
        <v>Yes</v>
      </c>
    </row>
    <row r="184" spans="1:12" ht="25.5" x14ac:dyDescent="0.2">
      <c r="A184" s="2" t="s">
        <v>1688</v>
      </c>
      <c r="B184" s="141" t="s">
        <v>217</v>
      </c>
      <c r="C184" s="140" t="s">
        <v>217</v>
      </c>
      <c r="D184" s="134" t="str">
        <f t="shared" si="68"/>
        <v>N/A</v>
      </c>
      <c r="E184" s="140">
        <v>79.701594170999996</v>
      </c>
      <c r="F184" s="134" t="str">
        <f t="shared" si="69"/>
        <v>N/A</v>
      </c>
      <c r="G184" s="140">
        <v>80.716568185</v>
      </c>
      <c r="H184" s="134" t="str">
        <f t="shared" si="70"/>
        <v>N/A</v>
      </c>
      <c r="I184" s="139" t="s">
        <v>217</v>
      </c>
      <c r="J184" s="139">
        <v>1.2729999999999999</v>
      </c>
      <c r="K184" s="141" t="s">
        <v>732</v>
      </c>
      <c r="L184" s="134" t="str">
        <f t="shared" si="71"/>
        <v>Yes</v>
      </c>
    </row>
    <row r="185" spans="1:12" ht="25.5" x14ac:dyDescent="0.2">
      <c r="A185" s="2" t="s">
        <v>1689</v>
      </c>
      <c r="B185" s="141" t="s">
        <v>217</v>
      </c>
      <c r="C185" s="140" t="s">
        <v>217</v>
      </c>
      <c r="D185" s="134" t="str">
        <f t="shared" si="68"/>
        <v>N/A</v>
      </c>
      <c r="E185" s="140">
        <v>86.027508549000004</v>
      </c>
      <c r="F185" s="134" t="str">
        <f t="shared" si="69"/>
        <v>N/A</v>
      </c>
      <c r="G185" s="140">
        <v>85.655445084999997</v>
      </c>
      <c r="H185" s="134" t="str">
        <f t="shared" si="70"/>
        <v>N/A</v>
      </c>
      <c r="I185" s="139" t="s">
        <v>217</v>
      </c>
      <c r="J185" s="139">
        <v>-0.432</v>
      </c>
      <c r="K185" s="141" t="s">
        <v>732</v>
      </c>
      <c r="L185" s="134" t="str">
        <f t="shared" si="71"/>
        <v>Yes</v>
      </c>
    </row>
    <row r="186" spans="1:12" ht="25.5" x14ac:dyDescent="0.2">
      <c r="A186" s="2" t="s">
        <v>1690</v>
      </c>
      <c r="B186" s="136" t="s">
        <v>217</v>
      </c>
      <c r="C186" s="140" t="s">
        <v>217</v>
      </c>
      <c r="D186" s="138" t="str">
        <f t="shared" ref="D186:D213" si="72">IF($B186="N/A","N/A",IF(C186&gt;10,"No",IF(C186&lt;-10,"No","Yes")))</f>
        <v>N/A</v>
      </c>
      <c r="E186" s="140">
        <v>8.5199241069999996</v>
      </c>
      <c r="F186" s="138" t="str">
        <f t="shared" ref="F186:F213" si="73">IF($B186="N/A","N/A",IF(E186&gt;10,"No",IF(E186&lt;-10,"No","Yes")))</f>
        <v>N/A</v>
      </c>
      <c r="G186" s="140">
        <v>7.9588514144999998</v>
      </c>
      <c r="H186" s="138" t="str">
        <f t="shared" ref="H186:H213" si="74">IF($B186="N/A","N/A",IF(G186&gt;10,"No",IF(G186&lt;-10,"No","Yes")))</f>
        <v>N/A</v>
      </c>
      <c r="I186" s="139" t="s">
        <v>217</v>
      </c>
      <c r="J186" s="139">
        <v>-6.59</v>
      </c>
      <c r="K186" s="133" t="s">
        <v>732</v>
      </c>
      <c r="L186" s="134" t="str">
        <f t="shared" si="71"/>
        <v>Yes</v>
      </c>
    </row>
    <row r="187" spans="1:12" ht="25.5" x14ac:dyDescent="0.2">
      <c r="A187" s="2" t="s">
        <v>1691</v>
      </c>
      <c r="B187" s="136" t="s">
        <v>217</v>
      </c>
      <c r="C187" s="140" t="s">
        <v>217</v>
      </c>
      <c r="D187" s="138" t="str">
        <f t="shared" si="72"/>
        <v>N/A</v>
      </c>
      <c r="E187" s="140">
        <v>4.850236E-4</v>
      </c>
      <c r="F187" s="138" t="str">
        <f t="shared" si="73"/>
        <v>N/A</v>
      </c>
      <c r="G187" s="140">
        <v>6.9821330000000004E-4</v>
      </c>
      <c r="H187" s="138" t="str">
        <f t="shared" si="74"/>
        <v>N/A</v>
      </c>
      <c r="I187" s="139" t="s">
        <v>217</v>
      </c>
      <c r="J187" s="139">
        <v>43.95</v>
      </c>
      <c r="K187" s="133" t="s">
        <v>732</v>
      </c>
      <c r="L187" s="134" t="str">
        <f t="shared" si="71"/>
        <v>No</v>
      </c>
    </row>
    <row r="188" spans="1:12" ht="25.5" x14ac:dyDescent="0.2">
      <c r="A188" s="2" t="s">
        <v>1692</v>
      </c>
      <c r="B188" s="136" t="s">
        <v>217</v>
      </c>
      <c r="C188" s="140" t="s">
        <v>217</v>
      </c>
      <c r="D188" s="138" t="str">
        <f t="shared" si="72"/>
        <v>N/A</v>
      </c>
      <c r="E188" s="140">
        <v>0.25247681700000002</v>
      </c>
      <c r="F188" s="138" t="str">
        <f t="shared" si="73"/>
        <v>N/A</v>
      </c>
      <c r="G188" s="140">
        <v>0.27394604700000003</v>
      </c>
      <c r="H188" s="138" t="str">
        <f t="shared" si="74"/>
        <v>N/A</v>
      </c>
      <c r="I188" s="139" t="s">
        <v>217</v>
      </c>
      <c r="J188" s="139">
        <v>8.5030000000000001</v>
      </c>
      <c r="K188" s="133" t="s">
        <v>732</v>
      </c>
      <c r="L188" s="134" t="str">
        <f t="shared" si="71"/>
        <v>Yes</v>
      </c>
    </row>
    <row r="189" spans="1:12" ht="25.5" x14ac:dyDescent="0.2">
      <c r="A189" s="2" t="s">
        <v>1693</v>
      </c>
      <c r="B189" s="136" t="s">
        <v>217</v>
      </c>
      <c r="C189" s="140" t="s">
        <v>217</v>
      </c>
      <c r="D189" s="138" t="str">
        <f t="shared" si="72"/>
        <v>N/A</v>
      </c>
      <c r="E189" s="140">
        <v>4.40931E-5</v>
      </c>
      <c r="F189" s="138" t="str">
        <f t="shared" si="73"/>
        <v>N/A</v>
      </c>
      <c r="G189" s="140">
        <v>1.642855E-4</v>
      </c>
      <c r="H189" s="138" t="str">
        <f t="shared" si="74"/>
        <v>N/A</v>
      </c>
      <c r="I189" s="139" t="s">
        <v>217</v>
      </c>
      <c r="J189" s="139">
        <v>272.60000000000002</v>
      </c>
      <c r="K189" s="133" t="s">
        <v>732</v>
      </c>
      <c r="L189" s="134" t="str">
        <f t="shared" si="71"/>
        <v>No</v>
      </c>
    </row>
    <row r="190" spans="1:12" ht="25.5" x14ac:dyDescent="0.2">
      <c r="A190" s="2" t="s">
        <v>1694</v>
      </c>
      <c r="B190" s="136" t="s">
        <v>217</v>
      </c>
      <c r="C190" s="140" t="s">
        <v>217</v>
      </c>
      <c r="D190" s="138" t="str">
        <f t="shared" si="72"/>
        <v>N/A</v>
      </c>
      <c r="E190" s="140">
        <v>0.3082986211</v>
      </c>
      <c r="F190" s="138" t="str">
        <f t="shared" si="73"/>
        <v>N/A</v>
      </c>
      <c r="G190" s="140">
        <v>1.642855E-4</v>
      </c>
      <c r="H190" s="138" t="str">
        <f t="shared" si="74"/>
        <v>N/A</v>
      </c>
      <c r="I190" s="139" t="s">
        <v>217</v>
      </c>
      <c r="J190" s="139">
        <v>-99.9</v>
      </c>
      <c r="K190" s="133" t="s">
        <v>732</v>
      </c>
      <c r="L190" s="134" t="str">
        <f t="shared" si="71"/>
        <v>No</v>
      </c>
    </row>
    <row r="191" spans="1:12" ht="25.5" x14ac:dyDescent="0.2">
      <c r="A191" s="2" t="s">
        <v>1695</v>
      </c>
      <c r="B191" s="136" t="s">
        <v>217</v>
      </c>
      <c r="C191" s="140" t="s">
        <v>217</v>
      </c>
      <c r="D191" s="138" t="str">
        <f t="shared" si="72"/>
        <v>N/A</v>
      </c>
      <c r="E191" s="140">
        <v>69.443470723000004</v>
      </c>
      <c r="F191" s="138" t="str">
        <f t="shared" si="73"/>
        <v>N/A</v>
      </c>
      <c r="G191" s="140">
        <v>71.537868215000003</v>
      </c>
      <c r="H191" s="138" t="str">
        <f t="shared" si="74"/>
        <v>N/A</v>
      </c>
      <c r="I191" s="139" t="s">
        <v>217</v>
      </c>
      <c r="J191" s="139">
        <v>3.016</v>
      </c>
      <c r="K191" s="133" t="s">
        <v>732</v>
      </c>
      <c r="L191" s="134" t="str">
        <f t="shared" si="71"/>
        <v>Yes</v>
      </c>
    </row>
    <row r="192" spans="1:12" ht="25.5" x14ac:dyDescent="0.2">
      <c r="A192" s="2" t="s">
        <v>1696</v>
      </c>
      <c r="B192" s="136" t="s">
        <v>217</v>
      </c>
      <c r="C192" s="140" t="s">
        <v>217</v>
      </c>
      <c r="D192" s="138" t="str">
        <f t="shared" si="72"/>
        <v>N/A</v>
      </c>
      <c r="E192" s="140">
        <v>1.5664497729</v>
      </c>
      <c r="F192" s="138" t="str">
        <f t="shared" si="73"/>
        <v>N/A</v>
      </c>
      <c r="G192" s="140">
        <v>1.5332764357999999</v>
      </c>
      <c r="H192" s="138" t="str">
        <f t="shared" si="74"/>
        <v>N/A</v>
      </c>
      <c r="I192" s="139" t="s">
        <v>217</v>
      </c>
      <c r="J192" s="139">
        <v>-2.12</v>
      </c>
      <c r="K192" s="133" t="s">
        <v>732</v>
      </c>
      <c r="L192" s="134" t="str">
        <f t="shared" si="71"/>
        <v>Yes</v>
      </c>
    </row>
    <row r="193" spans="1:12" ht="25.5" x14ac:dyDescent="0.2">
      <c r="A193" s="2" t="s">
        <v>1697</v>
      </c>
      <c r="B193" s="136" t="s">
        <v>217</v>
      </c>
      <c r="C193" s="140" t="s">
        <v>217</v>
      </c>
      <c r="D193" s="138" t="str">
        <f t="shared" si="72"/>
        <v>N/A</v>
      </c>
      <c r="E193" s="140">
        <v>9.3034135518000003</v>
      </c>
      <c r="F193" s="138" t="str">
        <f t="shared" si="73"/>
        <v>N/A</v>
      </c>
      <c r="G193" s="140">
        <v>11.470494737999999</v>
      </c>
      <c r="H193" s="138" t="str">
        <f t="shared" si="74"/>
        <v>N/A</v>
      </c>
      <c r="I193" s="139" t="s">
        <v>217</v>
      </c>
      <c r="J193" s="139">
        <v>23.29</v>
      </c>
      <c r="K193" s="133" t="s">
        <v>732</v>
      </c>
      <c r="L193" s="134" t="str">
        <f t="shared" si="71"/>
        <v>Yes</v>
      </c>
    </row>
    <row r="194" spans="1:12" ht="25.5" x14ac:dyDescent="0.2">
      <c r="A194" s="2" t="s">
        <v>1698</v>
      </c>
      <c r="B194" s="136" t="s">
        <v>217</v>
      </c>
      <c r="C194" s="140" t="s">
        <v>217</v>
      </c>
      <c r="D194" s="138" t="str">
        <f t="shared" si="72"/>
        <v>N/A</v>
      </c>
      <c r="E194" s="140">
        <v>30.549959412</v>
      </c>
      <c r="F194" s="138" t="str">
        <f t="shared" si="73"/>
        <v>N/A</v>
      </c>
      <c r="G194" s="140">
        <v>30.527405693999999</v>
      </c>
      <c r="H194" s="138" t="str">
        <f t="shared" si="74"/>
        <v>N/A</v>
      </c>
      <c r="I194" s="139" t="s">
        <v>217</v>
      </c>
      <c r="J194" s="139">
        <v>-7.3999999999999996E-2</v>
      </c>
      <c r="K194" s="133" t="s">
        <v>732</v>
      </c>
      <c r="L194" s="134" t="str">
        <f t="shared" si="71"/>
        <v>Yes</v>
      </c>
    </row>
    <row r="195" spans="1:12" ht="25.5" x14ac:dyDescent="0.2">
      <c r="A195" s="2" t="s">
        <v>1699</v>
      </c>
      <c r="B195" s="136" t="s">
        <v>217</v>
      </c>
      <c r="C195" s="140" t="s">
        <v>217</v>
      </c>
      <c r="D195" s="138" t="str">
        <f t="shared" si="72"/>
        <v>N/A</v>
      </c>
      <c r="E195" s="140">
        <v>3.3575977400000001</v>
      </c>
      <c r="F195" s="138" t="str">
        <f t="shared" si="73"/>
        <v>N/A</v>
      </c>
      <c r="G195" s="140">
        <v>3.6948627106999998</v>
      </c>
      <c r="H195" s="138" t="str">
        <f t="shared" si="74"/>
        <v>N/A</v>
      </c>
      <c r="I195" s="139" t="s">
        <v>217</v>
      </c>
      <c r="J195" s="139">
        <v>10.039999999999999</v>
      </c>
      <c r="K195" s="133" t="s">
        <v>732</v>
      </c>
      <c r="L195" s="134" t="str">
        <f t="shared" si="71"/>
        <v>Yes</v>
      </c>
    </row>
    <row r="196" spans="1:12" ht="25.5" x14ac:dyDescent="0.2">
      <c r="A196" s="2" t="s">
        <v>1700</v>
      </c>
      <c r="B196" s="136" t="s">
        <v>217</v>
      </c>
      <c r="C196" s="140" t="s">
        <v>217</v>
      </c>
      <c r="D196" s="138" t="str">
        <f t="shared" si="72"/>
        <v>N/A</v>
      </c>
      <c r="E196" s="140">
        <v>0.43056865490000001</v>
      </c>
      <c r="F196" s="138" t="str">
        <f t="shared" si="73"/>
        <v>N/A</v>
      </c>
      <c r="G196" s="140">
        <v>0.47174577150000002</v>
      </c>
      <c r="H196" s="138" t="str">
        <f t="shared" si="74"/>
        <v>N/A</v>
      </c>
      <c r="I196" s="139" t="s">
        <v>217</v>
      </c>
      <c r="J196" s="139">
        <v>9.5630000000000006</v>
      </c>
      <c r="K196" s="133" t="s">
        <v>732</v>
      </c>
      <c r="L196" s="134" t="str">
        <f t="shared" si="71"/>
        <v>Yes</v>
      </c>
    </row>
    <row r="197" spans="1:12" ht="25.5" x14ac:dyDescent="0.2">
      <c r="A197" s="2" t="s">
        <v>1701</v>
      </c>
      <c r="B197" s="136" t="s">
        <v>217</v>
      </c>
      <c r="C197" s="140" t="s">
        <v>217</v>
      </c>
      <c r="D197" s="138" t="str">
        <f t="shared" si="72"/>
        <v>N/A</v>
      </c>
      <c r="E197" s="140">
        <v>46.537086004999999</v>
      </c>
      <c r="F197" s="138" t="str">
        <f t="shared" si="73"/>
        <v>N/A</v>
      </c>
      <c r="G197" s="140">
        <v>47.124182576999999</v>
      </c>
      <c r="H197" s="138" t="str">
        <f t="shared" si="74"/>
        <v>N/A</v>
      </c>
      <c r="I197" s="139" t="s">
        <v>217</v>
      </c>
      <c r="J197" s="139">
        <v>1.262</v>
      </c>
      <c r="K197" s="133" t="s">
        <v>732</v>
      </c>
      <c r="L197" s="134" t="str">
        <f t="shared" si="71"/>
        <v>Yes</v>
      </c>
    </row>
    <row r="198" spans="1:12" ht="25.5" x14ac:dyDescent="0.2">
      <c r="A198" s="2" t="s">
        <v>1702</v>
      </c>
      <c r="B198" s="136" t="s">
        <v>217</v>
      </c>
      <c r="C198" s="140" t="s">
        <v>217</v>
      </c>
      <c r="D198" s="138" t="str">
        <f t="shared" si="72"/>
        <v>N/A</v>
      </c>
      <c r="E198" s="140">
        <v>0</v>
      </c>
      <c r="F198" s="138" t="str">
        <f t="shared" si="73"/>
        <v>N/A</v>
      </c>
      <c r="G198" s="140">
        <v>0</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3.3523947598000001</v>
      </c>
      <c r="F199" s="138" t="str">
        <f t="shared" si="73"/>
        <v>N/A</v>
      </c>
      <c r="G199" s="140">
        <v>3.7476394228999999</v>
      </c>
      <c r="H199" s="138" t="str">
        <f t="shared" si="74"/>
        <v>N/A</v>
      </c>
      <c r="I199" s="139" t="s">
        <v>217</v>
      </c>
      <c r="J199" s="139">
        <v>11.79</v>
      </c>
      <c r="K199" s="133" t="s">
        <v>732</v>
      </c>
      <c r="L199" s="134" t="str">
        <f t="shared" si="71"/>
        <v>Yes</v>
      </c>
    </row>
    <row r="200" spans="1:12" ht="25.5" x14ac:dyDescent="0.2">
      <c r="A200" s="2" t="s">
        <v>1704</v>
      </c>
      <c r="B200" s="136" t="s">
        <v>217</v>
      </c>
      <c r="C200" s="140" t="s">
        <v>217</v>
      </c>
      <c r="D200" s="138" t="str">
        <f t="shared" si="72"/>
        <v>N/A</v>
      </c>
      <c r="E200" s="140">
        <v>2.3685023927</v>
      </c>
      <c r="F200" s="138" t="str">
        <f t="shared" si="73"/>
        <v>N/A</v>
      </c>
      <c r="G200" s="140">
        <v>2.3811127549000002</v>
      </c>
      <c r="H200" s="138" t="str">
        <f t="shared" si="74"/>
        <v>N/A</v>
      </c>
      <c r="I200" s="139" t="s">
        <v>217</v>
      </c>
      <c r="J200" s="139">
        <v>0.53239999999999998</v>
      </c>
      <c r="K200" s="133" t="s">
        <v>732</v>
      </c>
      <c r="L200" s="134" t="str">
        <f t="shared" si="71"/>
        <v>Yes</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0.20745781069999999</v>
      </c>
      <c r="F202" s="138" t="str">
        <f t="shared" si="73"/>
        <v>N/A</v>
      </c>
      <c r="G202" s="140">
        <v>0.24014430840000001</v>
      </c>
      <c r="H202" s="138" t="str">
        <f t="shared" si="74"/>
        <v>N/A</v>
      </c>
      <c r="I202" s="139" t="s">
        <v>217</v>
      </c>
      <c r="J202" s="139">
        <v>15.76</v>
      </c>
      <c r="K202" s="133" t="s">
        <v>732</v>
      </c>
      <c r="L202" s="134" t="str">
        <f t="shared" si="71"/>
        <v>Yes</v>
      </c>
    </row>
    <row r="203" spans="1:12" ht="25.5" x14ac:dyDescent="0.2">
      <c r="A203" s="2" t="s">
        <v>1707</v>
      </c>
      <c r="B203" s="136" t="s">
        <v>217</v>
      </c>
      <c r="C203" s="140" t="s">
        <v>217</v>
      </c>
      <c r="D203" s="138" t="str">
        <f t="shared" si="72"/>
        <v>N/A</v>
      </c>
      <c r="E203" s="140">
        <v>0.26230956760000002</v>
      </c>
      <c r="F203" s="138" t="str">
        <f t="shared" si="73"/>
        <v>N/A</v>
      </c>
      <c r="G203" s="140">
        <v>0.29230495000000001</v>
      </c>
      <c r="H203" s="138" t="str">
        <f t="shared" si="74"/>
        <v>N/A</v>
      </c>
      <c r="I203" s="139" t="s">
        <v>217</v>
      </c>
      <c r="J203" s="139">
        <v>11.44</v>
      </c>
      <c r="K203" s="133" t="s">
        <v>732</v>
      </c>
      <c r="L203" s="134" t="str">
        <f t="shared" si="71"/>
        <v>Yes</v>
      </c>
    </row>
    <row r="204" spans="1:12" ht="25.5" x14ac:dyDescent="0.2">
      <c r="A204" s="2" t="s">
        <v>1708</v>
      </c>
      <c r="B204" s="136" t="s">
        <v>217</v>
      </c>
      <c r="C204" s="140" t="s">
        <v>217</v>
      </c>
      <c r="D204" s="138" t="str">
        <f t="shared" si="72"/>
        <v>N/A</v>
      </c>
      <c r="E204" s="140">
        <v>0.29317470420000002</v>
      </c>
      <c r="F204" s="138" t="str">
        <f t="shared" si="73"/>
        <v>N/A</v>
      </c>
      <c r="G204" s="140">
        <v>0.32302633580000001</v>
      </c>
      <c r="H204" s="138" t="str">
        <f t="shared" si="74"/>
        <v>N/A</v>
      </c>
      <c r="I204" s="139" t="s">
        <v>217</v>
      </c>
      <c r="J204" s="139">
        <v>10.18</v>
      </c>
      <c r="K204" s="133" t="s">
        <v>732</v>
      </c>
      <c r="L204" s="134" t="str">
        <f t="shared" si="71"/>
        <v>Yes</v>
      </c>
    </row>
    <row r="205" spans="1:12" ht="25.5" x14ac:dyDescent="0.2">
      <c r="A205" s="2" t="s">
        <v>1709</v>
      </c>
      <c r="B205" s="136" t="s">
        <v>217</v>
      </c>
      <c r="C205" s="140" t="s">
        <v>217</v>
      </c>
      <c r="D205" s="138" t="str">
        <f t="shared" si="72"/>
        <v>N/A</v>
      </c>
      <c r="E205" s="140">
        <v>0</v>
      </c>
      <c r="F205" s="138" t="str">
        <f t="shared" si="73"/>
        <v>N/A</v>
      </c>
      <c r="G205" s="140">
        <v>0</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v>5.5488901557999997</v>
      </c>
      <c r="F206" s="138" t="str">
        <f t="shared" si="73"/>
        <v>N/A</v>
      </c>
      <c r="G206" s="140">
        <v>7.2442916955000003</v>
      </c>
      <c r="H206" s="138" t="str">
        <f t="shared" si="74"/>
        <v>N/A</v>
      </c>
      <c r="I206" s="139" t="s">
        <v>217</v>
      </c>
      <c r="J206" s="139">
        <v>30.55</v>
      </c>
      <c r="K206" s="133" t="s">
        <v>732</v>
      </c>
      <c r="L206" s="134" t="str">
        <f t="shared" si="71"/>
        <v>No</v>
      </c>
    </row>
    <row r="207" spans="1:12" ht="25.5" x14ac:dyDescent="0.2">
      <c r="A207" s="2" t="s">
        <v>1711</v>
      </c>
      <c r="B207" s="136" t="s">
        <v>217</v>
      </c>
      <c r="C207" s="140" t="s">
        <v>217</v>
      </c>
      <c r="D207" s="138" t="str">
        <f t="shared" si="72"/>
        <v>N/A</v>
      </c>
      <c r="E207" s="140">
        <v>3.7038164000000001E-3</v>
      </c>
      <c r="F207" s="138" t="str">
        <f t="shared" si="73"/>
        <v>N/A</v>
      </c>
      <c r="G207" s="140">
        <v>2.0535686000000002E-3</v>
      </c>
      <c r="H207" s="138" t="str">
        <f t="shared" si="74"/>
        <v>N/A</v>
      </c>
      <c r="I207" s="139" t="s">
        <v>217</v>
      </c>
      <c r="J207" s="139">
        <v>-44.6</v>
      </c>
      <c r="K207" s="133" t="s">
        <v>732</v>
      </c>
      <c r="L207" s="134" t="str">
        <f t="shared" si="71"/>
        <v>No</v>
      </c>
    </row>
    <row r="208" spans="1:12" ht="25.5" x14ac:dyDescent="0.2">
      <c r="A208" s="2" t="s">
        <v>1712</v>
      </c>
      <c r="B208" s="136" t="s">
        <v>217</v>
      </c>
      <c r="C208" s="140" t="s">
        <v>217</v>
      </c>
      <c r="D208" s="138" t="str">
        <f t="shared" si="72"/>
        <v>N/A</v>
      </c>
      <c r="E208" s="140">
        <v>17.623155202</v>
      </c>
      <c r="F208" s="138" t="str">
        <f t="shared" si="73"/>
        <v>N/A</v>
      </c>
      <c r="G208" s="140">
        <v>21.413586245000001</v>
      </c>
      <c r="H208" s="138" t="str">
        <f t="shared" si="74"/>
        <v>N/A</v>
      </c>
      <c r="I208" s="139" t="s">
        <v>217</v>
      </c>
      <c r="J208" s="139">
        <v>21.51</v>
      </c>
      <c r="K208" s="133" t="s">
        <v>732</v>
      </c>
      <c r="L208" s="134" t="str">
        <f t="shared" si="71"/>
        <v>Yes</v>
      </c>
    </row>
    <row r="209" spans="1:12" ht="25.5" x14ac:dyDescent="0.2">
      <c r="A209" s="2" t="s">
        <v>1713</v>
      </c>
      <c r="B209" s="136" t="s">
        <v>217</v>
      </c>
      <c r="C209" s="140" t="s">
        <v>217</v>
      </c>
      <c r="D209" s="138" t="str">
        <f t="shared" si="72"/>
        <v>N/A</v>
      </c>
      <c r="E209" s="140">
        <v>7.0548880000000005E-4</v>
      </c>
      <c r="F209" s="138" t="str">
        <f t="shared" si="73"/>
        <v>N/A</v>
      </c>
      <c r="G209" s="140">
        <v>7.8035609999999999E-4</v>
      </c>
      <c r="H209" s="138" t="str">
        <f t="shared" si="74"/>
        <v>N/A</v>
      </c>
      <c r="I209" s="139" t="s">
        <v>217</v>
      </c>
      <c r="J209" s="139">
        <v>10.61</v>
      </c>
      <c r="K209" s="133" t="s">
        <v>732</v>
      </c>
      <c r="L209" s="134" t="str">
        <f t="shared" si="71"/>
        <v>Yes</v>
      </c>
    </row>
    <row r="210" spans="1:12" ht="25.5" x14ac:dyDescent="0.2">
      <c r="A210" s="2" t="s">
        <v>1714</v>
      </c>
      <c r="B210" s="136" t="s">
        <v>217</v>
      </c>
      <c r="C210" s="140" t="s">
        <v>217</v>
      </c>
      <c r="D210" s="138" t="str">
        <f t="shared" si="72"/>
        <v>N/A</v>
      </c>
      <c r="E210" s="140">
        <v>6.8395819802000002</v>
      </c>
      <c r="F210" s="138" t="str">
        <f t="shared" si="73"/>
        <v>N/A</v>
      </c>
      <c r="G210" s="140">
        <v>7.7297553050000003</v>
      </c>
      <c r="H210" s="138" t="str">
        <f t="shared" si="74"/>
        <v>N/A</v>
      </c>
      <c r="I210" s="139" t="s">
        <v>217</v>
      </c>
      <c r="J210" s="139">
        <v>13.02</v>
      </c>
      <c r="K210" s="133" t="s">
        <v>732</v>
      </c>
      <c r="L210" s="134" t="str">
        <f t="shared" si="71"/>
        <v>Yes</v>
      </c>
    </row>
    <row r="211" spans="1:12" ht="25.5" x14ac:dyDescent="0.2">
      <c r="A211" s="2" t="s">
        <v>1715</v>
      </c>
      <c r="B211" s="136" t="s">
        <v>217</v>
      </c>
      <c r="C211" s="140" t="s">
        <v>217</v>
      </c>
      <c r="D211" s="138" t="str">
        <f t="shared" si="72"/>
        <v>N/A</v>
      </c>
      <c r="E211" s="140">
        <v>0.27342101680000003</v>
      </c>
      <c r="F211" s="138" t="str">
        <f t="shared" si="73"/>
        <v>N/A</v>
      </c>
      <c r="G211" s="140">
        <v>0.25710678469999998</v>
      </c>
      <c r="H211" s="138" t="str">
        <f t="shared" si="74"/>
        <v>N/A</v>
      </c>
      <c r="I211" s="139" t="s">
        <v>217</v>
      </c>
      <c r="J211" s="139">
        <v>-5.97</v>
      </c>
      <c r="K211" s="133" t="s">
        <v>732</v>
      </c>
      <c r="L211" s="134" t="str">
        <f t="shared" si="71"/>
        <v>Yes</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0.89103239909999998</v>
      </c>
      <c r="F213" s="138" t="str">
        <f t="shared" si="73"/>
        <v>N/A</v>
      </c>
      <c r="G213" s="140">
        <v>0.82113992769999999</v>
      </c>
      <c r="H213" s="138" t="str">
        <f t="shared" si="74"/>
        <v>N/A</v>
      </c>
      <c r="I213" s="139" t="s">
        <v>217</v>
      </c>
      <c r="J213" s="139">
        <v>-7.84</v>
      </c>
      <c r="K213" s="133" t="s">
        <v>732</v>
      </c>
      <c r="L213" s="134" t="str">
        <f t="shared" si="71"/>
        <v>Yes</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1653094</v>
      </c>
      <c r="D6" s="11" t="str">
        <f t="shared" ref="D6:D39" si="0">IF($B6="N/A","N/A",IF(C6&gt;10,"No",IF(C6&lt;-10,"No","Yes")))</f>
        <v>N/A</v>
      </c>
      <c r="E6" s="1">
        <v>1659380</v>
      </c>
      <c r="F6" s="11" t="str">
        <f t="shared" ref="F6:F39" si="1">IF($B6="N/A","N/A",IF(E6&gt;10,"No",IF(E6&lt;-10,"No","Yes")))</f>
        <v>N/A</v>
      </c>
      <c r="G6" s="1">
        <v>1716756</v>
      </c>
      <c r="H6" s="11" t="str">
        <f t="shared" ref="H6:H39" si="2">IF($B6="N/A","N/A",IF(G6&gt;10,"No",IF(G6&lt;-10,"No","Yes")))</f>
        <v>N/A</v>
      </c>
      <c r="I6" s="56">
        <v>0.38030000000000003</v>
      </c>
      <c r="J6" s="56">
        <v>3.4580000000000002</v>
      </c>
      <c r="K6" s="47" t="s">
        <v>732</v>
      </c>
      <c r="L6" s="9" t="str">
        <f t="shared" ref="L6:L39" si="3">IF(J6="Div by 0", "N/A", IF(K6="N/A","N/A", IF(J6&gt;VALUE(MID(K6,1,2)), "No", IF(J6&lt;-1*VALUE(MID(K6,1,2)), "No", "Yes"))))</f>
        <v>Yes</v>
      </c>
    </row>
    <row r="7" spans="1:12" x14ac:dyDescent="0.2">
      <c r="A7" s="16" t="s">
        <v>4</v>
      </c>
      <c r="B7" s="34" t="s">
        <v>217</v>
      </c>
      <c r="C7" s="35">
        <v>1368731</v>
      </c>
      <c r="D7" s="43" t="str">
        <f t="shared" si="0"/>
        <v>N/A</v>
      </c>
      <c r="E7" s="35">
        <v>1410214</v>
      </c>
      <c r="F7" s="43" t="str">
        <f t="shared" si="1"/>
        <v>N/A</v>
      </c>
      <c r="G7" s="35">
        <v>1489778</v>
      </c>
      <c r="H7" s="43" t="str">
        <f t="shared" si="2"/>
        <v>N/A</v>
      </c>
      <c r="I7" s="12">
        <v>3.0310000000000001</v>
      </c>
      <c r="J7" s="12">
        <v>5.6420000000000003</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86.778668604999993</v>
      </c>
      <c r="H8" s="43" t="str">
        <f t="shared" si="2"/>
        <v>N/A</v>
      </c>
      <c r="I8" s="12" t="s">
        <v>217</v>
      </c>
      <c r="J8" s="12" t="s">
        <v>217</v>
      </c>
      <c r="K8" s="44" t="s">
        <v>732</v>
      </c>
      <c r="L8" s="9" t="str">
        <f t="shared" si="3"/>
        <v>No</v>
      </c>
    </row>
    <row r="9" spans="1:12" x14ac:dyDescent="0.2">
      <c r="A9" s="16" t="s">
        <v>83</v>
      </c>
      <c r="B9" s="34" t="s">
        <v>217</v>
      </c>
      <c r="C9" s="35">
        <v>1123405.1499999999</v>
      </c>
      <c r="D9" s="43" t="str">
        <f t="shared" si="0"/>
        <v>N/A</v>
      </c>
      <c r="E9" s="35">
        <v>1142788.3899999999</v>
      </c>
      <c r="F9" s="43" t="str">
        <f t="shared" si="1"/>
        <v>N/A</v>
      </c>
      <c r="G9" s="35">
        <v>1224741.98</v>
      </c>
      <c r="H9" s="43" t="str">
        <f t="shared" si="2"/>
        <v>N/A</v>
      </c>
      <c r="I9" s="12">
        <v>1.7250000000000001</v>
      </c>
      <c r="J9" s="12">
        <v>7.1710000000000003</v>
      </c>
      <c r="K9" s="44" t="s">
        <v>732</v>
      </c>
      <c r="L9" s="9" t="str">
        <f t="shared" si="3"/>
        <v>Yes</v>
      </c>
    </row>
    <row r="10" spans="1:12" x14ac:dyDescent="0.2">
      <c r="A10" s="16" t="s">
        <v>100</v>
      </c>
      <c r="B10" s="34" t="s">
        <v>217</v>
      </c>
      <c r="C10" s="35">
        <v>8495</v>
      </c>
      <c r="D10" s="43" t="str">
        <f t="shared" si="0"/>
        <v>N/A</v>
      </c>
      <c r="E10" s="35">
        <v>4815</v>
      </c>
      <c r="F10" s="43" t="str">
        <f t="shared" si="1"/>
        <v>N/A</v>
      </c>
      <c r="G10" s="35">
        <v>4578</v>
      </c>
      <c r="H10" s="43" t="str">
        <f t="shared" si="2"/>
        <v>N/A</v>
      </c>
      <c r="I10" s="12">
        <v>-43.3</v>
      </c>
      <c r="J10" s="12">
        <v>-4.92</v>
      </c>
      <c r="K10" s="44" t="s">
        <v>732</v>
      </c>
      <c r="L10" s="9" t="str">
        <f t="shared" si="3"/>
        <v>Yes</v>
      </c>
    </row>
    <row r="11" spans="1:12" x14ac:dyDescent="0.2">
      <c r="A11" s="16" t="s">
        <v>984</v>
      </c>
      <c r="B11" s="34" t="s">
        <v>217</v>
      </c>
      <c r="C11" s="35">
        <v>2122</v>
      </c>
      <c r="D11" s="43" t="str">
        <f t="shared" si="0"/>
        <v>N/A</v>
      </c>
      <c r="E11" s="35">
        <v>1802</v>
      </c>
      <c r="F11" s="43" t="str">
        <f t="shared" si="1"/>
        <v>N/A</v>
      </c>
      <c r="G11" s="35">
        <v>2070</v>
      </c>
      <c r="H11" s="43" t="str">
        <f t="shared" si="2"/>
        <v>N/A</v>
      </c>
      <c r="I11" s="12">
        <v>-15.1</v>
      </c>
      <c r="J11" s="12">
        <v>14.87</v>
      </c>
      <c r="K11" s="44" t="s">
        <v>732</v>
      </c>
      <c r="L11" s="9" t="str">
        <f t="shared" si="3"/>
        <v>Yes</v>
      </c>
    </row>
    <row r="12" spans="1:12" x14ac:dyDescent="0.2">
      <c r="A12" s="16" t="s">
        <v>985</v>
      </c>
      <c r="B12" s="34" t="s">
        <v>217</v>
      </c>
      <c r="C12" s="35">
        <v>0</v>
      </c>
      <c r="D12" s="43" t="str">
        <f t="shared" si="0"/>
        <v>N/A</v>
      </c>
      <c r="E12" s="35">
        <v>0</v>
      </c>
      <c r="F12" s="43" t="str">
        <f t="shared" si="1"/>
        <v>N/A</v>
      </c>
      <c r="G12" s="35">
        <v>11</v>
      </c>
      <c r="H12" s="43" t="str">
        <f t="shared" si="2"/>
        <v>N/A</v>
      </c>
      <c r="I12" s="12" t="s">
        <v>1743</v>
      </c>
      <c r="J12" s="12" t="s">
        <v>1743</v>
      </c>
      <c r="K12" s="44" t="s">
        <v>732</v>
      </c>
      <c r="L12" s="9" t="str">
        <f t="shared" si="3"/>
        <v>N/A</v>
      </c>
    </row>
    <row r="13" spans="1:12" x14ac:dyDescent="0.2">
      <c r="A13" s="16" t="s">
        <v>986</v>
      </c>
      <c r="B13" s="34" t="s">
        <v>217</v>
      </c>
      <c r="C13" s="35">
        <v>1932</v>
      </c>
      <c r="D13" s="43" t="str">
        <f t="shared" si="0"/>
        <v>N/A</v>
      </c>
      <c r="E13" s="35">
        <v>30</v>
      </c>
      <c r="F13" s="43" t="str">
        <f t="shared" si="1"/>
        <v>N/A</v>
      </c>
      <c r="G13" s="35">
        <v>21</v>
      </c>
      <c r="H13" s="43" t="str">
        <f t="shared" si="2"/>
        <v>N/A</v>
      </c>
      <c r="I13" s="12">
        <v>-98.4</v>
      </c>
      <c r="J13" s="12">
        <v>-30</v>
      </c>
      <c r="K13" s="44" t="s">
        <v>732</v>
      </c>
      <c r="L13" s="9" t="str">
        <f t="shared" si="3"/>
        <v>Yes</v>
      </c>
    </row>
    <row r="14" spans="1:12" x14ac:dyDescent="0.2">
      <c r="A14" s="16" t="s">
        <v>987</v>
      </c>
      <c r="B14" s="34" t="s">
        <v>217</v>
      </c>
      <c r="C14" s="35">
        <v>4441</v>
      </c>
      <c r="D14" s="43" t="str">
        <f t="shared" si="0"/>
        <v>N/A</v>
      </c>
      <c r="E14" s="35">
        <v>2983</v>
      </c>
      <c r="F14" s="43" t="str">
        <f t="shared" si="1"/>
        <v>N/A</v>
      </c>
      <c r="G14" s="35">
        <v>2486</v>
      </c>
      <c r="H14" s="43" t="str">
        <f t="shared" si="2"/>
        <v>N/A</v>
      </c>
      <c r="I14" s="12">
        <v>-32.799999999999997</v>
      </c>
      <c r="J14" s="12">
        <v>-16.7</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237609</v>
      </c>
      <c r="D16" s="43" t="str">
        <f t="shared" si="0"/>
        <v>N/A</v>
      </c>
      <c r="E16" s="35">
        <v>267860</v>
      </c>
      <c r="F16" s="43" t="str">
        <f t="shared" si="1"/>
        <v>N/A</v>
      </c>
      <c r="G16" s="35">
        <v>290847</v>
      </c>
      <c r="H16" s="43" t="str">
        <f t="shared" si="2"/>
        <v>N/A</v>
      </c>
      <c r="I16" s="12">
        <v>12.73</v>
      </c>
      <c r="J16" s="12">
        <v>8.5820000000000007</v>
      </c>
      <c r="K16" s="44" t="s">
        <v>732</v>
      </c>
      <c r="L16" s="9" t="str">
        <f t="shared" si="3"/>
        <v>Yes</v>
      </c>
    </row>
    <row r="17" spans="1:12" x14ac:dyDescent="0.2">
      <c r="A17" s="4" t="s">
        <v>989</v>
      </c>
      <c r="B17" s="34" t="s">
        <v>217</v>
      </c>
      <c r="C17" s="35">
        <v>225458</v>
      </c>
      <c r="D17" s="43" t="str">
        <f t="shared" si="0"/>
        <v>N/A</v>
      </c>
      <c r="E17" s="35">
        <v>255111</v>
      </c>
      <c r="F17" s="43" t="str">
        <f t="shared" si="1"/>
        <v>N/A</v>
      </c>
      <c r="G17" s="35">
        <v>276728</v>
      </c>
      <c r="H17" s="43" t="str">
        <f t="shared" si="2"/>
        <v>N/A</v>
      </c>
      <c r="I17" s="12">
        <v>13.15</v>
      </c>
      <c r="J17" s="12">
        <v>8.4740000000000002</v>
      </c>
      <c r="K17" s="44" t="s">
        <v>732</v>
      </c>
      <c r="L17" s="9" t="str">
        <f t="shared" si="3"/>
        <v>Yes</v>
      </c>
    </row>
    <row r="18" spans="1:12" x14ac:dyDescent="0.2">
      <c r="A18" s="4" t="s">
        <v>990</v>
      </c>
      <c r="B18" s="34" t="s">
        <v>217</v>
      </c>
      <c r="C18" s="35">
        <v>0</v>
      </c>
      <c r="D18" s="43" t="str">
        <f t="shared" si="0"/>
        <v>N/A</v>
      </c>
      <c r="E18" s="35">
        <v>0</v>
      </c>
      <c r="F18" s="43" t="str">
        <f t="shared" si="1"/>
        <v>N/A</v>
      </c>
      <c r="G18" s="35">
        <v>0</v>
      </c>
      <c r="H18" s="43" t="str">
        <f t="shared" si="2"/>
        <v>N/A</v>
      </c>
      <c r="I18" s="12" t="s">
        <v>1743</v>
      </c>
      <c r="J18" s="12" t="s">
        <v>1743</v>
      </c>
      <c r="K18" s="44" t="s">
        <v>732</v>
      </c>
      <c r="L18" s="9" t="str">
        <f t="shared" si="3"/>
        <v>N/A</v>
      </c>
    </row>
    <row r="19" spans="1:12" x14ac:dyDescent="0.2">
      <c r="A19" s="4" t="s">
        <v>991</v>
      </c>
      <c r="B19" s="34" t="s">
        <v>217</v>
      </c>
      <c r="C19" s="35">
        <v>2845</v>
      </c>
      <c r="D19" s="43" t="str">
        <f t="shared" si="0"/>
        <v>N/A</v>
      </c>
      <c r="E19" s="35">
        <v>2810</v>
      </c>
      <c r="F19" s="43" t="str">
        <f t="shared" si="1"/>
        <v>N/A</v>
      </c>
      <c r="G19" s="35">
        <v>2935</v>
      </c>
      <c r="H19" s="43" t="str">
        <f t="shared" si="2"/>
        <v>N/A</v>
      </c>
      <c r="I19" s="12">
        <v>-1.23</v>
      </c>
      <c r="J19" s="12">
        <v>4.4480000000000004</v>
      </c>
      <c r="K19" s="44" t="s">
        <v>732</v>
      </c>
      <c r="L19" s="9" t="str">
        <f t="shared" si="3"/>
        <v>Yes</v>
      </c>
    </row>
    <row r="20" spans="1:12" x14ac:dyDescent="0.2">
      <c r="A20" s="4" t="s">
        <v>992</v>
      </c>
      <c r="B20" s="34" t="s">
        <v>217</v>
      </c>
      <c r="C20" s="35">
        <v>9306</v>
      </c>
      <c r="D20" s="43" t="str">
        <f t="shared" si="0"/>
        <v>N/A</v>
      </c>
      <c r="E20" s="35">
        <v>9939</v>
      </c>
      <c r="F20" s="43" t="str">
        <f t="shared" si="1"/>
        <v>N/A</v>
      </c>
      <c r="G20" s="35">
        <v>11184</v>
      </c>
      <c r="H20" s="43" t="str">
        <f t="shared" si="2"/>
        <v>N/A</v>
      </c>
      <c r="I20" s="12">
        <v>6.8019999999999996</v>
      </c>
      <c r="J20" s="12">
        <v>12.53</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1081364</v>
      </c>
      <c r="D22" s="43" t="str">
        <f t="shared" si="0"/>
        <v>N/A</v>
      </c>
      <c r="E22" s="35">
        <v>1174922</v>
      </c>
      <c r="F22" s="43" t="str">
        <f t="shared" si="1"/>
        <v>N/A</v>
      </c>
      <c r="G22" s="35">
        <v>1198545</v>
      </c>
      <c r="H22" s="43" t="str">
        <f t="shared" si="2"/>
        <v>N/A</v>
      </c>
      <c r="I22" s="12">
        <v>8.6519999999999992</v>
      </c>
      <c r="J22" s="12">
        <v>2.0110000000000001</v>
      </c>
      <c r="K22" s="44" t="s">
        <v>732</v>
      </c>
      <c r="L22" s="9" t="str">
        <f t="shared" si="3"/>
        <v>Yes</v>
      </c>
    </row>
    <row r="23" spans="1:12" x14ac:dyDescent="0.2">
      <c r="A23" s="4" t="s">
        <v>994</v>
      </c>
      <c r="B23" s="34" t="s">
        <v>217</v>
      </c>
      <c r="C23" s="35">
        <v>67075</v>
      </c>
      <c r="D23" s="43" t="str">
        <f t="shared" si="0"/>
        <v>N/A</v>
      </c>
      <c r="E23" s="35">
        <v>79711</v>
      </c>
      <c r="F23" s="43" t="str">
        <f t="shared" si="1"/>
        <v>N/A</v>
      </c>
      <c r="G23" s="35">
        <v>94576</v>
      </c>
      <c r="H23" s="43" t="str">
        <f t="shared" si="2"/>
        <v>N/A</v>
      </c>
      <c r="I23" s="12">
        <v>18.84</v>
      </c>
      <c r="J23" s="12">
        <v>18.649999999999999</v>
      </c>
      <c r="K23" s="44" t="s">
        <v>732</v>
      </c>
      <c r="L23" s="9" t="str">
        <f t="shared" si="3"/>
        <v>Yes</v>
      </c>
    </row>
    <row r="24" spans="1:12" x14ac:dyDescent="0.2">
      <c r="A24" s="4" t="s">
        <v>995</v>
      </c>
      <c r="B24" s="34" t="s">
        <v>217</v>
      </c>
      <c r="C24" s="35">
        <v>2296</v>
      </c>
      <c r="D24" s="43" t="str">
        <f t="shared" si="0"/>
        <v>N/A</v>
      </c>
      <c r="E24" s="35">
        <v>4030</v>
      </c>
      <c r="F24" s="43" t="str">
        <f t="shared" si="1"/>
        <v>N/A</v>
      </c>
      <c r="G24" s="35">
        <v>5128</v>
      </c>
      <c r="H24" s="43" t="str">
        <f t="shared" si="2"/>
        <v>N/A</v>
      </c>
      <c r="I24" s="12">
        <v>75.52</v>
      </c>
      <c r="J24" s="12">
        <v>27.25</v>
      </c>
      <c r="K24" s="44" t="s">
        <v>732</v>
      </c>
      <c r="L24" s="9" t="str">
        <f t="shared" si="3"/>
        <v>Yes</v>
      </c>
    </row>
    <row r="25" spans="1:12" x14ac:dyDescent="0.2">
      <c r="A25" s="4" t="s">
        <v>996</v>
      </c>
      <c r="B25" s="34" t="s">
        <v>217</v>
      </c>
      <c r="C25" s="35">
        <v>2080</v>
      </c>
      <c r="D25" s="43" t="str">
        <f t="shared" si="0"/>
        <v>N/A</v>
      </c>
      <c r="E25" s="35">
        <v>2031</v>
      </c>
      <c r="F25" s="43" t="str">
        <f t="shared" si="1"/>
        <v>N/A</v>
      </c>
      <c r="G25" s="35">
        <v>1635</v>
      </c>
      <c r="H25" s="43" t="str">
        <f t="shared" si="2"/>
        <v>N/A</v>
      </c>
      <c r="I25" s="12">
        <v>-2.36</v>
      </c>
      <c r="J25" s="12">
        <v>-19.5</v>
      </c>
      <c r="K25" s="44" t="s">
        <v>732</v>
      </c>
      <c r="L25" s="9" t="str">
        <f t="shared" si="3"/>
        <v>Yes</v>
      </c>
    </row>
    <row r="26" spans="1:12" x14ac:dyDescent="0.2">
      <c r="A26" s="4" t="s">
        <v>997</v>
      </c>
      <c r="B26" s="34" t="s">
        <v>217</v>
      </c>
      <c r="C26" s="35">
        <v>870774</v>
      </c>
      <c r="D26" s="43" t="str">
        <f t="shared" si="0"/>
        <v>N/A</v>
      </c>
      <c r="E26" s="35">
        <v>954199</v>
      </c>
      <c r="F26" s="43" t="str">
        <f t="shared" si="1"/>
        <v>N/A</v>
      </c>
      <c r="G26" s="35">
        <v>947312</v>
      </c>
      <c r="H26" s="43" t="str">
        <f t="shared" si="2"/>
        <v>N/A</v>
      </c>
      <c r="I26" s="12">
        <v>9.5809999999999995</v>
      </c>
      <c r="J26" s="12">
        <v>-0.72199999999999998</v>
      </c>
      <c r="K26" s="44" t="s">
        <v>732</v>
      </c>
      <c r="L26" s="9" t="str">
        <f t="shared" si="3"/>
        <v>Yes</v>
      </c>
    </row>
    <row r="27" spans="1:12" x14ac:dyDescent="0.2">
      <c r="A27" s="4" t="s">
        <v>998</v>
      </c>
      <c r="B27" s="34" t="s">
        <v>217</v>
      </c>
      <c r="C27" s="35">
        <v>108208</v>
      </c>
      <c r="D27" s="43" t="str">
        <f t="shared" si="0"/>
        <v>N/A</v>
      </c>
      <c r="E27" s="35">
        <v>103231</v>
      </c>
      <c r="F27" s="43" t="str">
        <f t="shared" si="1"/>
        <v>N/A</v>
      </c>
      <c r="G27" s="35">
        <v>115743</v>
      </c>
      <c r="H27" s="43" t="str">
        <f t="shared" si="2"/>
        <v>N/A</v>
      </c>
      <c r="I27" s="12">
        <v>-4.5999999999999996</v>
      </c>
      <c r="J27" s="12">
        <v>12.12</v>
      </c>
      <c r="K27" s="44" t="s">
        <v>732</v>
      </c>
      <c r="L27" s="9" t="str">
        <f t="shared" si="3"/>
        <v>Yes</v>
      </c>
    </row>
    <row r="28" spans="1:12" x14ac:dyDescent="0.2">
      <c r="A28" s="57" t="s">
        <v>999</v>
      </c>
      <c r="B28" s="34" t="s">
        <v>217</v>
      </c>
      <c r="C28" s="35">
        <v>30931</v>
      </c>
      <c r="D28" s="43" t="str">
        <f t="shared" si="0"/>
        <v>N/A</v>
      </c>
      <c r="E28" s="35">
        <v>31715</v>
      </c>
      <c r="F28" s="43" t="str">
        <f t="shared" si="1"/>
        <v>N/A</v>
      </c>
      <c r="G28" s="35">
        <v>34149</v>
      </c>
      <c r="H28" s="43" t="str">
        <f t="shared" si="2"/>
        <v>N/A</v>
      </c>
      <c r="I28" s="12">
        <v>2.5350000000000001</v>
      </c>
      <c r="J28" s="12">
        <v>7.6749999999999998</v>
      </c>
      <c r="K28" s="44" t="s">
        <v>732</v>
      </c>
      <c r="L28" s="9" t="str">
        <f t="shared" si="3"/>
        <v>Yes</v>
      </c>
    </row>
    <row r="29" spans="1:12" x14ac:dyDescent="0.2">
      <c r="A29" s="57" t="s">
        <v>1000</v>
      </c>
      <c r="B29" s="34" t="s">
        <v>217</v>
      </c>
      <c r="C29" s="35">
        <v>0</v>
      </c>
      <c r="D29" s="43" t="str">
        <f t="shared" si="0"/>
        <v>N/A</v>
      </c>
      <c r="E29" s="35">
        <v>11</v>
      </c>
      <c r="F29" s="43" t="str">
        <f t="shared" si="1"/>
        <v>N/A</v>
      </c>
      <c r="G29" s="35">
        <v>11</v>
      </c>
      <c r="H29" s="43" t="str">
        <f t="shared" si="2"/>
        <v>N/A</v>
      </c>
      <c r="I29" s="12" t="s">
        <v>1743</v>
      </c>
      <c r="J29" s="12">
        <v>-60</v>
      </c>
      <c r="K29" s="44" t="s">
        <v>732</v>
      </c>
      <c r="L29" s="9" t="str">
        <f t="shared" si="3"/>
        <v>No</v>
      </c>
    </row>
    <row r="30" spans="1:12" x14ac:dyDescent="0.2">
      <c r="A30" s="57" t="s">
        <v>106</v>
      </c>
      <c r="B30" s="34" t="s">
        <v>217</v>
      </c>
      <c r="C30" s="35">
        <v>325626</v>
      </c>
      <c r="D30" s="43" t="str">
        <f t="shared" si="0"/>
        <v>N/A</v>
      </c>
      <c r="E30" s="35">
        <v>211783</v>
      </c>
      <c r="F30" s="43" t="str">
        <f t="shared" si="1"/>
        <v>N/A</v>
      </c>
      <c r="G30" s="35">
        <v>222786</v>
      </c>
      <c r="H30" s="43" t="str">
        <f t="shared" si="2"/>
        <v>N/A</v>
      </c>
      <c r="I30" s="12">
        <v>-35</v>
      </c>
      <c r="J30" s="12">
        <v>5.1950000000000003</v>
      </c>
      <c r="K30" s="44" t="s">
        <v>732</v>
      </c>
      <c r="L30" s="9" t="str">
        <f t="shared" si="3"/>
        <v>Yes</v>
      </c>
    </row>
    <row r="31" spans="1:12" x14ac:dyDescent="0.2">
      <c r="A31" s="45" t="s">
        <v>1001</v>
      </c>
      <c r="B31" s="34" t="s">
        <v>217</v>
      </c>
      <c r="C31" s="35">
        <v>26902</v>
      </c>
      <c r="D31" s="43" t="str">
        <f t="shared" si="0"/>
        <v>N/A</v>
      </c>
      <c r="E31" s="35">
        <v>32909</v>
      </c>
      <c r="F31" s="43" t="str">
        <f t="shared" si="1"/>
        <v>N/A</v>
      </c>
      <c r="G31" s="35">
        <v>43146</v>
      </c>
      <c r="H31" s="43" t="str">
        <f t="shared" si="2"/>
        <v>N/A</v>
      </c>
      <c r="I31" s="12">
        <v>22.33</v>
      </c>
      <c r="J31" s="12">
        <v>31.11</v>
      </c>
      <c r="K31" s="44" t="s">
        <v>732</v>
      </c>
      <c r="L31" s="9" t="str">
        <f t="shared" si="3"/>
        <v>No</v>
      </c>
    </row>
    <row r="32" spans="1:12" x14ac:dyDescent="0.2">
      <c r="A32" s="45" t="s">
        <v>1002</v>
      </c>
      <c r="B32" s="34" t="s">
        <v>217</v>
      </c>
      <c r="C32" s="35">
        <v>4860</v>
      </c>
      <c r="D32" s="43" t="str">
        <f t="shared" si="0"/>
        <v>N/A</v>
      </c>
      <c r="E32" s="35">
        <v>7769</v>
      </c>
      <c r="F32" s="43" t="str">
        <f t="shared" si="1"/>
        <v>N/A</v>
      </c>
      <c r="G32" s="35">
        <v>10509</v>
      </c>
      <c r="H32" s="43" t="str">
        <f t="shared" si="2"/>
        <v>N/A</v>
      </c>
      <c r="I32" s="12">
        <v>59.86</v>
      </c>
      <c r="J32" s="12">
        <v>35.270000000000003</v>
      </c>
      <c r="K32" s="44" t="s">
        <v>732</v>
      </c>
      <c r="L32" s="9" t="str">
        <f t="shared" si="3"/>
        <v>No</v>
      </c>
    </row>
    <row r="33" spans="1:12" x14ac:dyDescent="0.2">
      <c r="A33" s="45" t="s">
        <v>1003</v>
      </c>
      <c r="B33" s="34" t="s">
        <v>217</v>
      </c>
      <c r="C33" s="35">
        <v>54407</v>
      </c>
      <c r="D33" s="43" t="str">
        <f t="shared" si="0"/>
        <v>N/A</v>
      </c>
      <c r="E33" s="35">
        <v>51174</v>
      </c>
      <c r="F33" s="43" t="str">
        <f t="shared" si="1"/>
        <v>N/A</v>
      </c>
      <c r="G33" s="35">
        <v>50020</v>
      </c>
      <c r="H33" s="43" t="str">
        <f t="shared" si="2"/>
        <v>N/A</v>
      </c>
      <c r="I33" s="12">
        <v>-5.94</v>
      </c>
      <c r="J33" s="12">
        <v>-2.2599999999999998</v>
      </c>
      <c r="K33" s="44" t="s">
        <v>732</v>
      </c>
      <c r="L33" s="9" t="str">
        <f t="shared" si="3"/>
        <v>Yes</v>
      </c>
    </row>
    <row r="34" spans="1:12" x14ac:dyDescent="0.2">
      <c r="A34" s="45" t="s">
        <v>1004</v>
      </c>
      <c r="B34" s="34" t="s">
        <v>217</v>
      </c>
      <c r="C34" s="35">
        <v>227878</v>
      </c>
      <c r="D34" s="43" t="str">
        <f t="shared" si="0"/>
        <v>N/A</v>
      </c>
      <c r="E34" s="35">
        <v>103564</v>
      </c>
      <c r="F34" s="43" t="str">
        <f t="shared" si="1"/>
        <v>N/A</v>
      </c>
      <c r="G34" s="35">
        <v>100031</v>
      </c>
      <c r="H34" s="43" t="str">
        <f t="shared" si="2"/>
        <v>N/A</v>
      </c>
      <c r="I34" s="12">
        <v>-54.6</v>
      </c>
      <c r="J34" s="12">
        <v>-3.41</v>
      </c>
      <c r="K34" s="44" t="s">
        <v>732</v>
      </c>
      <c r="L34" s="9" t="str">
        <f t="shared" si="3"/>
        <v>Yes</v>
      </c>
    </row>
    <row r="35" spans="1:12" x14ac:dyDescent="0.2">
      <c r="A35" s="45" t="s">
        <v>1005</v>
      </c>
      <c r="B35" s="34" t="s">
        <v>217</v>
      </c>
      <c r="C35" s="35">
        <v>11579</v>
      </c>
      <c r="D35" s="43" t="str">
        <f t="shared" si="0"/>
        <v>N/A</v>
      </c>
      <c r="E35" s="35">
        <v>10219</v>
      </c>
      <c r="F35" s="43" t="str">
        <f t="shared" si="1"/>
        <v>N/A</v>
      </c>
      <c r="G35" s="35">
        <v>11931</v>
      </c>
      <c r="H35" s="43" t="str">
        <f t="shared" si="2"/>
        <v>N/A</v>
      </c>
      <c r="I35" s="12">
        <v>-11.7</v>
      </c>
      <c r="J35" s="12">
        <v>16.75</v>
      </c>
      <c r="K35" s="44" t="s">
        <v>732</v>
      </c>
      <c r="L35" s="9" t="str">
        <f t="shared" si="3"/>
        <v>Yes</v>
      </c>
    </row>
    <row r="36" spans="1:12" x14ac:dyDescent="0.2">
      <c r="A36" s="45" t="s">
        <v>1006</v>
      </c>
      <c r="B36" s="34" t="s">
        <v>217</v>
      </c>
      <c r="C36" s="35">
        <v>0</v>
      </c>
      <c r="D36" s="43" t="str">
        <f t="shared" si="0"/>
        <v>N/A</v>
      </c>
      <c r="E36" s="35">
        <v>6148</v>
      </c>
      <c r="F36" s="43" t="str">
        <f t="shared" si="1"/>
        <v>N/A</v>
      </c>
      <c r="G36" s="35">
        <v>7149</v>
      </c>
      <c r="H36" s="43" t="str">
        <f t="shared" si="2"/>
        <v>N/A</v>
      </c>
      <c r="I36" s="12" t="s">
        <v>1743</v>
      </c>
      <c r="J36" s="12">
        <v>16.28</v>
      </c>
      <c r="K36" s="44" t="s">
        <v>732</v>
      </c>
      <c r="L36" s="9" t="str">
        <f t="shared" si="3"/>
        <v>Yes</v>
      </c>
    </row>
    <row r="37" spans="1:12" x14ac:dyDescent="0.2">
      <c r="A37" s="45" t="s">
        <v>122</v>
      </c>
      <c r="B37" s="34" t="s">
        <v>217</v>
      </c>
      <c r="C37" s="35">
        <v>12174</v>
      </c>
      <c r="D37" s="43" t="str">
        <f t="shared" si="0"/>
        <v>N/A</v>
      </c>
      <c r="E37" s="35">
        <v>8023</v>
      </c>
      <c r="F37" s="43" t="str">
        <f t="shared" si="1"/>
        <v>N/A</v>
      </c>
      <c r="G37" s="35">
        <v>8196</v>
      </c>
      <c r="H37" s="43" t="str">
        <f t="shared" si="2"/>
        <v>N/A</v>
      </c>
      <c r="I37" s="12">
        <v>-34.1</v>
      </c>
      <c r="J37" s="12">
        <v>2.1560000000000001</v>
      </c>
      <c r="K37" s="44" t="s">
        <v>732</v>
      </c>
      <c r="L37" s="9" t="str">
        <f t="shared" si="3"/>
        <v>Yes</v>
      </c>
    </row>
    <row r="38" spans="1:12" x14ac:dyDescent="0.2">
      <c r="A38" s="45" t="s">
        <v>84</v>
      </c>
      <c r="B38" s="34" t="s">
        <v>217</v>
      </c>
      <c r="C38" s="46">
        <v>5952250682</v>
      </c>
      <c r="D38" s="43" t="str">
        <f t="shared" si="0"/>
        <v>N/A</v>
      </c>
      <c r="E38" s="46">
        <v>6923348289</v>
      </c>
      <c r="F38" s="43" t="str">
        <f t="shared" si="1"/>
        <v>N/A</v>
      </c>
      <c r="G38" s="46">
        <v>7628666477</v>
      </c>
      <c r="H38" s="43" t="str">
        <f t="shared" si="2"/>
        <v>N/A</v>
      </c>
      <c r="I38" s="12">
        <v>16.309999999999999</v>
      </c>
      <c r="J38" s="12">
        <v>10.19</v>
      </c>
      <c r="K38" s="44" t="s">
        <v>732</v>
      </c>
      <c r="L38" s="9" t="str">
        <f t="shared" si="3"/>
        <v>Yes</v>
      </c>
    </row>
    <row r="39" spans="1:12" x14ac:dyDescent="0.2">
      <c r="A39" s="45" t="s">
        <v>1288</v>
      </c>
      <c r="B39" s="34" t="s">
        <v>217</v>
      </c>
      <c r="C39" s="46">
        <v>3600.6728486000002</v>
      </c>
      <c r="D39" s="43" t="str">
        <f t="shared" si="0"/>
        <v>N/A</v>
      </c>
      <c r="E39" s="46">
        <v>4172.2500505999997</v>
      </c>
      <c r="F39" s="43" t="str">
        <f t="shared" si="1"/>
        <v>N/A</v>
      </c>
      <c r="G39" s="46">
        <v>4443.6521421999996</v>
      </c>
      <c r="H39" s="43" t="str">
        <f t="shared" si="2"/>
        <v>N/A</v>
      </c>
      <c r="I39" s="12">
        <v>15.87</v>
      </c>
      <c r="J39" s="12">
        <v>6.5049999999999999</v>
      </c>
      <c r="K39" s="44" t="s">
        <v>732</v>
      </c>
      <c r="L39" s="9" t="str">
        <f t="shared" si="3"/>
        <v>Yes</v>
      </c>
    </row>
    <row r="40" spans="1:12" x14ac:dyDescent="0.2">
      <c r="A40" s="45" t="s">
        <v>1289</v>
      </c>
      <c r="B40" s="34" t="s">
        <v>217</v>
      </c>
      <c r="C40" s="46">
        <v>4348.7366634</v>
      </c>
      <c r="D40" s="43" t="str">
        <f>IF($B40="N/A","N/A",IF(C40&gt;10,"No",IF(C40&lt;-10,"No","Yes")))</f>
        <v>N/A</v>
      </c>
      <c r="E40" s="46">
        <v>4909.4309721999998</v>
      </c>
      <c r="F40" s="43" t="str">
        <f>IF($B40="N/A","N/A",IF(E40&gt;10,"No",IF(E40&lt;-10,"No","Yes")))</f>
        <v>N/A</v>
      </c>
      <c r="G40" s="46">
        <v>5120.6733332000003</v>
      </c>
      <c r="H40" s="43" t="str">
        <f>IF($B40="N/A","N/A",IF(G40&gt;10,"No",IF(G40&lt;-10,"No","Yes")))</f>
        <v>N/A</v>
      </c>
      <c r="I40" s="12">
        <v>12.89</v>
      </c>
      <c r="J40" s="12">
        <v>4.3029999999999999</v>
      </c>
      <c r="K40" s="44" t="s">
        <v>732</v>
      </c>
      <c r="L40" s="9" t="str">
        <f>IF(J40="Div by 0", "N/A", IF(K40="N/A","N/A", IF(J40&gt;VALUE(MID(K40,1,2)), "No", IF(J40&lt;-1*VALUE(MID(K40,1,2)), "No", "Yes"))))</f>
        <v>Yes</v>
      </c>
    </row>
    <row r="41" spans="1:12" x14ac:dyDescent="0.2">
      <c r="A41" s="45" t="s">
        <v>107</v>
      </c>
      <c r="B41" s="34" t="s">
        <v>217</v>
      </c>
      <c r="C41" s="46">
        <v>24242400</v>
      </c>
      <c r="D41" s="43" t="str">
        <f t="shared" ref="D41:D44" si="4">IF($B41="N/A","N/A",IF(C41&gt;10,"No",IF(C41&lt;-10,"No","Yes")))</f>
        <v>N/A</v>
      </c>
      <c r="E41" s="46">
        <v>57799996</v>
      </c>
      <c r="F41" s="43" t="str">
        <f t="shared" ref="F41:F44" si="5">IF($B41="N/A","N/A",IF(E41&gt;10,"No",IF(E41&lt;-10,"No","Yes")))</f>
        <v>N/A</v>
      </c>
      <c r="G41" s="46">
        <v>68585135</v>
      </c>
      <c r="H41" s="43" t="str">
        <f t="shared" ref="H41:H44" si="6">IF($B41="N/A","N/A",IF(G41&gt;10,"No",IF(G41&lt;-10,"No","Yes")))</f>
        <v>N/A</v>
      </c>
      <c r="I41" s="12">
        <v>138.4</v>
      </c>
      <c r="J41" s="12">
        <v>18.66</v>
      </c>
      <c r="K41" s="44" t="s">
        <v>732</v>
      </c>
      <c r="L41" s="9" t="str">
        <f t="shared" ref="L41:L43" si="7">IF(J41="Div by 0", "N/A", IF(K41="N/A","N/A", IF(J41&gt;VALUE(MID(K41,1,2)), "No", IF(J41&lt;-1*VALUE(MID(K41,1,2)), "No", "Yes"))))</f>
        <v>Yes</v>
      </c>
    </row>
    <row r="42" spans="1:12" x14ac:dyDescent="0.2">
      <c r="A42" s="45" t="s">
        <v>162</v>
      </c>
      <c r="B42" s="47" t="s">
        <v>221</v>
      </c>
      <c r="C42" s="1">
        <v>1644</v>
      </c>
      <c r="D42" s="43" t="str">
        <f>IF($B42="N/A","N/A",IF(C42&gt;0,"No",IF(C42&lt;0,"No","Yes")))</f>
        <v>No</v>
      </c>
      <c r="E42" s="1">
        <v>2202</v>
      </c>
      <c r="F42" s="43" t="str">
        <f>IF($B42="N/A","N/A",IF(E42&gt;0,"No",IF(E42&lt;0,"No","Yes")))</f>
        <v>No</v>
      </c>
      <c r="G42" s="1">
        <v>1316</v>
      </c>
      <c r="H42" s="43" t="str">
        <f>IF($B42="N/A","N/A",IF(G42&gt;0,"No",IF(G42&lt;0,"No","Yes")))</f>
        <v>No</v>
      </c>
      <c r="I42" s="12">
        <v>33.94</v>
      </c>
      <c r="J42" s="12">
        <v>-40.200000000000003</v>
      </c>
      <c r="K42" s="44" t="s">
        <v>732</v>
      </c>
      <c r="L42" s="9" t="str">
        <f t="shared" si="7"/>
        <v>No</v>
      </c>
    </row>
    <row r="43" spans="1:12" x14ac:dyDescent="0.2">
      <c r="A43" s="45" t="s">
        <v>160</v>
      </c>
      <c r="B43" s="34" t="s">
        <v>217</v>
      </c>
      <c r="C43" s="46">
        <v>3832581</v>
      </c>
      <c r="D43" s="43" t="str">
        <f t="shared" si="4"/>
        <v>N/A</v>
      </c>
      <c r="E43" s="46">
        <v>3716673</v>
      </c>
      <c r="F43" s="43" t="str">
        <f t="shared" si="5"/>
        <v>N/A</v>
      </c>
      <c r="G43" s="46">
        <v>2480282</v>
      </c>
      <c r="H43" s="43" t="str">
        <f t="shared" si="6"/>
        <v>N/A</v>
      </c>
      <c r="I43" s="12">
        <v>-3.02</v>
      </c>
      <c r="J43" s="12">
        <v>-33.299999999999997</v>
      </c>
      <c r="K43" s="44" t="s">
        <v>732</v>
      </c>
      <c r="L43" s="9" t="str">
        <f t="shared" si="7"/>
        <v>No</v>
      </c>
    </row>
    <row r="44" spans="1:12" x14ac:dyDescent="0.2">
      <c r="A44" s="45" t="s">
        <v>1290</v>
      </c>
      <c r="B44" s="34" t="s">
        <v>217</v>
      </c>
      <c r="C44" s="46">
        <v>2331.2536495999998</v>
      </c>
      <c r="D44" s="43" t="str">
        <f t="shared" si="4"/>
        <v>N/A</v>
      </c>
      <c r="E44" s="46">
        <v>1687.8623978000001</v>
      </c>
      <c r="F44" s="43" t="str">
        <f t="shared" si="5"/>
        <v>N/A</v>
      </c>
      <c r="G44" s="46">
        <v>1884.7127660000001</v>
      </c>
      <c r="H44" s="43" t="str">
        <f t="shared" si="6"/>
        <v>N/A</v>
      </c>
      <c r="I44" s="12">
        <v>-27.6</v>
      </c>
      <c r="J44" s="12">
        <v>11.66</v>
      </c>
      <c r="K44" s="44" t="s">
        <v>732</v>
      </c>
      <c r="L44" s="9" t="str">
        <f>IF(J44="Div by 0", "N/A", IF(OR(J44="N/A",K44="N/A"),"N/A", IF(J44&gt;VALUE(MID(K44,1,2)), "No", IF(J44&lt;-1*VALUE(MID(K44,1,2)), "No", "Yes"))))</f>
        <v>Yes</v>
      </c>
    </row>
    <row r="45" spans="1:12" x14ac:dyDescent="0.2">
      <c r="A45" s="45" t="s">
        <v>1291</v>
      </c>
      <c r="B45" s="34" t="s">
        <v>217</v>
      </c>
      <c r="C45" s="46">
        <v>7828.3318423000001</v>
      </c>
      <c r="D45" s="43" t="str">
        <f t="shared" ref="D45:D71" si="8">IF($B45="N/A","N/A",IF(C45&gt;10,"No",IF(C45&lt;-10,"No","Yes")))</f>
        <v>N/A</v>
      </c>
      <c r="E45" s="46">
        <v>13318.797092000001</v>
      </c>
      <c r="F45" s="43" t="str">
        <f t="shared" ref="F45:F71" si="9">IF($B45="N/A","N/A",IF(E45&gt;10,"No",IF(E45&lt;-10,"No","Yes")))</f>
        <v>N/A</v>
      </c>
      <c r="G45" s="46">
        <v>13343.807776</v>
      </c>
      <c r="H45" s="43" t="str">
        <f t="shared" ref="H45:H71" si="10">IF($B45="N/A","N/A",IF(G45&gt;10,"No",IF(G45&lt;-10,"No","Yes")))</f>
        <v>N/A</v>
      </c>
      <c r="I45" s="12">
        <v>70.14</v>
      </c>
      <c r="J45" s="12">
        <v>0.18779999999999999</v>
      </c>
      <c r="K45" s="44" t="s">
        <v>732</v>
      </c>
      <c r="L45" s="9" t="str">
        <f t="shared" ref="L45:L71" si="11">IF(J45="Div by 0", "N/A", IF(K45="N/A","N/A", IF(J45&gt;VALUE(MID(K45,1,2)), "No", IF(J45&lt;-1*VALUE(MID(K45,1,2)), "No", "Yes"))))</f>
        <v>Yes</v>
      </c>
    </row>
    <row r="46" spans="1:12" x14ac:dyDescent="0.2">
      <c r="A46" s="45" t="s">
        <v>1292</v>
      </c>
      <c r="B46" s="34" t="s">
        <v>217</v>
      </c>
      <c r="C46" s="46">
        <v>13057.231857000001</v>
      </c>
      <c r="D46" s="43" t="str">
        <f t="shared" si="8"/>
        <v>N/A</v>
      </c>
      <c r="E46" s="46">
        <v>12906.509434</v>
      </c>
      <c r="F46" s="43" t="str">
        <f t="shared" si="9"/>
        <v>N/A</v>
      </c>
      <c r="G46" s="46">
        <v>9860.3536232000006</v>
      </c>
      <c r="H46" s="43" t="str">
        <f t="shared" si="10"/>
        <v>N/A</v>
      </c>
      <c r="I46" s="12">
        <v>-1.1499999999999999</v>
      </c>
      <c r="J46" s="12">
        <v>-23.6</v>
      </c>
      <c r="K46" s="44" t="s">
        <v>732</v>
      </c>
      <c r="L46" s="9" t="str">
        <f t="shared" si="11"/>
        <v>Yes</v>
      </c>
    </row>
    <row r="47" spans="1:12" x14ac:dyDescent="0.2">
      <c r="A47" s="45" t="s">
        <v>1293</v>
      </c>
      <c r="B47" s="34" t="s">
        <v>217</v>
      </c>
      <c r="C47" s="46" t="s">
        <v>1743</v>
      </c>
      <c r="D47" s="43" t="str">
        <f t="shared" si="8"/>
        <v>N/A</v>
      </c>
      <c r="E47" s="46" t="s">
        <v>1743</v>
      </c>
      <c r="F47" s="43" t="str">
        <f t="shared" si="9"/>
        <v>N/A</v>
      </c>
      <c r="G47" s="46">
        <v>5375</v>
      </c>
      <c r="H47" s="43" t="str">
        <f t="shared" si="10"/>
        <v>N/A</v>
      </c>
      <c r="I47" s="12" t="s">
        <v>1743</v>
      </c>
      <c r="J47" s="12" t="s">
        <v>1743</v>
      </c>
      <c r="K47" s="44" t="s">
        <v>732</v>
      </c>
      <c r="L47" s="9" t="str">
        <f t="shared" si="11"/>
        <v>N/A</v>
      </c>
    </row>
    <row r="48" spans="1:12" x14ac:dyDescent="0.2">
      <c r="A48" s="45" t="s">
        <v>1294</v>
      </c>
      <c r="B48" s="34" t="s">
        <v>217</v>
      </c>
      <c r="C48" s="46">
        <v>53.443581780999999</v>
      </c>
      <c r="D48" s="43" t="str">
        <f t="shared" si="8"/>
        <v>N/A</v>
      </c>
      <c r="E48" s="46">
        <v>2586.4333333</v>
      </c>
      <c r="F48" s="43" t="str">
        <f t="shared" si="9"/>
        <v>N/A</v>
      </c>
      <c r="G48" s="46">
        <v>4385.8095237999996</v>
      </c>
      <c r="H48" s="43" t="str">
        <f t="shared" si="10"/>
        <v>N/A</v>
      </c>
      <c r="I48" s="12">
        <v>4740</v>
      </c>
      <c r="J48" s="12">
        <v>69.569999999999993</v>
      </c>
      <c r="K48" s="44" t="s">
        <v>732</v>
      </c>
      <c r="L48" s="9" t="str">
        <f t="shared" si="11"/>
        <v>No</v>
      </c>
    </row>
    <row r="49" spans="1:12" x14ac:dyDescent="0.2">
      <c r="A49" s="45" t="s">
        <v>1295</v>
      </c>
      <c r="B49" s="34" t="s">
        <v>217</v>
      </c>
      <c r="C49" s="46">
        <v>8712.2224724000007</v>
      </c>
      <c r="D49" s="43" t="str">
        <f t="shared" si="8"/>
        <v>N/A</v>
      </c>
      <c r="E49" s="46">
        <v>13675.791149999999</v>
      </c>
      <c r="F49" s="43" t="str">
        <f t="shared" si="9"/>
        <v>N/A</v>
      </c>
      <c r="G49" s="46">
        <v>16323.227273</v>
      </c>
      <c r="H49" s="43" t="str">
        <f t="shared" si="10"/>
        <v>N/A</v>
      </c>
      <c r="I49" s="12">
        <v>56.97</v>
      </c>
      <c r="J49" s="12">
        <v>19.36</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14319.554486999999</v>
      </c>
      <c r="D51" s="43" t="str">
        <f t="shared" si="8"/>
        <v>N/A</v>
      </c>
      <c r="E51" s="46">
        <v>15102.158941</v>
      </c>
      <c r="F51" s="43" t="str">
        <f t="shared" si="9"/>
        <v>N/A</v>
      </c>
      <c r="G51" s="46">
        <v>15490.410704</v>
      </c>
      <c r="H51" s="43" t="str">
        <f t="shared" si="10"/>
        <v>N/A</v>
      </c>
      <c r="I51" s="12">
        <v>5.4649999999999999</v>
      </c>
      <c r="J51" s="12">
        <v>2.5710000000000002</v>
      </c>
      <c r="K51" s="44" t="s">
        <v>732</v>
      </c>
      <c r="L51" s="9" t="str">
        <f t="shared" si="11"/>
        <v>Yes</v>
      </c>
    </row>
    <row r="52" spans="1:12" x14ac:dyDescent="0.2">
      <c r="A52" s="45" t="s">
        <v>1298</v>
      </c>
      <c r="B52" s="34" t="s">
        <v>217</v>
      </c>
      <c r="C52" s="46">
        <v>13517.491502000001</v>
      </c>
      <c r="D52" s="43" t="str">
        <f t="shared" si="8"/>
        <v>N/A</v>
      </c>
      <c r="E52" s="46">
        <v>14104.092717</v>
      </c>
      <c r="F52" s="43" t="str">
        <f t="shared" si="9"/>
        <v>N/A</v>
      </c>
      <c r="G52" s="46">
        <v>14432.340638</v>
      </c>
      <c r="H52" s="43" t="str">
        <f t="shared" si="10"/>
        <v>N/A</v>
      </c>
      <c r="I52" s="12">
        <v>4.34</v>
      </c>
      <c r="J52" s="12">
        <v>2.327</v>
      </c>
      <c r="K52" s="44" t="s">
        <v>732</v>
      </c>
      <c r="L52" s="9" t="str">
        <f t="shared" si="11"/>
        <v>Yes</v>
      </c>
    </row>
    <row r="53" spans="1:12" x14ac:dyDescent="0.2">
      <c r="A53" s="45" t="s">
        <v>1299</v>
      </c>
      <c r="B53" s="34" t="s">
        <v>217</v>
      </c>
      <c r="C53" s="46" t="s">
        <v>1743</v>
      </c>
      <c r="D53" s="43" t="str">
        <f t="shared" si="8"/>
        <v>N/A</v>
      </c>
      <c r="E53" s="46" t="s">
        <v>1743</v>
      </c>
      <c r="F53" s="43" t="str">
        <f t="shared" si="9"/>
        <v>N/A</v>
      </c>
      <c r="G53" s="46" t="s">
        <v>1743</v>
      </c>
      <c r="H53" s="43" t="str">
        <f t="shared" si="10"/>
        <v>N/A</v>
      </c>
      <c r="I53" s="12" t="s">
        <v>1743</v>
      </c>
      <c r="J53" s="12" t="s">
        <v>1743</v>
      </c>
      <c r="K53" s="44" t="s">
        <v>732</v>
      </c>
      <c r="L53" s="9" t="str">
        <f t="shared" si="11"/>
        <v>N/A</v>
      </c>
    </row>
    <row r="54" spans="1:12" x14ac:dyDescent="0.2">
      <c r="A54" s="45" t="s">
        <v>1300</v>
      </c>
      <c r="B54" s="34" t="s">
        <v>217</v>
      </c>
      <c r="C54" s="46">
        <v>12240.808787</v>
      </c>
      <c r="D54" s="43" t="str">
        <f t="shared" si="8"/>
        <v>N/A</v>
      </c>
      <c r="E54" s="46">
        <v>19792.383986000001</v>
      </c>
      <c r="F54" s="43" t="str">
        <f t="shared" si="9"/>
        <v>N/A</v>
      </c>
      <c r="G54" s="46">
        <v>19137.411925</v>
      </c>
      <c r="H54" s="43" t="str">
        <f t="shared" si="10"/>
        <v>N/A</v>
      </c>
      <c r="I54" s="12">
        <v>61.69</v>
      </c>
      <c r="J54" s="12">
        <v>-3.31</v>
      </c>
      <c r="K54" s="44" t="s">
        <v>732</v>
      </c>
      <c r="L54" s="9" t="str">
        <f t="shared" si="11"/>
        <v>Yes</v>
      </c>
    </row>
    <row r="55" spans="1:12" x14ac:dyDescent="0.2">
      <c r="A55" s="45" t="s">
        <v>1301</v>
      </c>
      <c r="B55" s="34" t="s">
        <v>217</v>
      </c>
      <c r="C55" s="46">
        <v>34386.774339000003</v>
      </c>
      <c r="D55" s="43" t="str">
        <f t="shared" si="8"/>
        <v>N/A</v>
      </c>
      <c r="E55" s="46">
        <v>39394.154139999999</v>
      </c>
      <c r="F55" s="43" t="str">
        <f t="shared" si="9"/>
        <v>N/A</v>
      </c>
      <c r="G55" s="46">
        <v>40713.377861000001</v>
      </c>
      <c r="H55" s="43" t="str">
        <f t="shared" si="10"/>
        <v>N/A</v>
      </c>
      <c r="I55" s="12">
        <v>14.56</v>
      </c>
      <c r="J55" s="12">
        <v>3.3490000000000002</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1751.8699568</v>
      </c>
      <c r="D57" s="43" t="str">
        <f t="shared" si="8"/>
        <v>N/A</v>
      </c>
      <c r="E57" s="46">
        <v>1856.1992975000001</v>
      </c>
      <c r="F57" s="43" t="str">
        <f t="shared" si="9"/>
        <v>N/A</v>
      </c>
      <c r="G57" s="46">
        <v>2008.0902894999999</v>
      </c>
      <c r="H57" s="43" t="str">
        <f t="shared" si="10"/>
        <v>N/A</v>
      </c>
      <c r="I57" s="12">
        <v>5.9550000000000001</v>
      </c>
      <c r="J57" s="12">
        <v>8.1829999999999998</v>
      </c>
      <c r="K57" s="44" t="s">
        <v>732</v>
      </c>
      <c r="L57" s="9" t="str">
        <f t="shared" si="11"/>
        <v>Yes</v>
      </c>
    </row>
    <row r="58" spans="1:12" x14ac:dyDescent="0.2">
      <c r="A58" s="45" t="s">
        <v>1304</v>
      </c>
      <c r="B58" s="34" t="s">
        <v>217</v>
      </c>
      <c r="C58" s="46">
        <v>2265.4639880999998</v>
      </c>
      <c r="D58" s="43" t="str">
        <f t="shared" si="8"/>
        <v>N/A</v>
      </c>
      <c r="E58" s="46">
        <v>2403.9324935999998</v>
      </c>
      <c r="F58" s="43" t="str">
        <f t="shared" si="9"/>
        <v>N/A</v>
      </c>
      <c r="G58" s="46">
        <v>2455.4722022999999</v>
      </c>
      <c r="H58" s="43" t="str">
        <f t="shared" si="10"/>
        <v>N/A</v>
      </c>
      <c r="I58" s="12">
        <v>6.1120000000000001</v>
      </c>
      <c r="J58" s="12">
        <v>2.1440000000000001</v>
      </c>
      <c r="K58" s="44" t="s">
        <v>732</v>
      </c>
      <c r="L58" s="9" t="str">
        <f t="shared" si="11"/>
        <v>Yes</v>
      </c>
    </row>
    <row r="59" spans="1:12" x14ac:dyDescent="0.2">
      <c r="A59" s="45" t="s">
        <v>1305</v>
      </c>
      <c r="B59" s="34" t="s">
        <v>217</v>
      </c>
      <c r="C59" s="46">
        <v>1538.5509582</v>
      </c>
      <c r="D59" s="43" t="str">
        <f t="shared" si="8"/>
        <v>N/A</v>
      </c>
      <c r="E59" s="46">
        <v>1871.9600496</v>
      </c>
      <c r="F59" s="43" t="str">
        <f t="shared" si="9"/>
        <v>N/A</v>
      </c>
      <c r="G59" s="46">
        <v>1882.0097504</v>
      </c>
      <c r="H59" s="43" t="str">
        <f t="shared" si="10"/>
        <v>N/A</v>
      </c>
      <c r="I59" s="12">
        <v>21.67</v>
      </c>
      <c r="J59" s="12">
        <v>0.53690000000000004</v>
      </c>
      <c r="K59" s="44" t="s">
        <v>732</v>
      </c>
      <c r="L59" s="9" t="str">
        <f t="shared" si="11"/>
        <v>Yes</v>
      </c>
    </row>
    <row r="60" spans="1:12" x14ac:dyDescent="0.2">
      <c r="A60" s="45" t="s">
        <v>1306</v>
      </c>
      <c r="B60" s="34" t="s">
        <v>217</v>
      </c>
      <c r="C60" s="46">
        <v>7454.71875</v>
      </c>
      <c r="D60" s="43" t="str">
        <f t="shared" si="8"/>
        <v>N/A</v>
      </c>
      <c r="E60" s="46">
        <v>8086.2520925999997</v>
      </c>
      <c r="F60" s="43" t="str">
        <f t="shared" si="9"/>
        <v>N/A</v>
      </c>
      <c r="G60" s="46">
        <v>6803.5027522999999</v>
      </c>
      <c r="H60" s="43" t="str">
        <f t="shared" si="10"/>
        <v>N/A</v>
      </c>
      <c r="I60" s="12">
        <v>8.4719999999999995</v>
      </c>
      <c r="J60" s="12">
        <v>-15.9</v>
      </c>
      <c r="K60" s="44" t="s">
        <v>732</v>
      </c>
      <c r="L60" s="9" t="str">
        <f t="shared" si="11"/>
        <v>Yes</v>
      </c>
    </row>
    <row r="61" spans="1:12" x14ac:dyDescent="0.2">
      <c r="A61" s="3" t="s">
        <v>1307</v>
      </c>
      <c r="B61" s="34" t="s">
        <v>217</v>
      </c>
      <c r="C61" s="46">
        <v>1425.5683610000001</v>
      </c>
      <c r="D61" s="43" t="str">
        <f t="shared" si="8"/>
        <v>N/A</v>
      </c>
      <c r="E61" s="46">
        <v>1535.387393</v>
      </c>
      <c r="F61" s="43" t="str">
        <f t="shared" si="9"/>
        <v>N/A</v>
      </c>
      <c r="G61" s="46">
        <v>1676.5438409000001</v>
      </c>
      <c r="H61" s="43" t="str">
        <f t="shared" si="10"/>
        <v>N/A</v>
      </c>
      <c r="I61" s="12">
        <v>7.7039999999999997</v>
      </c>
      <c r="J61" s="12">
        <v>9.1940000000000008</v>
      </c>
      <c r="K61" s="44" t="s">
        <v>732</v>
      </c>
      <c r="L61" s="9" t="str">
        <f t="shared" si="11"/>
        <v>Yes</v>
      </c>
    </row>
    <row r="62" spans="1:12" x14ac:dyDescent="0.2">
      <c r="A62" s="3" t="s">
        <v>1308</v>
      </c>
      <c r="B62" s="34" t="s">
        <v>217</v>
      </c>
      <c r="C62" s="46">
        <v>3519.0444791999998</v>
      </c>
      <c r="D62" s="43" t="str">
        <f t="shared" si="8"/>
        <v>N/A</v>
      </c>
      <c r="E62" s="46">
        <v>3766.2923636999999</v>
      </c>
      <c r="F62" s="43" t="str">
        <f t="shared" si="9"/>
        <v>N/A</v>
      </c>
      <c r="G62" s="46">
        <v>3759.4251315000001</v>
      </c>
      <c r="H62" s="43" t="str">
        <f t="shared" si="10"/>
        <v>N/A</v>
      </c>
      <c r="I62" s="12">
        <v>7.0259999999999998</v>
      </c>
      <c r="J62" s="12">
        <v>-0.182</v>
      </c>
      <c r="K62" s="44" t="s">
        <v>732</v>
      </c>
      <c r="L62" s="9" t="str">
        <f t="shared" si="11"/>
        <v>Yes</v>
      </c>
    </row>
    <row r="63" spans="1:12" x14ac:dyDescent="0.2">
      <c r="A63" s="3" t="s">
        <v>1309</v>
      </c>
      <c r="B63" s="34" t="s">
        <v>217</v>
      </c>
      <c r="C63" s="46">
        <v>3274.3251107000001</v>
      </c>
      <c r="D63" s="43" t="str">
        <f t="shared" si="8"/>
        <v>N/A</v>
      </c>
      <c r="E63" s="46">
        <v>3513.4070314000001</v>
      </c>
      <c r="F63" s="43" t="str">
        <f t="shared" si="9"/>
        <v>N/A</v>
      </c>
      <c r="G63" s="46">
        <v>3819.8692495</v>
      </c>
      <c r="H63" s="43" t="str">
        <f t="shared" si="10"/>
        <v>N/A</v>
      </c>
      <c r="I63" s="12">
        <v>7.3019999999999996</v>
      </c>
      <c r="J63" s="12">
        <v>8.7230000000000008</v>
      </c>
      <c r="K63" s="44" t="s">
        <v>732</v>
      </c>
      <c r="L63" s="9" t="str">
        <f t="shared" si="11"/>
        <v>Yes</v>
      </c>
    </row>
    <row r="64" spans="1:12" x14ac:dyDescent="0.2">
      <c r="A64" s="3" t="s">
        <v>1310</v>
      </c>
      <c r="B64" s="34" t="s">
        <v>217</v>
      </c>
      <c r="C64" s="46" t="s">
        <v>1743</v>
      </c>
      <c r="D64" s="43" t="str">
        <f t="shared" si="8"/>
        <v>N/A</v>
      </c>
      <c r="E64" s="46">
        <v>2281</v>
      </c>
      <c r="F64" s="43" t="str">
        <f t="shared" si="9"/>
        <v>N/A</v>
      </c>
      <c r="G64" s="46">
        <v>603.5</v>
      </c>
      <c r="H64" s="43" t="str">
        <f t="shared" si="10"/>
        <v>N/A</v>
      </c>
      <c r="I64" s="12" t="s">
        <v>1743</v>
      </c>
      <c r="J64" s="12">
        <v>-73.5</v>
      </c>
      <c r="K64" s="44" t="s">
        <v>732</v>
      </c>
      <c r="L64" s="9" t="str">
        <f t="shared" si="11"/>
        <v>No</v>
      </c>
    </row>
    <row r="65" spans="1:12" x14ac:dyDescent="0.2">
      <c r="A65" s="3" t="s">
        <v>1311</v>
      </c>
      <c r="B65" s="34" t="s">
        <v>217</v>
      </c>
      <c r="C65" s="46">
        <v>1808.4700760999999</v>
      </c>
      <c r="D65" s="43" t="str">
        <f t="shared" si="8"/>
        <v>N/A</v>
      </c>
      <c r="E65" s="46">
        <v>2989.2134685000001</v>
      </c>
      <c r="F65" s="43" t="str">
        <f t="shared" si="9"/>
        <v>N/A</v>
      </c>
      <c r="G65" s="46">
        <v>2942.0720646999998</v>
      </c>
      <c r="H65" s="43" t="str">
        <f t="shared" si="10"/>
        <v>N/A</v>
      </c>
      <c r="I65" s="12">
        <v>65.290000000000006</v>
      </c>
      <c r="J65" s="12">
        <v>-1.58</v>
      </c>
      <c r="K65" s="44" t="s">
        <v>732</v>
      </c>
      <c r="L65" s="9" t="str">
        <f t="shared" si="11"/>
        <v>Yes</v>
      </c>
    </row>
    <row r="66" spans="1:12" x14ac:dyDescent="0.2">
      <c r="A66" s="3" t="s">
        <v>1312</v>
      </c>
      <c r="B66" s="34" t="s">
        <v>217</v>
      </c>
      <c r="C66" s="46">
        <v>1946.613709</v>
      </c>
      <c r="D66" s="43" t="str">
        <f t="shared" si="8"/>
        <v>N/A</v>
      </c>
      <c r="E66" s="46">
        <v>2057.1840529999999</v>
      </c>
      <c r="F66" s="43" t="str">
        <f t="shared" si="9"/>
        <v>N/A</v>
      </c>
      <c r="G66" s="46">
        <v>2204.2120937999998</v>
      </c>
      <c r="H66" s="43" t="str">
        <f t="shared" si="10"/>
        <v>N/A</v>
      </c>
      <c r="I66" s="12">
        <v>5.68</v>
      </c>
      <c r="J66" s="12">
        <v>7.1470000000000002</v>
      </c>
      <c r="K66" s="44" t="s">
        <v>732</v>
      </c>
      <c r="L66" s="9" t="str">
        <f t="shared" si="11"/>
        <v>Yes</v>
      </c>
    </row>
    <row r="67" spans="1:12" x14ac:dyDescent="0.2">
      <c r="A67" s="3" t="s">
        <v>1313</v>
      </c>
      <c r="B67" s="34" t="s">
        <v>217</v>
      </c>
      <c r="C67" s="46">
        <v>1571.5613169000001</v>
      </c>
      <c r="D67" s="43" t="str">
        <f t="shared" si="8"/>
        <v>N/A</v>
      </c>
      <c r="E67" s="46">
        <v>1664.1070923</v>
      </c>
      <c r="F67" s="43" t="str">
        <f t="shared" si="9"/>
        <v>N/A</v>
      </c>
      <c r="G67" s="46">
        <v>1778.3900466</v>
      </c>
      <c r="H67" s="43" t="str">
        <f t="shared" si="10"/>
        <v>N/A</v>
      </c>
      <c r="I67" s="12">
        <v>5.8890000000000002</v>
      </c>
      <c r="J67" s="12">
        <v>6.8680000000000003</v>
      </c>
      <c r="K67" s="44" t="s">
        <v>732</v>
      </c>
      <c r="L67" s="9" t="str">
        <f t="shared" si="11"/>
        <v>Yes</v>
      </c>
    </row>
    <row r="68" spans="1:12" x14ac:dyDescent="0.2">
      <c r="A68" s="2" t="s">
        <v>1314</v>
      </c>
      <c r="B68" s="34" t="s">
        <v>217</v>
      </c>
      <c r="C68" s="46">
        <v>2898.8514528999999</v>
      </c>
      <c r="D68" s="43" t="str">
        <f t="shared" si="8"/>
        <v>N/A</v>
      </c>
      <c r="E68" s="46">
        <v>3302.9516942</v>
      </c>
      <c r="F68" s="43" t="str">
        <f t="shared" si="9"/>
        <v>N/A</v>
      </c>
      <c r="G68" s="46">
        <v>3477.0532186999999</v>
      </c>
      <c r="H68" s="43" t="str">
        <f t="shared" si="10"/>
        <v>N/A</v>
      </c>
      <c r="I68" s="12">
        <v>13.94</v>
      </c>
      <c r="J68" s="12">
        <v>5.2709999999999999</v>
      </c>
      <c r="K68" s="44" t="s">
        <v>732</v>
      </c>
      <c r="L68" s="9" t="str">
        <f t="shared" si="11"/>
        <v>Yes</v>
      </c>
    </row>
    <row r="69" spans="1:12" x14ac:dyDescent="0.2">
      <c r="A69" s="2" t="s">
        <v>1315</v>
      </c>
      <c r="B69" s="34" t="s">
        <v>217</v>
      </c>
      <c r="C69" s="46">
        <v>1526.0105275999999</v>
      </c>
      <c r="D69" s="43" t="str">
        <f t="shared" si="8"/>
        <v>N/A</v>
      </c>
      <c r="E69" s="46">
        <v>3315.9704047999999</v>
      </c>
      <c r="F69" s="43" t="str">
        <f t="shared" si="9"/>
        <v>N/A</v>
      </c>
      <c r="G69" s="46">
        <v>3227.0733773000002</v>
      </c>
      <c r="H69" s="43" t="str">
        <f t="shared" si="10"/>
        <v>N/A</v>
      </c>
      <c r="I69" s="12">
        <v>117.3</v>
      </c>
      <c r="J69" s="12">
        <v>-2.68</v>
      </c>
      <c r="K69" s="44" t="s">
        <v>732</v>
      </c>
      <c r="L69" s="9" t="str">
        <f t="shared" si="11"/>
        <v>Yes</v>
      </c>
    </row>
    <row r="70" spans="1:12" x14ac:dyDescent="0.2">
      <c r="A70" s="45" t="s">
        <v>1316</v>
      </c>
      <c r="B70" s="34" t="s">
        <v>217</v>
      </c>
      <c r="C70" s="46">
        <v>2022.3895846</v>
      </c>
      <c r="D70" s="43" t="str">
        <f t="shared" si="8"/>
        <v>N/A</v>
      </c>
      <c r="E70" s="46">
        <v>2197.4201976999998</v>
      </c>
      <c r="F70" s="43" t="str">
        <f t="shared" si="9"/>
        <v>N/A</v>
      </c>
      <c r="G70" s="46">
        <v>2251.8753667000001</v>
      </c>
      <c r="H70" s="43" t="str">
        <f t="shared" si="10"/>
        <v>N/A</v>
      </c>
      <c r="I70" s="12">
        <v>8.6549999999999994</v>
      </c>
      <c r="J70" s="12">
        <v>2.4780000000000002</v>
      </c>
      <c r="K70" s="44" t="s">
        <v>732</v>
      </c>
      <c r="L70" s="9" t="str">
        <f t="shared" si="11"/>
        <v>Yes</v>
      </c>
    </row>
    <row r="71" spans="1:12" x14ac:dyDescent="0.2">
      <c r="A71" s="45" t="s">
        <v>1317</v>
      </c>
      <c r="B71" s="34" t="s">
        <v>217</v>
      </c>
      <c r="C71" s="46" t="s">
        <v>1743</v>
      </c>
      <c r="D71" s="43" t="str">
        <f t="shared" si="8"/>
        <v>N/A</v>
      </c>
      <c r="E71" s="46">
        <v>2853.0305791000001</v>
      </c>
      <c r="F71" s="43" t="str">
        <f t="shared" si="9"/>
        <v>N/A</v>
      </c>
      <c r="G71" s="46">
        <v>2526.7487761000002</v>
      </c>
      <c r="H71" s="43" t="str">
        <f t="shared" si="10"/>
        <v>N/A</v>
      </c>
      <c r="I71" s="12" t="s">
        <v>1743</v>
      </c>
      <c r="J71" s="12">
        <v>-11.4</v>
      </c>
      <c r="K71" s="44" t="s">
        <v>732</v>
      </c>
      <c r="L71" s="9" t="str">
        <f t="shared" si="11"/>
        <v>Yes</v>
      </c>
    </row>
    <row r="72" spans="1:12" x14ac:dyDescent="0.2">
      <c r="A72" s="45" t="s">
        <v>1625</v>
      </c>
      <c r="B72" s="34" t="s">
        <v>217</v>
      </c>
      <c r="C72" s="46">
        <v>1263137186</v>
      </c>
      <c r="D72" s="43" t="str">
        <f t="shared" ref="D72:D135" si="12">IF($B72="N/A","N/A",IF(C72&gt;10,"No",IF(C72&lt;-10,"No","Yes")))</f>
        <v>N/A</v>
      </c>
      <c r="E72" s="46">
        <v>1388061690</v>
      </c>
      <c r="F72" s="43" t="str">
        <f t="shared" ref="F72:F135" si="13">IF($B72="N/A","N/A",IF(E72&gt;10,"No",IF(E72&lt;-10,"No","Yes")))</f>
        <v>N/A</v>
      </c>
      <c r="G72" s="46">
        <v>1382778020</v>
      </c>
      <c r="H72" s="43" t="str">
        <f t="shared" ref="H72:H135" si="14">IF($B72="N/A","N/A",IF(G72&gt;10,"No",IF(G72&lt;-10,"No","Yes")))</f>
        <v>N/A</v>
      </c>
      <c r="I72" s="12">
        <v>9.89</v>
      </c>
      <c r="J72" s="12">
        <v>-0.38100000000000001</v>
      </c>
      <c r="K72" s="44" t="s">
        <v>732</v>
      </c>
      <c r="L72" s="9" t="str">
        <f t="shared" ref="L72:L132" si="15">IF(J72="Div by 0", "N/A", IF(K72="N/A","N/A", IF(J72&gt;VALUE(MID(K72,1,2)), "No", IF(J72&lt;-1*VALUE(MID(K72,1,2)), "No", "Yes"))))</f>
        <v>Yes</v>
      </c>
    </row>
    <row r="73" spans="1:12" x14ac:dyDescent="0.2">
      <c r="A73" s="45" t="s">
        <v>1626</v>
      </c>
      <c r="B73" s="34" t="s">
        <v>217</v>
      </c>
      <c r="C73" s="35">
        <v>234549</v>
      </c>
      <c r="D73" s="43" t="str">
        <f t="shared" si="12"/>
        <v>N/A</v>
      </c>
      <c r="E73" s="35">
        <v>244182</v>
      </c>
      <c r="F73" s="43" t="str">
        <f t="shared" si="13"/>
        <v>N/A</v>
      </c>
      <c r="G73" s="35">
        <v>238037</v>
      </c>
      <c r="H73" s="43" t="str">
        <f t="shared" si="14"/>
        <v>N/A</v>
      </c>
      <c r="I73" s="12">
        <v>4.1070000000000002</v>
      </c>
      <c r="J73" s="12">
        <v>-2.52</v>
      </c>
      <c r="K73" s="44" t="s">
        <v>732</v>
      </c>
      <c r="L73" s="9" t="str">
        <f t="shared" si="15"/>
        <v>Yes</v>
      </c>
    </row>
    <row r="74" spans="1:12" x14ac:dyDescent="0.2">
      <c r="A74" s="45" t="s">
        <v>1318</v>
      </c>
      <c r="B74" s="34" t="s">
        <v>217</v>
      </c>
      <c r="C74" s="46">
        <v>5385.3872154999999</v>
      </c>
      <c r="D74" s="43" t="str">
        <f t="shared" si="12"/>
        <v>N/A</v>
      </c>
      <c r="E74" s="46">
        <v>5684.5373122999999</v>
      </c>
      <c r="F74" s="43" t="str">
        <f t="shared" si="13"/>
        <v>N/A</v>
      </c>
      <c r="G74" s="46">
        <v>5809.0885871</v>
      </c>
      <c r="H74" s="43" t="str">
        <f t="shared" si="14"/>
        <v>N/A</v>
      </c>
      <c r="I74" s="12">
        <v>5.5549999999999997</v>
      </c>
      <c r="J74" s="12">
        <v>2.1909999999999998</v>
      </c>
      <c r="K74" s="44" t="s">
        <v>732</v>
      </c>
      <c r="L74" s="9" t="str">
        <f t="shared" si="15"/>
        <v>Yes</v>
      </c>
    </row>
    <row r="75" spans="1:12" ht="25.5" x14ac:dyDescent="0.2">
      <c r="A75" s="45" t="s">
        <v>1319</v>
      </c>
      <c r="B75" s="34" t="s">
        <v>217</v>
      </c>
      <c r="C75" s="35">
        <v>4.6590648436000004</v>
      </c>
      <c r="D75" s="43" t="str">
        <f t="shared" si="12"/>
        <v>N/A</v>
      </c>
      <c r="E75" s="35">
        <v>4.7672801434999998</v>
      </c>
      <c r="F75" s="43" t="str">
        <f t="shared" si="13"/>
        <v>N/A</v>
      </c>
      <c r="G75" s="35">
        <v>4.8432596613000003</v>
      </c>
      <c r="H75" s="43" t="str">
        <f t="shared" si="14"/>
        <v>N/A</v>
      </c>
      <c r="I75" s="12">
        <v>2.323</v>
      </c>
      <c r="J75" s="12">
        <v>1.5940000000000001</v>
      </c>
      <c r="K75" s="44" t="s">
        <v>732</v>
      </c>
      <c r="L75" s="9" t="str">
        <f t="shared" si="15"/>
        <v>Yes</v>
      </c>
    </row>
    <row r="76" spans="1:12" ht="25.5" x14ac:dyDescent="0.2">
      <c r="A76" s="45" t="s">
        <v>548</v>
      </c>
      <c r="B76" s="34" t="s">
        <v>217</v>
      </c>
      <c r="C76" s="46">
        <v>754181</v>
      </c>
      <c r="D76" s="43" t="str">
        <f t="shared" si="12"/>
        <v>N/A</v>
      </c>
      <c r="E76" s="46">
        <v>685544</v>
      </c>
      <c r="F76" s="43" t="str">
        <f t="shared" si="13"/>
        <v>N/A</v>
      </c>
      <c r="G76" s="46">
        <v>642105</v>
      </c>
      <c r="H76" s="43" t="str">
        <f t="shared" si="14"/>
        <v>N/A</v>
      </c>
      <c r="I76" s="12">
        <v>-9.1</v>
      </c>
      <c r="J76" s="12">
        <v>-6.34</v>
      </c>
      <c r="K76" s="44" t="s">
        <v>732</v>
      </c>
      <c r="L76" s="9" t="str">
        <f t="shared" si="15"/>
        <v>Yes</v>
      </c>
    </row>
    <row r="77" spans="1:12" x14ac:dyDescent="0.2">
      <c r="A77" s="45" t="s">
        <v>549</v>
      </c>
      <c r="B77" s="34" t="s">
        <v>217</v>
      </c>
      <c r="C77" s="35">
        <v>13</v>
      </c>
      <c r="D77" s="43" t="str">
        <f t="shared" si="12"/>
        <v>N/A</v>
      </c>
      <c r="E77" s="35">
        <v>11</v>
      </c>
      <c r="F77" s="43" t="str">
        <f t="shared" si="13"/>
        <v>N/A</v>
      </c>
      <c r="G77" s="35">
        <v>11</v>
      </c>
      <c r="H77" s="43" t="str">
        <f t="shared" si="14"/>
        <v>N/A</v>
      </c>
      <c r="I77" s="12">
        <v>-38.5</v>
      </c>
      <c r="J77" s="12">
        <v>25</v>
      </c>
      <c r="K77" s="44" t="s">
        <v>732</v>
      </c>
      <c r="L77" s="9" t="str">
        <f t="shared" si="15"/>
        <v>Yes</v>
      </c>
    </row>
    <row r="78" spans="1:12" x14ac:dyDescent="0.2">
      <c r="A78" s="45" t="s">
        <v>1320</v>
      </c>
      <c r="B78" s="34" t="s">
        <v>217</v>
      </c>
      <c r="C78" s="46">
        <v>58013.923076999999</v>
      </c>
      <c r="D78" s="43" t="str">
        <f t="shared" si="12"/>
        <v>N/A</v>
      </c>
      <c r="E78" s="46">
        <v>85693</v>
      </c>
      <c r="F78" s="43" t="str">
        <f t="shared" si="13"/>
        <v>N/A</v>
      </c>
      <c r="G78" s="46">
        <v>64210.5</v>
      </c>
      <c r="H78" s="43" t="str">
        <f t="shared" si="14"/>
        <v>N/A</v>
      </c>
      <c r="I78" s="12">
        <v>47.71</v>
      </c>
      <c r="J78" s="12">
        <v>-25.1</v>
      </c>
      <c r="K78" s="44" t="s">
        <v>732</v>
      </c>
      <c r="L78" s="9" t="str">
        <f t="shared" si="15"/>
        <v>Yes</v>
      </c>
    </row>
    <row r="79" spans="1:12" ht="25.5" x14ac:dyDescent="0.2">
      <c r="A79" s="45" t="s">
        <v>550</v>
      </c>
      <c r="B79" s="34" t="s">
        <v>217</v>
      </c>
      <c r="C79" s="46">
        <v>32494191</v>
      </c>
      <c r="D79" s="43" t="str">
        <f t="shared" si="12"/>
        <v>N/A</v>
      </c>
      <c r="E79" s="46">
        <v>39737726</v>
      </c>
      <c r="F79" s="43" t="str">
        <f t="shared" si="13"/>
        <v>N/A</v>
      </c>
      <c r="G79" s="46">
        <v>45130406</v>
      </c>
      <c r="H79" s="43" t="str">
        <f t="shared" si="14"/>
        <v>N/A</v>
      </c>
      <c r="I79" s="12">
        <v>22.29</v>
      </c>
      <c r="J79" s="12">
        <v>13.57</v>
      </c>
      <c r="K79" s="44" t="s">
        <v>732</v>
      </c>
      <c r="L79" s="9" t="str">
        <f t="shared" si="15"/>
        <v>Yes</v>
      </c>
    </row>
    <row r="80" spans="1:12" x14ac:dyDescent="0.2">
      <c r="A80" s="45" t="s">
        <v>551</v>
      </c>
      <c r="B80" s="34" t="s">
        <v>217</v>
      </c>
      <c r="C80" s="35">
        <v>3405</v>
      </c>
      <c r="D80" s="43" t="str">
        <f t="shared" si="12"/>
        <v>N/A</v>
      </c>
      <c r="E80" s="35">
        <v>3799</v>
      </c>
      <c r="F80" s="43" t="str">
        <f t="shared" si="13"/>
        <v>N/A</v>
      </c>
      <c r="G80" s="35">
        <v>4270</v>
      </c>
      <c r="H80" s="43" t="str">
        <f t="shared" si="14"/>
        <v>N/A</v>
      </c>
      <c r="I80" s="12">
        <v>11.57</v>
      </c>
      <c r="J80" s="12">
        <v>12.4</v>
      </c>
      <c r="K80" s="44" t="s">
        <v>732</v>
      </c>
      <c r="L80" s="9" t="str">
        <f t="shared" si="15"/>
        <v>Yes</v>
      </c>
    </row>
    <row r="81" spans="1:12" ht="25.5" x14ac:dyDescent="0.2">
      <c r="A81" s="45" t="s">
        <v>1321</v>
      </c>
      <c r="B81" s="34" t="s">
        <v>217</v>
      </c>
      <c r="C81" s="46">
        <v>9543.0810572999999</v>
      </c>
      <c r="D81" s="43" t="str">
        <f t="shared" si="12"/>
        <v>N/A</v>
      </c>
      <c r="E81" s="46">
        <v>10460.04896</v>
      </c>
      <c r="F81" s="43" t="str">
        <f t="shared" si="13"/>
        <v>N/A</v>
      </c>
      <c r="G81" s="46">
        <v>10569.181732999999</v>
      </c>
      <c r="H81" s="43" t="str">
        <f t="shared" si="14"/>
        <v>N/A</v>
      </c>
      <c r="I81" s="12">
        <v>9.609</v>
      </c>
      <c r="J81" s="12">
        <v>1.0429999999999999</v>
      </c>
      <c r="K81" s="44" t="s">
        <v>732</v>
      </c>
      <c r="L81" s="9" t="str">
        <f t="shared" si="15"/>
        <v>Yes</v>
      </c>
    </row>
    <row r="82" spans="1:12" ht="25.5" x14ac:dyDescent="0.2">
      <c r="A82" s="45" t="s">
        <v>552</v>
      </c>
      <c r="B82" s="34" t="s">
        <v>217</v>
      </c>
      <c r="C82" s="46">
        <v>318820628</v>
      </c>
      <c r="D82" s="43" t="str">
        <f t="shared" si="12"/>
        <v>N/A</v>
      </c>
      <c r="E82" s="46">
        <v>323307193</v>
      </c>
      <c r="F82" s="43" t="str">
        <f t="shared" si="13"/>
        <v>N/A</v>
      </c>
      <c r="G82" s="46">
        <v>320874963</v>
      </c>
      <c r="H82" s="43" t="str">
        <f t="shared" si="14"/>
        <v>N/A</v>
      </c>
      <c r="I82" s="12">
        <v>1.407</v>
      </c>
      <c r="J82" s="12">
        <v>-0.752</v>
      </c>
      <c r="K82" s="44" t="s">
        <v>732</v>
      </c>
      <c r="L82" s="9" t="str">
        <f t="shared" si="15"/>
        <v>Yes</v>
      </c>
    </row>
    <row r="83" spans="1:12" x14ac:dyDescent="0.2">
      <c r="A83" s="45" t="s">
        <v>553</v>
      </c>
      <c r="B83" s="34" t="s">
        <v>217</v>
      </c>
      <c r="C83" s="35">
        <v>4092</v>
      </c>
      <c r="D83" s="43" t="str">
        <f t="shared" si="12"/>
        <v>N/A</v>
      </c>
      <c r="E83" s="35">
        <v>3903</v>
      </c>
      <c r="F83" s="43" t="str">
        <f t="shared" si="13"/>
        <v>N/A</v>
      </c>
      <c r="G83" s="35">
        <v>3748</v>
      </c>
      <c r="H83" s="43" t="str">
        <f t="shared" si="14"/>
        <v>N/A</v>
      </c>
      <c r="I83" s="12">
        <v>-4.62</v>
      </c>
      <c r="J83" s="12">
        <v>-3.97</v>
      </c>
      <c r="K83" s="44" t="s">
        <v>732</v>
      </c>
      <c r="L83" s="9" t="str">
        <f t="shared" si="15"/>
        <v>Yes</v>
      </c>
    </row>
    <row r="84" spans="1:12" x14ac:dyDescent="0.2">
      <c r="A84" s="45" t="s">
        <v>1322</v>
      </c>
      <c r="B84" s="34" t="s">
        <v>217</v>
      </c>
      <c r="C84" s="46">
        <v>77913.154448000001</v>
      </c>
      <c r="D84" s="43" t="str">
        <f t="shared" si="12"/>
        <v>N/A</v>
      </c>
      <c r="E84" s="46">
        <v>82835.560593999995</v>
      </c>
      <c r="F84" s="43" t="str">
        <f t="shared" si="13"/>
        <v>N/A</v>
      </c>
      <c r="G84" s="46">
        <v>85612.316701999996</v>
      </c>
      <c r="H84" s="43" t="str">
        <f t="shared" si="14"/>
        <v>N/A</v>
      </c>
      <c r="I84" s="12">
        <v>6.3179999999999996</v>
      </c>
      <c r="J84" s="12">
        <v>3.3519999999999999</v>
      </c>
      <c r="K84" s="44" t="s">
        <v>732</v>
      </c>
      <c r="L84" s="9" t="str">
        <f t="shared" si="15"/>
        <v>Yes</v>
      </c>
    </row>
    <row r="85" spans="1:12" x14ac:dyDescent="0.2">
      <c r="A85" s="45" t="s">
        <v>554</v>
      </c>
      <c r="B85" s="34" t="s">
        <v>217</v>
      </c>
      <c r="C85" s="46">
        <v>204169194</v>
      </c>
      <c r="D85" s="43" t="str">
        <f t="shared" si="12"/>
        <v>N/A</v>
      </c>
      <c r="E85" s="46">
        <v>229111227</v>
      </c>
      <c r="F85" s="43" t="str">
        <f t="shared" si="13"/>
        <v>N/A</v>
      </c>
      <c r="G85" s="46">
        <v>242244695</v>
      </c>
      <c r="H85" s="43" t="str">
        <f t="shared" si="14"/>
        <v>N/A</v>
      </c>
      <c r="I85" s="12">
        <v>12.22</v>
      </c>
      <c r="J85" s="12">
        <v>5.7320000000000002</v>
      </c>
      <c r="K85" s="44" t="s">
        <v>732</v>
      </c>
      <c r="L85" s="9" t="str">
        <f t="shared" si="15"/>
        <v>Yes</v>
      </c>
    </row>
    <row r="86" spans="1:12" x14ac:dyDescent="0.2">
      <c r="A86" s="45" t="s">
        <v>555</v>
      </c>
      <c r="B86" s="34" t="s">
        <v>217</v>
      </c>
      <c r="C86" s="35">
        <v>7994</v>
      </c>
      <c r="D86" s="43" t="str">
        <f t="shared" si="12"/>
        <v>N/A</v>
      </c>
      <c r="E86" s="35">
        <v>7958</v>
      </c>
      <c r="F86" s="43" t="str">
        <f t="shared" si="13"/>
        <v>N/A</v>
      </c>
      <c r="G86" s="35">
        <v>8476</v>
      </c>
      <c r="H86" s="43" t="str">
        <f t="shared" si="14"/>
        <v>N/A</v>
      </c>
      <c r="I86" s="12">
        <v>-0.45</v>
      </c>
      <c r="J86" s="12">
        <v>6.5090000000000003</v>
      </c>
      <c r="K86" s="44" t="s">
        <v>732</v>
      </c>
      <c r="L86" s="9" t="str">
        <f t="shared" si="15"/>
        <v>Yes</v>
      </c>
    </row>
    <row r="87" spans="1:12" x14ac:dyDescent="0.2">
      <c r="A87" s="45" t="s">
        <v>1323</v>
      </c>
      <c r="B87" s="34" t="s">
        <v>217</v>
      </c>
      <c r="C87" s="46">
        <v>25540.304477999998</v>
      </c>
      <c r="D87" s="43" t="str">
        <f t="shared" si="12"/>
        <v>N/A</v>
      </c>
      <c r="E87" s="46">
        <v>28790.051144000001</v>
      </c>
      <c r="F87" s="43" t="str">
        <f t="shared" si="13"/>
        <v>N/A</v>
      </c>
      <c r="G87" s="46">
        <v>28580.072558</v>
      </c>
      <c r="H87" s="43" t="str">
        <f t="shared" si="14"/>
        <v>N/A</v>
      </c>
      <c r="I87" s="12">
        <v>12.72</v>
      </c>
      <c r="J87" s="12">
        <v>-0.72899999999999998</v>
      </c>
      <c r="K87" s="44" t="s">
        <v>732</v>
      </c>
      <c r="L87" s="9" t="str">
        <f t="shared" si="15"/>
        <v>Yes</v>
      </c>
    </row>
    <row r="88" spans="1:12" ht="25.5" x14ac:dyDescent="0.2">
      <c r="A88" s="45" t="s">
        <v>556</v>
      </c>
      <c r="B88" s="34" t="s">
        <v>217</v>
      </c>
      <c r="C88" s="46">
        <v>557496523</v>
      </c>
      <c r="D88" s="43" t="str">
        <f t="shared" si="12"/>
        <v>N/A</v>
      </c>
      <c r="E88" s="46">
        <v>657960762</v>
      </c>
      <c r="F88" s="43" t="str">
        <f t="shared" si="13"/>
        <v>N/A</v>
      </c>
      <c r="G88" s="46">
        <v>724144120</v>
      </c>
      <c r="H88" s="43" t="str">
        <f t="shared" si="14"/>
        <v>N/A</v>
      </c>
      <c r="I88" s="12">
        <v>18.02</v>
      </c>
      <c r="J88" s="12">
        <v>10.06</v>
      </c>
      <c r="K88" s="44" t="s">
        <v>732</v>
      </c>
      <c r="L88" s="9" t="str">
        <f t="shared" si="15"/>
        <v>Yes</v>
      </c>
    </row>
    <row r="89" spans="1:12" x14ac:dyDescent="0.2">
      <c r="A89" s="45" t="s">
        <v>557</v>
      </c>
      <c r="B89" s="34" t="s">
        <v>217</v>
      </c>
      <c r="C89" s="35">
        <v>1014117</v>
      </c>
      <c r="D89" s="43" t="str">
        <f t="shared" si="12"/>
        <v>N/A</v>
      </c>
      <c r="E89" s="35">
        <v>1103437</v>
      </c>
      <c r="F89" s="43" t="str">
        <f t="shared" si="13"/>
        <v>N/A</v>
      </c>
      <c r="G89" s="35">
        <v>1176587</v>
      </c>
      <c r="H89" s="43" t="str">
        <f t="shared" si="14"/>
        <v>N/A</v>
      </c>
      <c r="I89" s="12">
        <v>8.8079999999999998</v>
      </c>
      <c r="J89" s="12">
        <v>6.6289999999999996</v>
      </c>
      <c r="K89" s="44" t="s">
        <v>732</v>
      </c>
      <c r="L89" s="9" t="str">
        <f t="shared" si="15"/>
        <v>Yes</v>
      </c>
    </row>
    <row r="90" spans="1:12" x14ac:dyDescent="0.2">
      <c r="A90" s="45" t="s">
        <v>1324</v>
      </c>
      <c r="B90" s="34" t="s">
        <v>217</v>
      </c>
      <c r="C90" s="46">
        <v>549.73590128000001</v>
      </c>
      <c r="D90" s="43" t="str">
        <f t="shared" si="12"/>
        <v>N/A</v>
      </c>
      <c r="E90" s="46">
        <v>596.28303383000002</v>
      </c>
      <c r="F90" s="43" t="str">
        <f t="shared" si="13"/>
        <v>N/A</v>
      </c>
      <c r="G90" s="46">
        <v>615.46160207000003</v>
      </c>
      <c r="H90" s="43" t="str">
        <f t="shared" si="14"/>
        <v>N/A</v>
      </c>
      <c r="I90" s="12">
        <v>8.4670000000000005</v>
      </c>
      <c r="J90" s="12">
        <v>3.2160000000000002</v>
      </c>
      <c r="K90" s="44" t="s">
        <v>732</v>
      </c>
      <c r="L90" s="9" t="str">
        <f t="shared" si="15"/>
        <v>Yes</v>
      </c>
    </row>
    <row r="91" spans="1:12" x14ac:dyDescent="0.2">
      <c r="A91" s="45" t="s">
        <v>558</v>
      </c>
      <c r="B91" s="34" t="s">
        <v>217</v>
      </c>
      <c r="C91" s="46">
        <v>286820684</v>
      </c>
      <c r="D91" s="43" t="str">
        <f t="shared" si="12"/>
        <v>N/A</v>
      </c>
      <c r="E91" s="46">
        <v>383104795</v>
      </c>
      <c r="F91" s="43" t="str">
        <f t="shared" si="13"/>
        <v>N/A</v>
      </c>
      <c r="G91" s="46">
        <v>450050553</v>
      </c>
      <c r="H91" s="43" t="str">
        <f t="shared" si="14"/>
        <v>N/A</v>
      </c>
      <c r="I91" s="12">
        <v>33.57</v>
      </c>
      <c r="J91" s="12">
        <v>17.47</v>
      </c>
      <c r="K91" s="44" t="s">
        <v>732</v>
      </c>
      <c r="L91" s="9" t="str">
        <f t="shared" si="15"/>
        <v>Yes</v>
      </c>
    </row>
    <row r="92" spans="1:12" x14ac:dyDescent="0.2">
      <c r="A92" s="45" t="s">
        <v>559</v>
      </c>
      <c r="B92" s="34" t="s">
        <v>217</v>
      </c>
      <c r="C92" s="35">
        <v>544296</v>
      </c>
      <c r="D92" s="43" t="str">
        <f t="shared" si="12"/>
        <v>N/A</v>
      </c>
      <c r="E92" s="35">
        <v>653459</v>
      </c>
      <c r="F92" s="43" t="str">
        <f t="shared" si="13"/>
        <v>N/A</v>
      </c>
      <c r="G92" s="35">
        <v>751369</v>
      </c>
      <c r="H92" s="43" t="str">
        <f t="shared" si="14"/>
        <v>N/A</v>
      </c>
      <c r="I92" s="12">
        <v>20.059999999999999</v>
      </c>
      <c r="J92" s="12">
        <v>14.98</v>
      </c>
      <c r="K92" s="44" t="s">
        <v>732</v>
      </c>
      <c r="L92" s="9" t="str">
        <f t="shared" si="15"/>
        <v>Yes</v>
      </c>
    </row>
    <row r="93" spans="1:12" x14ac:dyDescent="0.2">
      <c r="A93" s="45" t="s">
        <v>1325</v>
      </c>
      <c r="B93" s="34" t="s">
        <v>217</v>
      </c>
      <c r="C93" s="46">
        <v>526.95717771</v>
      </c>
      <c r="D93" s="43" t="str">
        <f t="shared" si="12"/>
        <v>N/A</v>
      </c>
      <c r="E93" s="46">
        <v>586.27212266000004</v>
      </c>
      <c r="F93" s="43" t="str">
        <f t="shared" si="13"/>
        <v>N/A</v>
      </c>
      <c r="G93" s="46">
        <v>598.97407665000003</v>
      </c>
      <c r="H93" s="43" t="str">
        <f t="shared" si="14"/>
        <v>N/A</v>
      </c>
      <c r="I93" s="12">
        <v>11.26</v>
      </c>
      <c r="J93" s="12">
        <v>2.1669999999999998</v>
      </c>
      <c r="K93" s="44" t="s">
        <v>732</v>
      </c>
      <c r="L93" s="9" t="str">
        <f t="shared" si="15"/>
        <v>Yes</v>
      </c>
    </row>
    <row r="94" spans="1:12" ht="25.5" x14ac:dyDescent="0.2">
      <c r="A94" s="45" t="s">
        <v>560</v>
      </c>
      <c r="B94" s="34" t="s">
        <v>217</v>
      </c>
      <c r="C94" s="46">
        <v>35028660</v>
      </c>
      <c r="D94" s="43" t="str">
        <f t="shared" si="12"/>
        <v>N/A</v>
      </c>
      <c r="E94" s="46">
        <v>42847485</v>
      </c>
      <c r="F94" s="43" t="str">
        <f t="shared" si="13"/>
        <v>N/A</v>
      </c>
      <c r="G94" s="46">
        <v>50267734</v>
      </c>
      <c r="H94" s="43" t="str">
        <f t="shared" si="14"/>
        <v>N/A</v>
      </c>
      <c r="I94" s="12">
        <v>22.32</v>
      </c>
      <c r="J94" s="12">
        <v>17.32</v>
      </c>
      <c r="K94" s="44" t="s">
        <v>732</v>
      </c>
      <c r="L94" s="9" t="str">
        <f t="shared" si="15"/>
        <v>Yes</v>
      </c>
    </row>
    <row r="95" spans="1:12" x14ac:dyDescent="0.2">
      <c r="A95" s="45" t="s">
        <v>561</v>
      </c>
      <c r="B95" s="34" t="s">
        <v>217</v>
      </c>
      <c r="C95" s="35">
        <v>253081</v>
      </c>
      <c r="D95" s="43" t="str">
        <f t="shared" si="12"/>
        <v>N/A</v>
      </c>
      <c r="E95" s="35">
        <v>291862</v>
      </c>
      <c r="F95" s="43" t="str">
        <f t="shared" si="13"/>
        <v>N/A</v>
      </c>
      <c r="G95" s="35">
        <v>328171</v>
      </c>
      <c r="H95" s="43" t="str">
        <f t="shared" si="14"/>
        <v>N/A</v>
      </c>
      <c r="I95" s="12">
        <v>15.32</v>
      </c>
      <c r="J95" s="12">
        <v>12.44</v>
      </c>
      <c r="K95" s="44" t="s">
        <v>732</v>
      </c>
      <c r="L95" s="9" t="str">
        <f t="shared" si="15"/>
        <v>Yes</v>
      </c>
    </row>
    <row r="96" spans="1:12" ht="25.5" x14ac:dyDescent="0.2">
      <c r="A96" s="45" t="s">
        <v>1326</v>
      </c>
      <c r="B96" s="34" t="s">
        <v>217</v>
      </c>
      <c r="C96" s="46">
        <v>138.40888885000001</v>
      </c>
      <c r="D96" s="43" t="str">
        <f t="shared" si="12"/>
        <v>N/A</v>
      </c>
      <c r="E96" s="46">
        <v>146.80734387999999</v>
      </c>
      <c r="F96" s="43" t="str">
        <f t="shared" si="13"/>
        <v>N/A</v>
      </c>
      <c r="G96" s="46">
        <v>153.17542988</v>
      </c>
      <c r="H96" s="43" t="str">
        <f t="shared" si="14"/>
        <v>N/A</v>
      </c>
      <c r="I96" s="12">
        <v>6.0679999999999996</v>
      </c>
      <c r="J96" s="12">
        <v>4.3380000000000001</v>
      </c>
      <c r="K96" s="44" t="s">
        <v>732</v>
      </c>
      <c r="L96" s="9" t="str">
        <f t="shared" si="15"/>
        <v>Yes</v>
      </c>
    </row>
    <row r="97" spans="1:12" ht="25.5" x14ac:dyDescent="0.2">
      <c r="A97" s="45" t="s">
        <v>562</v>
      </c>
      <c r="B97" s="34" t="s">
        <v>217</v>
      </c>
      <c r="C97" s="46">
        <v>184292936</v>
      </c>
      <c r="D97" s="43" t="str">
        <f t="shared" si="12"/>
        <v>N/A</v>
      </c>
      <c r="E97" s="46">
        <v>229404481</v>
      </c>
      <c r="F97" s="43" t="str">
        <f t="shared" si="13"/>
        <v>N/A</v>
      </c>
      <c r="G97" s="46">
        <v>266181943</v>
      </c>
      <c r="H97" s="43" t="str">
        <f t="shared" si="14"/>
        <v>N/A</v>
      </c>
      <c r="I97" s="12">
        <v>24.48</v>
      </c>
      <c r="J97" s="12">
        <v>16.03</v>
      </c>
      <c r="K97" s="44" t="s">
        <v>732</v>
      </c>
      <c r="L97" s="9" t="str">
        <f t="shared" si="15"/>
        <v>Yes</v>
      </c>
    </row>
    <row r="98" spans="1:12" x14ac:dyDescent="0.2">
      <c r="A98" s="45" t="s">
        <v>563</v>
      </c>
      <c r="B98" s="34" t="s">
        <v>217</v>
      </c>
      <c r="C98" s="35">
        <v>463473</v>
      </c>
      <c r="D98" s="43" t="str">
        <f t="shared" si="12"/>
        <v>N/A</v>
      </c>
      <c r="E98" s="35">
        <v>531170</v>
      </c>
      <c r="F98" s="43" t="str">
        <f t="shared" si="13"/>
        <v>N/A</v>
      </c>
      <c r="G98" s="35">
        <v>564952</v>
      </c>
      <c r="H98" s="43" t="str">
        <f t="shared" si="14"/>
        <v>N/A</v>
      </c>
      <c r="I98" s="12">
        <v>14.61</v>
      </c>
      <c r="J98" s="12">
        <v>6.36</v>
      </c>
      <c r="K98" s="44" t="s">
        <v>732</v>
      </c>
      <c r="L98" s="9" t="str">
        <f t="shared" si="15"/>
        <v>Yes</v>
      </c>
    </row>
    <row r="99" spans="1:12" x14ac:dyDescent="0.2">
      <c r="A99" s="45" t="s">
        <v>1327</v>
      </c>
      <c r="B99" s="34" t="s">
        <v>217</v>
      </c>
      <c r="C99" s="46">
        <v>397.63467558999997</v>
      </c>
      <c r="D99" s="43" t="str">
        <f t="shared" si="12"/>
        <v>N/A</v>
      </c>
      <c r="E99" s="46">
        <v>431.88523636999997</v>
      </c>
      <c r="F99" s="43" t="str">
        <f t="shared" si="13"/>
        <v>N/A</v>
      </c>
      <c r="G99" s="46">
        <v>471.15851081</v>
      </c>
      <c r="H99" s="43" t="str">
        <f t="shared" si="14"/>
        <v>N/A</v>
      </c>
      <c r="I99" s="12">
        <v>8.6140000000000008</v>
      </c>
      <c r="J99" s="12">
        <v>9.093</v>
      </c>
      <c r="K99" s="44" t="s">
        <v>732</v>
      </c>
      <c r="L99" s="9" t="str">
        <f t="shared" si="15"/>
        <v>Yes</v>
      </c>
    </row>
    <row r="100" spans="1:12" x14ac:dyDescent="0.2">
      <c r="A100" s="45" t="s">
        <v>564</v>
      </c>
      <c r="B100" s="34" t="s">
        <v>217</v>
      </c>
      <c r="C100" s="46">
        <v>93348032</v>
      </c>
      <c r="D100" s="43" t="str">
        <f t="shared" si="12"/>
        <v>N/A</v>
      </c>
      <c r="E100" s="46">
        <v>102238612</v>
      </c>
      <c r="F100" s="43" t="str">
        <f t="shared" si="13"/>
        <v>N/A</v>
      </c>
      <c r="G100" s="46">
        <v>107281405</v>
      </c>
      <c r="H100" s="43" t="str">
        <f t="shared" si="14"/>
        <v>N/A</v>
      </c>
      <c r="I100" s="12">
        <v>9.5239999999999991</v>
      </c>
      <c r="J100" s="12">
        <v>4.9320000000000004</v>
      </c>
      <c r="K100" s="44" t="s">
        <v>732</v>
      </c>
      <c r="L100" s="9" t="str">
        <f t="shared" si="15"/>
        <v>Yes</v>
      </c>
    </row>
    <row r="101" spans="1:12" x14ac:dyDescent="0.2">
      <c r="A101" s="45" t="s">
        <v>565</v>
      </c>
      <c r="B101" s="34" t="s">
        <v>217</v>
      </c>
      <c r="C101" s="35">
        <v>272439</v>
      </c>
      <c r="D101" s="43" t="str">
        <f t="shared" si="12"/>
        <v>N/A</v>
      </c>
      <c r="E101" s="35">
        <v>247786</v>
      </c>
      <c r="F101" s="43" t="str">
        <f t="shared" si="13"/>
        <v>N/A</v>
      </c>
      <c r="G101" s="35">
        <v>264754</v>
      </c>
      <c r="H101" s="43" t="str">
        <f t="shared" si="14"/>
        <v>N/A</v>
      </c>
      <c r="I101" s="12">
        <v>-9.0500000000000007</v>
      </c>
      <c r="J101" s="12">
        <v>6.8479999999999999</v>
      </c>
      <c r="K101" s="44" t="s">
        <v>732</v>
      </c>
      <c r="L101" s="9" t="str">
        <f t="shared" si="15"/>
        <v>Yes</v>
      </c>
    </row>
    <row r="102" spans="1:12" x14ac:dyDescent="0.2">
      <c r="A102" s="45" t="s">
        <v>1328</v>
      </c>
      <c r="B102" s="34" t="s">
        <v>217</v>
      </c>
      <c r="C102" s="46">
        <v>342.63828599999999</v>
      </c>
      <c r="D102" s="43" t="str">
        <f t="shared" si="12"/>
        <v>N/A</v>
      </c>
      <c r="E102" s="46">
        <v>412.60850895999999</v>
      </c>
      <c r="F102" s="43" t="str">
        <f t="shared" si="13"/>
        <v>N/A</v>
      </c>
      <c r="G102" s="46">
        <v>405.21164929999998</v>
      </c>
      <c r="H102" s="43" t="str">
        <f t="shared" si="14"/>
        <v>N/A</v>
      </c>
      <c r="I102" s="12">
        <v>20.420000000000002</v>
      </c>
      <c r="J102" s="12">
        <v>-1.79</v>
      </c>
      <c r="K102" s="44" t="s">
        <v>732</v>
      </c>
      <c r="L102" s="9" t="str">
        <f t="shared" si="15"/>
        <v>Yes</v>
      </c>
    </row>
    <row r="103" spans="1:12" ht="25.5" x14ac:dyDescent="0.2">
      <c r="A103" s="45" t="s">
        <v>566</v>
      </c>
      <c r="B103" s="34" t="s">
        <v>217</v>
      </c>
      <c r="C103" s="46">
        <v>284567460</v>
      </c>
      <c r="D103" s="43" t="str">
        <f t="shared" si="12"/>
        <v>N/A</v>
      </c>
      <c r="E103" s="46">
        <v>355530110</v>
      </c>
      <c r="F103" s="43" t="str">
        <f t="shared" si="13"/>
        <v>N/A</v>
      </c>
      <c r="G103" s="46">
        <v>424686545</v>
      </c>
      <c r="H103" s="43" t="str">
        <f t="shared" si="14"/>
        <v>N/A</v>
      </c>
      <c r="I103" s="12">
        <v>24.94</v>
      </c>
      <c r="J103" s="12">
        <v>19.45</v>
      </c>
      <c r="K103" s="44" t="s">
        <v>732</v>
      </c>
      <c r="L103" s="9" t="str">
        <f t="shared" si="15"/>
        <v>Yes</v>
      </c>
    </row>
    <row r="104" spans="1:12" x14ac:dyDescent="0.2">
      <c r="A104" s="45" t="s">
        <v>567</v>
      </c>
      <c r="B104" s="34" t="s">
        <v>217</v>
      </c>
      <c r="C104" s="35">
        <v>15261</v>
      </c>
      <c r="D104" s="43" t="str">
        <f t="shared" si="12"/>
        <v>N/A</v>
      </c>
      <c r="E104" s="35">
        <v>19166</v>
      </c>
      <c r="F104" s="43" t="str">
        <f t="shared" si="13"/>
        <v>N/A</v>
      </c>
      <c r="G104" s="35">
        <v>24282</v>
      </c>
      <c r="H104" s="43" t="str">
        <f t="shared" si="14"/>
        <v>N/A</v>
      </c>
      <c r="I104" s="12">
        <v>25.59</v>
      </c>
      <c r="J104" s="12">
        <v>26.69</v>
      </c>
      <c r="K104" s="44" t="s">
        <v>732</v>
      </c>
      <c r="L104" s="9" t="str">
        <f t="shared" si="15"/>
        <v>Yes</v>
      </c>
    </row>
    <row r="105" spans="1:12" ht="25.5" x14ac:dyDescent="0.2">
      <c r="A105" s="45" t="s">
        <v>1329</v>
      </c>
      <c r="B105" s="34" t="s">
        <v>217</v>
      </c>
      <c r="C105" s="46">
        <v>18646.711224999999</v>
      </c>
      <c r="D105" s="43" t="str">
        <f t="shared" si="12"/>
        <v>N/A</v>
      </c>
      <c r="E105" s="46">
        <v>18550.042261999999</v>
      </c>
      <c r="F105" s="43" t="str">
        <f t="shared" si="13"/>
        <v>N/A</v>
      </c>
      <c r="G105" s="46">
        <v>17489.767935</v>
      </c>
      <c r="H105" s="43" t="str">
        <f t="shared" si="14"/>
        <v>N/A</v>
      </c>
      <c r="I105" s="12">
        <v>-0.51800000000000002</v>
      </c>
      <c r="J105" s="12">
        <v>-5.72</v>
      </c>
      <c r="K105" s="44" t="s">
        <v>732</v>
      </c>
      <c r="L105" s="9" t="str">
        <f t="shared" si="15"/>
        <v>Yes</v>
      </c>
    </row>
    <row r="106" spans="1:12" ht="25.5" x14ac:dyDescent="0.2">
      <c r="A106" s="45" t="s">
        <v>568</v>
      </c>
      <c r="B106" s="34" t="s">
        <v>217</v>
      </c>
      <c r="C106" s="46">
        <v>435210293</v>
      </c>
      <c r="D106" s="43" t="str">
        <f t="shared" si="12"/>
        <v>N/A</v>
      </c>
      <c r="E106" s="46">
        <v>555924408</v>
      </c>
      <c r="F106" s="43" t="str">
        <f t="shared" si="13"/>
        <v>N/A</v>
      </c>
      <c r="G106" s="46">
        <v>632529142</v>
      </c>
      <c r="H106" s="43" t="str">
        <f t="shared" si="14"/>
        <v>N/A</v>
      </c>
      <c r="I106" s="12">
        <v>27.74</v>
      </c>
      <c r="J106" s="12">
        <v>13.78</v>
      </c>
      <c r="K106" s="44" t="s">
        <v>732</v>
      </c>
      <c r="L106" s="9" t="str">
        <f t="shared" si="15"/>
        <v>Yes</v>
      </c>
    </row>
    <row r="107" spans="1:12" x14ac:dyDescent="0.2">
      <c r="A107" s="45" t="s">
        <v>569</v>
      </c>
      <c r="B107" s="34" t="s">
        <v>217</v>
      </c>
      <c r="C107" s="35">
        <v>1039391</v>
      </c>
      <c r="D107" s="43" t="str">
        <f t="shared" si="12"/>
        <v>N/A</v>
      </c>
      <c r="E107" s="35">
        <v>1104187</v>
      </c>
      <c r="F107" s="43" t="str">
        <f t="shared" si="13"/>
        <v>N/A</v>
      </c>
      <c r="G107" s="35">
        <v>1199096</v>
      </c>
      <c r="H107" s="43" t="str">
        <f t="shared" si="14"/>
        <v>N/A</v>
      </c>
      <c r="I107" s="12">
        <v>6.234</v>
      </c>
      <c r="J107" s="12">
        <v>8.5950000000000006</v>
      </c>
      <c r="K107" s="44" t="s">
        <v>732</v>
      </c>
      <c r="L107" s="9" t="str">
        <f t="shared" si="15"/>
        <v>Yes</v>
      </c>
    </row>
    <row r="108" spans="1:12" x14ac:dyDescent="0.2">
      <c r="A108" s="45" t="s">
        <v>1330</v>
      </c>
      <c r="B108" s="34" t="s">
        <v>217</v>
      </c>
      <c r="C108" s="46">
        <v>418.71662636999997</v>
      </c>
      <c r="D108" s="43" t="str">
        <f t="shared" si="12"/>
        <v>N/A</v>
      </c>
      <c r="E108" s="46">
        <v>503.46943769000001</v>
      </c>
      <c r="F108" s="43" t="str">
        <f t="shared" si="13"/>
        <v>N/A</v>
      </c>
      <c r="G108" s="46">
        <v>527.50500543999999</v>
      </c>
      <c r="H108" s="43" t="str">
        <f t="shared" si="14"/>
        <v>N/A</v>
      </c>
      <c r="I108" s="12">
        <v>20.239999999999998</v>
      </c>
      <c r="J108" s="12">
        <v>4.774</v>
      </c>
      <c r="K108" s="44" t="s">
        <v>732</v>
      </c>
      <c r="L108" s="9" t="str">
        <f t="shared" si="15"/>
        <v>Yes</v>
      </c>
    </row>
    <row r="109" spans="1:12" x14ac:dyDescent="0.2">
      <c r="A109" s="45" t="s">
        <v>570</v>
      </c>
      <c r="B109" s="34" t="s">
        <v>217</v>
      </c>
      <c r="C109" s="46">
        <v>922324832</v>
      </c>
      <c r="D109" s="43" t="str">
        <f t="shared" si="12"/>
        <v>N/A</v>
      </c>
      <c r="E109" s="46">
        <v>1041816625</v>
      </c>
      <c r="F109" s="43" t="str">
        <f t="shared" si="13"/>
        <v>N/A</v>
      </c>
      <c r="G109" s="46">
        <v>1128748894</v>
      </c>
      <c r="H109" s="43" t="str">
        <f t="shared" si="14"/>
        <v>N/A</v>
      </c>
      <c r="I109" s="12">
        <v>12.96</v>
      </c>
      <c r="J109" s="12">
        <v>8.3439999999999994</v>
      </c>
      <c r="K109" s="44" t="s">
        <v>732</v>
      </c>
      <c r="L109" s="9" t="str">
        <f t="shared" si="15"/>
        <v>Yes</v>
      </c>
    </row>
    <row r="110" spans="1:12" x14ac:dyDescent="0.2">
      <c r="A110" s="45" t="s">
        <v>571</v>
      </c>
      <c r="B110" s="34" t="s">
        <v>217</v>
      </c>
      <c r="C110" s="35">
        <v>1023324</v>
      </c>
      <c r="D110" s="43" t="str">
        <f t="shared" si="12"/>
        <v>N/A</v>
      </c>
      <c r="E110" s="35">
        <v>1101199</v>
      </c>
      <c r="F110" s="43" t="str">
        <f t="shared" si="13"/>
        <v>N/A</v>
      </c>
      <c r="G110" s="35">
        <v>1168591</v>
      </c>
      <c r="H110" s="43" t="str">
        <f t="shared" si="14"/>
        <v>N/A</v>
      </c>
      <c r="I110" s="12">
        <v>7.61</v>
      </c>
      <c r="J110" s="12">
        <v>6.12</v>
      </c>
      <c r="K110" s="44" t="s">
        <v>732</v>
      </c>
      <c r="L110" s="9" t="str">
        <f t="shared" si="15"/>
        <v>Yes</v>
      </c>
    </row>
    <row r="111" spans="1:12" x14ac:dyDescent="0.2">
      <c r="A111" s="45" t="s">
        <v>1331</v>
      </c>
      <c r="B111" s="34" t="s">
        <v>217</v>
      </c>
      <c r="C111" s="46">
        <v>901.30284445999996</v>
      </c>
      <c r="D111" s="43" t="str">
        <f t="shared" si="12"/>
        <v>N/A</v>
      </c>
      <c r="E111" s="46">
        <v>946.07480119000002</v>
      </c>
      <c r="F111" s="43" t="str">
        <f t="shared" si="13"/>
        <v>N/A</v>
      </c>
      <c r="G111" s="46">
        <v>965.90585927999996</v>
      </c>
      <c r="H111" s="43" t="str">
        <f t="shared" si="14"/>
        <v>N/A</v>
      </c>
      <c r="I111" s="12">
        <v>4.9669999999999996</v>
      </c>
      <c r="J111" s="12">
        <v>2.0960000000000001</v>
      </c>
      <c r="K111" s="44" t="s">
        <v>732</v>
      </c>
      <c r="L111" s="9" t="str">
        <f t="shared" si="15"/>
        <v>Yes</v>
      </c>
    </row>
    <row r="112" spans="1:12" ht="25.5" x14ac:dyDescent="0.2">
      <c r="A112" s="45" t="s">
        <v>572</v>
      </c>
      <c r="B112" s="34" t="s">
        <v>217</v>
      </c>
      <c r="C112" s="46">
        <v>608062007</v>
      </c>
      <c r="D112" s="43" t="str">
        <f t="shared" si="12"/>
        <v>N/A</v>
      </c>
      <c r="E112" s="46">
        <v>699407879</v>
      </c>
      <c r="F112" s="43" t="str">
        <f t="shared" si="13"/>
        <v>N/A</v>
      </c>
      <c r="G112" s="46">
        <v>783658276</v>
      </c>
      <c r="H112" s="43" t="str">
        <f t="shared" si="14"/>
        <v>N/A</v>
      </c>
      <c r="I112" s="12">
        <v>15.02</v>
      </c>
      <c r="J112" s="12">
        <v>12.05</v>
      </c>
      <c r="K112" s="44" t="s">
        <v>732</v>
      </c>
      <c r="L112" s="9" t="str">
        <f t="shared" si="15"/>
        <v>Yes</v>
      </c>
    </row>
    <row r="113" spans="1:12" x14ac:dyDescent="0.2">
      <c r="A113" s="45" t="s">
        <v>573</v>
      </c>
      <c r="B113" s="34" t="s">
        <v>217</v>
      </c>
      <c r="C113" s="35">
        <v>267528</v>
      </c>
      <c r="D113" s="43" t="str">
        <f t="shared" si="12"/>
        <v>N/A</v>
      </c>
      <c r="E113" s="35">
        <v>293376</v>
      </c>
      <c r="F113" s="43" t="str">
        <f t="shared" si="13"/>
        <v>N/A</v>
      </c>
      <c r="G113" s="35">
        <v>317305</v>
      </c>
      <c r="H113" s="43" t="str">
        <f t="shared" si="14"/>
        <v>N/A</v>
      </c>
      <c r="I113" s="12">
        <v>9.6620000000000008</v>
      </c>
      <c r="J113" s="12">
        <v>8.1560000000000006</v>
      </c>
      <c r="K113" s="44" t="s">
        <v>732</v>
      </c>
      <c r="L113" s="9" t="str">
        <f t="shared" si="15"/>
        <v>Yes</v>
      </c>
    </row>
    <row r="114" spans="1:12" ht="25.5" x14ac:dyDescent="0.2">
      <c r="A114" s="45" t="s">
        <v>1332</v>
      </c>
      <c r="B114" s="34" t="s">
        <v>217</v>
      </c>
      <c r="C114" s="46">
        <v>2272.8910879999999</v>
      </c>
      <c r="D114" s="43" t="str">
        <f t="shared" si="12"/>
        <v>N/A</v>
      </c>
      <c r="E114" s="46">
        <v>2383.9982786999999</v>
      </c>
      <c r="F114" s="43" t="str">
        <f t="shared" si="13"/>
        <v>N/A</v>
      </c>
      <c r="G114" s="46">
        <v>2469.7318857</v>
      </c>
      <c r="H114" s="43" t="str">
        <f t="shared" si="14"/>
        <v>N/A</v>
      </c>
      <c r="I114" s="12">
        <v>4.8879999999999999</v>
      </c>
      <c r="J114" s="12">
        <v>3.5960000000000001</v>
      </c>
      <c r="K114" s="44" t="s">
        <v>732</v>
      </c>
      <c r="L114" s="9" t="str">
        <f t="shared" si="15"/>
        <v>Yes</v>
      </c>
    </row>
    <row r="115" spans="1:12" ht="25.5" x14ac:dyDescent="0.2">
      <c r="A115" s="45" t="s">
        <v>574</v>
      </c>
      <c r="B115" s="34" t="s">
        <v>217</v>
      </c>
      <c r="C115" s="46">
        <v>82384008</v>
      </c>
      <c r="D115" s="43" t="str">
        <f t="shared" si="12"/>
        <v>N/A</v>
      </c>
      <c r="E115" s="46">
        <v>108084162</v>
      </c>
      <c r="F115" s="43" t="str">
        <f t="shared" si="13"/>
        <v>N/A</v>
      </c>
      <c r="G115" s="46">
        <v>127603778</v>
      </c>
      <c r="H115" s="43" t="str">
        <f t="shared" si="14"/>
        <v>N/A</v>
      </c>
      <c r="I115" s="12">
        <v>31.2</v>
      </c>
      <c r="J115" s="12">
        <v>18.059999999999999</v>
      </c>
      <c r="K115" s="44" t="s">
        <v>732</v>
      </c>
      <c r="L115" s="9" t="str">
        <f t="shared" si="15"/>
        <v>Yes</v>
      </c>
    </row>
    <row r="116" spans="1:12" x14ac:dyDescent="0.2">
      <c r="A116" s="3" t="s">
        <v>575</v>
      </c>
      <c r="B116" s="34" t="s">
        <v>217</v>
      </c>
      <c r="C116" s="35">
        <v>119710</v>
      </c>
      <c r="D116" s="43" t="str">
        <f t="shared" si="12"/>
        <v>N/A</v>
      </c>
      <c r="E116" s="35">
        <v>151055</v>
      </c>
      <c r="F116" s="43" t="str">
        <f t="shared" si="13"/>
        <v>N/A</v>
      </c>
      <c r="G116" s="35">
        <v>188975</v>
      </c>
      <c r="H116" s="43" t="str">
        <f t="shared" si="14"/>
        <v>N/A</v>
      </c>
      <c r="I116" s="12">
        <v>26.18</v>
      </c>
      <c r="J116" s="12">
        <v>25.1</v>
      </c>
      <c r="K116" s="44" t="s">
        <v>732</v>
      </c>
      <c r="L116" s="9" t="str">
        <f t="shared" si="15"/>
        <v>Yes</v>
      </c>
    </row>
    <row r="117" spans="1:12" ht="25.5" x14ac:dyDescent="0.2">
      <c r="A117" s="3" t="s">
        <v>1333</v>
      </c>
      <c r="B117" s="34" t="s">
        <v>217</v>
      </c>
      <c r="C117" s="46">
        <v>688.19654163999996</v>
      </c>
      <c r="D117" s="43" t="str">
        <f t="shared" si="12"/>
        <v>N/A</v>
      </c>
      <c r="E117" s="46">
        <v>715.52852933999998</v>
      </c>
      <c r="F117" s="43" t="str">
        <f t="shared" si="13"/>
        <v>N/A</v>
      </c>
      <c r="G117" s="46">
        <v>675.24158222000005</v>
      </c>
      <c r="H117" s="43" t="str">
        <f t="shared" si="14"/>
        <v>N/A</v>
      </c>
      <c r="I117" s="12">
        <v>3.972</v>
      </c>
      <c r="J117" s="12">
        <v>-5.63</v>
      </c>
      <c r="K117" s="44" t="s">
        <v>732</v>
      </c>
      <c r="L117" s="9" t="str">
        <f t="shared" si="15"/>
        <v>Yes</v>
      </c>
    </row>
    <row r="118" spans="1:12" ht="25.5" x14ac:dyDescent="0.2">
      <c r="A118" s="4" t="s">
        <v>576</v>
      </c>
      <c r="B118" s="34" t="s">
        <v>217</v>
      </c>
      <c r="C118" s="46">
        <v>31863312</v>
      </c>
      <c r="D118" s="43" t="str">
        <f t="shared" si="12"/>
        <v>N/A</v>
      </c>
      <c r="E118" s="46">
        <v>46577888</v>
      </c>
      <c r="F118" s="43" t="str">
        <f t="shared" si="13"/>
        <v>N/A</v>
      </c>
      <c r="G118" s="46">
        <v>82334653</v>
      </c>
      <c r="H118" s="43" t="str">
        <f t="shared" si="14"/>
        <v>N/A</v>
      </c>
      <c r="I118" s="12">
        <v>46.18</v>
      </c>
      <c r="J118" s="12">
        <v>76.77</v>
      </c>
      <c r="K118" s="44" t="s">
        <v>732</v>
      </c>
      <c r="L118" s="9" t="str">
        <f t="shared" si="15"/>
        <v>No</v>
      </c>
    </row>
    <row r="119" spans="1:12" x14ac:dyDescent="0.2">
      <c r="A119" s="4" t="s">
        <v>577</v>
      </c>
      <c r="B119" s="34" t="s">
        <v>217</v>
      </c>
      <c r="C119" s="35">
        <v>3997</v>
      </c>
      <c r="D119" s="43" t="str">
        <f t="shared" si="12"/>
        <v>N/A</v>
      </c>
      <c r="E119" s="35">
        <v>11181</v>
      </c>
      <c r="F119" s="43" t="str">
        <f t="shared" si="13"/>
        <v>N/A</v>
      </c>
      <c r="G119" s="35">
        <v>16349</v>
      </c>
      <c r="H119" s="43" t="str">
        <f t="shared" si="14"/>
        <v>N/A</v>
      </c>
      <c r="I119" s="12">
        <v>179.7</v>
      </c>
      <c r="J119" s="12">
        <v>46.22</v>
      </c>
      <c r="K119" s="44" t="s">
        <v>732</v>
      </c>
      <c r="L119" s="9" t="str">
        <f t="shared" si="15"/>
        <v>No</v>
      </c>
    </row>
    <row r="120" spans="1:12" ht="25.5" x14ac:dyDescent="0.2">
      <c r="A120" s="4" t="s">
        <v>1334</v>
      </c>
      <c r="B120" s="34" t="s">
        <v>217</v>
      </c>
      <c r="C120" s="46">
        <v>7971.8068550999997</v>
      </c>
      <c r="D120" s="43" t="str">
        <f t="shared" si="12"/>
        <v>N/A</v>
      </c>
      <c r="E120" s="46">
        <v>4165.8069939999996</v>
      </c>
      <c r="F120" s="43" t="str">
        <f t="shared" si="13"/>
        <v>N/A</v>
      </c>
      <c r="G120" s="46">
        <v>5036.0666096000004</v>
      </c>
      <c r="H120" s="43" t="str">
        <f t="shared" si="14"/>
        <v>N/A</v>
      </c>
      <c r="I120" s="12">
        <v>-47.7</v>
      </c>
      <c r="J120" s="12">
        <v>20.89</v>
      </c>
      <c r="K120" s="44" t="s">
        <v>732</v>
      </c>
      <c r="L120" s="9" t="str">
        <f t="shared" si="15"/>
        <v>Yes</v>
      </c>
    </row>
    <row r="121" spans="1:12" ht="25.5" x14ac:dyDescent="0.2">
      <c r="A121" s="4" t="s">
        <v>578</v>
      </c>
      <c r="B121" s="34" t="s">
        <v>217</v>
      </c>
      <c r="C121" s="46">
        <v>42547641</v>
      </c>
      <c r="D121" s="43" t="str">
        <f t="shared" si="12"/>
        <v>N/A</v>
      </c>
      <c r="E121" s="46">
        <v>32784473</v>
      </c>
      <c r="F121" s="43" t="str">
        <f t="shared" si="13"/>
        <v>N/A</v>
      </c>
      <c r="G121" s="46">
        <v>62102658</v>
      </c>
      <c r="H121" s="43" t="str">
        <f t="shared" si="14"/>
        <v>N/A</v>
      </c>
      <c r="I121" s="12">
        <v>-22.9</v>
      </c>
      <c r="J121" s="12">
        <v>89.43</v>
      </c>
      <c r="K121" s="44" t="s">
        <v>732</v>
      </c>
      <c r="L121" s="9" t="str">
        <f t="shared" si="15"/>
        <v>No</v>
      </c>
    </row>
    <row r="122" spans="1:12" ht="25.5" x14ac:dyDescent="0.2">
      <c r="A122" s="4" t="s">
        <v>579</v>
      </c>
      <c r="B122" s="34" t="s">
        <v>217</v>
      </c>
      <c r="C122" s="35">
        <v>63448</v>
      </c>
      <c r="D122" s="43" t="str">
        <f t="shared" si="12"/>
        <v>N/A</v>
      </c>
      <c r="E122" s="35">
        <v>58768</v>
      </c>
      <c r="F122" s="43" t="str">
        <f t="shared" si="13"/>
        <v>N/A</v>
      </c>
      <c r="G122" s="35">
        <v>71410</v>
      </c>
      <c r="H122" s="43" t="str">
        <f t="shared" si="14"/>
        <v>N/A</v>
      </c>
      <c r="I122" s="12">
        <v>-7.38</v>
      </c>
      <c r="J122" s="12">
        <v>21.51</v>
      </c>
      <c r="K122" s="44" t="s">
        <v>732</v>
      </c>
      <c r="L122" s="9" t="str">
        <f t="shared" si="15"/>
        <v>Yes</v>
      </c>
    </row>
    <row r="123" spans="1:12" ht="25.5" x14ac:dyDescent="0.2">
      <c r="A123" s="4" t="s">
        <v>1335</v>
      </c>
      <c r="B123" s="34" t="s">
        <v>217</v>
      </c>
      <c r="C123" s="46">
        <v>670.59073572</v>
      </c>
      <c r="D123" s="43" t="str">
        <f t="shared" si="12"/>
        <v>N/A</v>
      </c>
      <c r="E123" s="46">
        <v>557.86266335000005</v>
      </c>
      <c r="F123" s="43" t="str">
        <f t="shared" si="13"/>
        <v>N/A</v>
      </c>
      <c r="G123" s="46">
        <v>869.66332446000001</v>
      </c>
      <c r="H123" s="43" t="str">
        <f t="shared" si="14"/>
        <v>N/A</v>
      </c>
      <c r="I123" s="12">
        <v>-16.8</v>
      </c>
      <c r="J123" s="12">
        <v>55.89</v>
      </c>
      <c r="K123" s="44" t="s">
        <v>732</v>
      </c>
      <c r="L123" s="9" t="str">
        <f t="shared" si="15"/>
        <v>No</v>
      </c>
    </row>
    <row r="124" spans="1:12" ht="25.5" x14ac:dyDescent="0.2">
      <c r="A124" s="4" t="s">
        <v>580</v>
      </c>
      <c r="B124" s="34" t="s">
        <v>217</v>
      </c>
      <c r="C124" s="46">
        <v>185292128</v>
      </c>
      <c r="D124" s="43" t="str">
        <f t="shared" si="12"/>
        <v>N/A</v>
      </c>
      <c r="E124" s="46">
        <v>218322664</v>
      </c>
      <c r="F124" s="43" t="str">
        <f t="shared" si="13"/>
        <v>N/A</v>
      </c>
      <c r="G124" s="46">
        <v>258972088</v>
      </c>
      <c r="H124" s="43" t="str">
        <f t="shared" si="14"/>
        <v>N/A</v>
      </c>
      <c r="I124" s="12">
        <v>17.829999999999998</v>
      </c>
      <c r="J124" s="12">
        <v>18.62</v>
      </c>
      <c r="K124" s="44" t="s">
        <v>732</v>
      </c>
      <c r="L124" s="9" t="str">
        <f t="shared" si="15"/>
        <v>Yes</v>
      </c>
    </row>
    <row r="125" spans="1:12" x14ac:dyDescent="0.2">
      <c r="A125" s="2" t="s">
        <v>581</v>
      </c>
      <c r="B125" s="34" t="s">
        <v>217</v>
      </c>
      <c r="C125" s="35">
        <v>34016</v>
      </c>
      <c r="D125" s="43" t="str">
        <f t="shared" si="12"/>
        <v>N/A</v>
      </c>
      <c r="E125" s="35">
        <v>37986</v>
      </c>
      <c r="F125" s="43" t="str">
        <f t="shared" si="13"/>
        <v>N/A</v>
      </c>
      <c r="G125" s="35">
        <v>42399</v>
      </c>
      <c r="H125" s="43" t="str">
        <f t="shared" si="14"/>
        <v>N/A</v>
      </c>
      <c r="I125" s="12">
        <v>11.67</v>
      </c>
      <c r="J125" s="12">
        <v>11.62</v>
      </c>
      <c r="K125" s="44" t="s">
        <v>732</v>
      </c>
      <c r="L125" s="9" t="str">
        <f t="shared" si="15"/>
        <v>Yes</v>
      </c>
    </row>
    <row r="126" spans="1:12" ht="25.5" x14ac:dyDescent="0.2">
      <c r="A126" s="2" t="s">
        <v>1336</v>
      </c>
      <c r="B126" s="34" t="s">
        <v>217</v>
      </c>
      <c r="C126" s="46">
        <v>5447.2050799999997</v>
      </c>
      <c r="D126" s="43" t="str">
        <f t="shared" si="12"/>
        <v>N/A</v>
      </c>
      <c r="E126" s="46">
        <v>5747.4507450000001</v>
      </c>
      <c r="F126" s="43" t="str">
        <f t="shared" si="13"/>
        <v>N/A</v>
      </c>
      <c r="G126" s="46">
        <v>6107.9763202000004</v>
      </c>
      <c r="H126" s="43" t="str">
        <f t="shared" si="14"/>
        <v>N/A</v>
      </c>
      <c r="I126" s="12">
        <v>5.5119999999999996</v>
      </c>
      <c r="J126" s="12">
        <v>6.2729999999999997</v>
      </c>
      <c r="K126" s="44" t="s">
        <v>732</v>
      </c>
      <c r="L126" s="9" t="str">
        <f t="shared" si="15"/>
        <v>Yes</v>
      </c>
    </row>
    <row r="127" spans="1:12" ht="25.5" x14ac:dyDescent="0.2">
      <c r="A127" s="2" t="s">
        <v>582</v>
      </c>
      <c r="B127" s="34" t="s">
        <v>217</v>
      </c>
      <c r="C127" s="46">
        <v>13382182</v>
      </c>
      <c r="D127" s="43" t="str">
        <f t="shared" si="12"/>
        <v>N/A</v>
      </c>
      <c r="E127" s="46">
        <v>20476244</v>
      </c>
      <c r="F127" s="43" t="str">
        <f t="shared" si="13"/>
        <v>N/A</v>
      </c>
      <c r="G127" s="46">
        <v>30579746</v>
      </c>
      <c r="H127" s="43" t="str">
        <f t="shared" si="14"/>
        <v>N/A</v>
      </c>
      <c r="I127" s="12">
        <v>53.01</v>
      </c>
      <c r="J127" s="12">
        <v>49.34</v>
      </c>
      <c r="K127" s="44" t="s">
        <v>732</v>
      </c>
      <c r="L127" s="9" t="str">
        <f t="shared" si="15"/>
        <v>No</v>
      </c>
    </row>
    <row r="128" spans="1:12" x14ac:dyDescent="0.2">
      <c r="A128" s="2" t="s">
        <v>583</v>
      </c>
      <c r="B128" s="34" t="s">
        <v>217</v>
      </c>
      <c r="C128" s="35">
        <v>7431</v>
      </c>
      <c r="D128" s="43" t="str">
        <f t="shared" si="12"/>
        <v>N/A</v>
      </c>
      <c r="E128" s="35">
        <v>11741</v>
      </c>
      <c r="F128" s="43" t="str">
        <f t="shared" si="13"/>
        <v>N/A</v>
      </c>
      <c r="G128" s="35">
        <v>19765</v>
      </c>
      <c r="H128" s="43" t="str">
        <f t="shared" si="14"/>
        <v>N/A</v>
      </c>
      <c r="I128" s="12">
        <v>58</v>
      </c>
      <c r="J128" s="12">
        <v>68.34</v>
      </c>
      <c r="K128" s="44" t="s">
        <v>732</v>
      </c>
      <c r="L128" s="9" t="str">
        <f t="shared" si="15"/>
        <v>No</v>
      </c>
    </row>
    <row r="129" spans="1:12" ht="25.5" x14ac:dyDescent="0.2">
      <c r="A129" s="2" t="s">
        <v>1337</v>
      </c>
      <c r="B129" s="34" t="s">
        <v>217</v>
      </c>
      <c r="C129" s="46">
        <v>1800.8588345999999</v>
      </c>
      <c r="D129" s="43" t="str">
        <f t="shared" si="12"/>
        <v>N/A</v>
      </c>
      <c r="E129" s="46">
        <v>1743.9948896999999</v>
      </c>
      <c r="F129" s="43" t="str">
        <f t="shared" si="13"/>
        <v>N/A</v>
      </c>
      <c r="G129" s="46">
        <v>1547.1665065</v>
      </c>
      <c r="H129" s="43" t="str">
        <f t="shared" si="14"/>
        <v>N/A</v>
      </c>
      <c r="I129" s="12">
        <v>-3.16</v>
      </c>
      <c r="J129" s="12">
        <v>-11.3</v>
      </c>
      <c r="K129" s="44" t="s">
        <v>732</v>
      </c>
      <c r="L129" s="9" t="str">
        <f t="shared" si="15"/>
        <v>Yes</v>
      </c>
    </row>
    <row r="130" spans="1:12" ht="25.5" x14ac:dyDescent="0.2">
      <c r="A130" s="2" t="s">
        <v>584</v>
      </c>
      <c r="B130" s="34" t="s">
        <v>217</v>
      </c>
      <c r="C130" s="46">
        <v>33911412</v>
      </c>
      <c r="D130" s="43" t="str">
        <f t="shared" si="12"/>
        <v>N/A</v>
      </c>
      <c r="E130" s="46">
        <v>39000980</v>
      </c>
      <c r="F130" s="43" t="str">
        <f t="shared" si="13"/>
        <v>N/A</v>
      </c>
      <c r="G130" s="46">
        <v>41645922</v>
      </c>
      <c r="H130" s="43" t="str">
        <f t="shared" si="14"/>
        <v>N/A</v>
      </c>
      <c r="I130" s="12">
        <v>15.01</v>
      </c>
      <c r="J130" s="12">
        <v>6.782</v>
      </c>
      <c r="K130" s="44" t="s">
        <v>732</v>
      </c>
      <c r="L130" s="9" t="str">
        <f t="shared" si="15"/>
        <v>Yes</v>
      </c>
    </row>
    <row r="131" spans="1:12" x14ac:dyDescent="0.2">
      <c r="A131" s="2" t="s">
        <v>585</v>
      </c>
      <c r="B131" s="34" t="s">
        <v>217</v>
      </c>
      <c r="C131" s="35">
        <v>2347</v>
      </c>
      <c r="D131" s="43" t="str">
        <f t="shared" si="12"/>
        <v>N/A</v>
      </c>
      <c r="E131" s="35">
        <v>2559</v>
      </c>
      <c r="F131" s="43" t="str">
        <f t="shared" si="13"/>
        <v>N/A</v>
      </c>
      <c r="G131" s="35">
        <v>2875</v>
      </c>
      <c r="H131" s="43" t="str">
        <f t="shared" si="14"/>
        <v>N/A</v>
      </c>
      <c r="I131" s="12">
        <v>9.0329999999999995</v>
      </c>
      <c r="J131" s="12">
        <v>12.35</v>
      </c>
      <c r="K131" s="44" t="s">
        <v>732</v>
      </c>
      <c r="L131" s="9" t="str">
        <f t="shared" si="15"/>
        <v>Yes</v>
      </c>
    </row>
    <row r="132" spans="1:12" x14ac:dyDescent="0.2">
      <c r="A132" s="2" t="s">
        <v>1338</v>
      </c>
      <c r="B132" s="34" t="s">
        <v>217</v>
      </c>
      <c r="C132" s="46">
        <v>14448.833404000001</v>
      </c>
      <c r="D132" s="43" t="str">
        <f t="shared" si="12"/>
        <v>N/A</v>
      </c>
      <c r="E132" s="46">
        <v>15240.711214999999</v>
      </c>
      <c r="F132" s="43" t="str">
        <f t="shared" si="13"/>
        <v>N/A</v>
      </c>
      <c r="G132" s="46">
        <v>14485.538087000001</v>
      </c>
      <c r="H132" s="43" t="str">
        <f t="shared" si="14"/>
        <v>N/A</v>
      </c>
      <c r="I132" s="12">
        <v>5.4809999999999999</v>
      </c>
      <c r="J132" s="12">
        <v>-4.95</v>
      </c>
      <c r="K132" s="44" t="s">
        <v>732</v>
      </c>
      <c r="L132" s="9" t="str">
        <f t="shared" si="15"/>
        <v>Yes</v>
      </c>
    </row>
    <row r="133" spans="1:12" ht="25.5" x14ac:dyDescent="0.2">
      <c r="A133" s="2" t="s">
        <v>586</v>
      </c>
      <c r="B133" s="34" t="s">
        <v>217</v>
      </c>
      <c r="C133" s="46">
        <v>10824028</v>
      </c>
      <c r="D133" s="43" t="str">
        <f t="shared" si="12"/>
        <v>N/A</v>
      </c>
      <c r="E133" s="46">
        <v>13343288</v>
      </c>
      <c r="F133" s="43" t="str">
        <f t="shared" si="13"/>
        <v>N/A</v>
      </c>
      <c r="G133" s="46">
        <v>15833218</v>
      </c>
      <c r="H133" s="43" t="str">
        <f t="shared" si="14"/>
        <v>N/A</v>
      </c>
      <c r="I133" s="12">
        <v>23.27</v>
      </c>
      <c r="J133" s="12">
        <v>18.66</v>
      </c>
      <c r="K133" s="44" t="s">
        <v>732</v>
      </c>
      <c r="L133" s="9" t="str">
        <f>IF(J133="Div by 0", "N/A", IF(OR(J133="N/A",K133="N/A"),"N/A", IF(J133&gt;VALUE(MID(K133,1,2)), "No", IF(J133&lt;-1*VALUE(MID(K133,1,2)), "No", "Yes"))))</f>
        <v>Yes</v>
      </c>
    </row>
    <row r="134" spans="1:12" x14ac:dyDescent="0.2">
      <c r="A134" s="2" t="s">
        <v>587</v>
      </c>
      <c r="B134" s="34" t="s">
        <v>217</v>
      </c>
      <c r="C134" s="35">
        <v>103475</v>
      </c>
      <c r="D134" s="43" t="str">
        <f t="shared" si="12"/>
        <v>N/A</v>
      </c>
      <c r="E134" s="35">
        <v>125281</v>
      </c>
      <c r="F134" s="43" t="str">
        <f t="shared" si="13"/>
        <v>N/A</v>
      </c>
      <c r="G134" s="35">
        <v>147082</v>
      </c>
      <c r="H134" s="43" t="str">
        <f t="shared" si="14"/>
        <v>N/A</v>
      </c>
      <c r="I134" s="12">
        <v>21.07</v>
      </c>
      <c r="J134" s="12">
        <v>17.399999999999999</v>
      </c>
      <c r="K134" s="44" t="s">
        <v>732</v>
      </c>
      <c r="L134" s="9" t="str">
        <f t="shared" ref="L134:L138" si="16">IF(J134="Div by 0", "N/A", IF(OR(J134="N/A",K134="N/A"),"N/A", IF(J134&gt;VALUE(MID(K134,1,2)), "No", IF(J134&lt;-1*VALUE(MID(K134,1,2)), "No", "Yes"))))</f>
        <v>Yes</v>
      </c>
    </row>
    <row r="135" spans="1:12" ht="25.5" x14ac:dyDescent="0.2">
      <c r="A135" s="2" t="s">
        <v>1339</v>
      </c>
      <c r="B135" s="34" t="s">
        <v>217</v>
      </c>
      <c r="C135" s="46">
        <v>104.60524764</v>
      </c>
      <c r="D135" s="43" t="str">
        <f t="shared" si="12"/>
        <v>N/A</v>
      </c>
      <c r="E135" s="46">
        <v>106.50687653999999</v>
      </c>
      <c r="F135" s="43" t="str">
        <f t="shared" si="13"/>
        <v>N/A</v>
      </c>
      <c r="G135" s="46">
        <v>107.64891693</v>
      </c>
      <c r="H135" s="43" t="str">
        <f t="shared" si="14"/>
        <v>N/A</v>
      </c>
      <c r="I135" s="12">
        <v>1.8180000000000001</v>
      </c>
      <c r="J135" s="12">
        <v>1.0720000000000001</v>
      </c>
      <c r="K135" s="44" t="s">
        <v>732</v>
      </c>
      <c r="L135" s="9" t="str">
        <f t="shared" si="16"/>
        <v>Yes</v>
      </c>
    </row>
    <row r="136" spans="1:12" ht="25.5" x14ac:dyDescent="0.2">
      <c r="A136" s="2" t="s">
        <v>588</v>
      </c>
      <c r="B136" s="34" t="s">
        <v>217</v>
      </c>
      <c r="C136" s="46">
        <v>939459</v>
      </c>
      <c r="D136" s="43" t="str">
        <f t="shared" ref="D136:D150" si="17">IF($B136="N/A","N/A",IF(C136&gt;10,"No",IF(C136&lt;-10,"No","Yes")))</f>
        <v>N/A</v>
      </c>
      <c r="E136" s="46">
        <v>1378374</v>
      </c>
      <c r="F136" s="43" t="str">
        <f t="shared" ref="F136:F150" si="18">IF($B136="N/A","N/A",IF(E136&gt;10,"No",IF(E136&lt;-10,"No","Yes")))</f>
        <v>N/A</v>
      </c>
      <c r="G136" s="46">
        <v>2332817</v>
      </c>
      <c r="H136" s="43" t="str">
        <f t="shared" ref="H136:H150" si="19">IF($B136="N/A","N/A",IF(G136&gt;10,"No",IF(G136&lt;-10,"No","Yes")))</f>
        <v>N/A</v>
      </c>
      <c r="I136" s="12">
        <v>46.72</v>
      </c>
      <c r="J136" s="12">
        <v>69.239999999999995</v>
      </c>
      <c r="K136" s="44" t="s">
        <v>732</v>
      </c>
      <c r="L136" s="9" t="str">
        <f t="shared" si="16"/>
        <v>No</v>
      </c>
    </row>
    <row r="137" spans="1:12" x14ac:dyDescent="0.2">
      <c r="A137" s="2" t="s">
        <v>589</v>
      </c>
      <c r="B137" s="34" t="s">
        <v>217</v>
      </c>
      <c r="C137" s="35">
        <v>29</v>
      </c>
      <c r="D137" s="43" t="str">
        <f t="shared" si="17"/>
        <v>N/A</v>
      </c>
      <c r="E137" s="35">
        <v>81</v>
      </c>
      <c r="F137" s="43" t="str">
        <f t="shared" si="18"/>
        <v>N/A</v>
      </c>
      <c r="G137" s="35">
        <v>92</v>
      </c>
      <c r="H137" s="43" t="str">
        <f t="shared" si="19"/>
        <v>N/A</v>
      </c>
      <c r="I137" s="12">
        <v>179.3</v>
      </c>
      <c r="J137" s="12">
        <v>13.58</v>
      </c>
      <c r="K137" s="44" t="s">
        <v>732</v>
      </c>
      <c r="L137" s="9" t="str">
        <f t="shared" si="16"/>
        <v>Yes</v>
      </c>
    </row>
    <row r="138" spans="1:12" ht="25.5" x14ac:dyDescent="0.2">
      <c r="A138" s="2" t="s">
        <v>1340</v>
      </c>
      <c r="B138" s="34" t="s">
        <v>217</v>
      </c>
      <c r="C138" s="46">
        <v>32395.137931000001</v>
      </c>
      <c r="D138" s="43" t="str">
        <f t="shared" si="17"/>
        <v>N/A</v>
      </c>
      <c r="E138" s="46">
        <v>17016.962963000002</v>
      </c>
      <c r="F138" s="43" t="str">
        <f t="shared" si="18"/>
        <v>N/A</v>
      </c>
      <c r="G138" s="46">
        <v>25356.706522</v>
      </c>
      <c r="H138" s="43" t="str">
        <f t="shared" si="19"/>
        <v>N/A</v>
      </c>
      <c r="I138" s="12">
        <v>-47.5</v>
      </c>
      <c r="J138" s="12">
        <v>49.01</v>
      </c>
      <c r="K138" s="44" t="s">
        <v>732</v>
      </c>
      <c r="L138" s="9" t="str">
        <f t="shared" si="16"/>
        <v>No</v>
      </c>
    </row>
    <row r="139" spans="1:12" ht="25.5" x14ac:dyDescent="0.2">
      <c r="A139" s="2" t="s">
        <v>590</v>
      </c>
      <c r="B139" s="34" t="s">
        <v>217</v>
      </c>
      <c r="C139" s="46">
        <v>211819617</v>
      </c>
      <c r="D139" s="43" t="str">
        <f t="shared" si="17"/>
        <v>N/A</v>
      </c>
      <c r="E139" s="46">
        <v>270214836</v>
      </c>
      <c r="F139" s="43" t="str">
        <f t="shared" si="18"/>
        <v>N/A</v>
      </c>
      <c r="G139" s="46">
        <v>326686959</v>
      </c>
      <c r="H139" s="43" t="str">
        <f t="shared" si="19"/>
        <v>N/A</v>
      </c>
      <c r="I139" s="12">
        <v>27.57</v>
      </c>
      <c r="J139" s="12">
        <v>20.9</v>
      </c>
      <c r="K139" s="44" t="s">
        <v>732</v>
      </c>
      <c r="L139" s="9" t="str">
        <f t="shared" ref="L139:L150" si="20">IF(J139="Div by 0", "N/A", IF(K139="N/A","N/A", IF(J139&gt;VALUE(MID(K139,1,2)), "No", IF(J139&lt;-1*VALUE(MID(K139,1,2)), "No", "Yes"))))</f>
        <v>Yes</v>
      </c>
    </row>
    <row r="140" spans="1:12" ht="25.5" x14ac:dyDescent="0.2">
      <c r="A140" s="2" t="s">
        <v>591</v>
      </c>
      <c r="B140" s="34" t="s">
        <v>217</v>
      </c>
      <c r="C140" s="35">
        <v>414107</v>
      </c>
      <c r="D140" s="43" t="str">
        <f t="shared" si="17"/>
        <v>N/A</v>
      </c>
      <c r="E140" s="35">
        <v>427731</v>
      </c>
      <c r="F140" s="43" t="str">
        <f t="shared" si="18"/>
        <v>N/A</v>
      </c>
      <c r="G140" s="35">
        <v>562580</v>
      </c>
      <c r="H140" s="43" t="str">
        <f t="shared" si="19"/>
        <v>N/A</v>
      </c>
      <c r="I140" s="12">
        <v>3.29</v>
      </c>
      <c r="J140" s="12">
        <v>31.53</v>
      </c>
      <c r="K140" s="44" t="s">
        <v>732</v>
      </c>
      <c r="L140" s="9" t="str">
        <f t="shared" si="20"/>
        <v>No</v>
      </c>
    </row>
    <row r="141" spans="1:12" ht="25.5" x14ac:dyDescent="0.2">
      <c r="A141" s="2" t="s">
        <v>1341</v>
      </c>
      <c r="B141" s="34" t="s">
        <v>217</v>
      </c>
      <c r="C141" s="46">
        <v>511.50938525999999</v>
      </c>
      <c r="D141" s="43" t="str">
        <f t="shared" si="17"/>
        <v>N/A</v>
      </c>
      <c r="E141" s="46">
        <v>631.74012639</v>
      </c>
      <c r="F141" s="43" t="str">
        <f t="shared" si="18"/>
        <v>N/A</v>
      </c>
      <c r="G141" s="46">
        <v>580.69422838000003</v>
      </c>
      <c r="H141" s="43" t="str">
        <f t="shared" si="19"/>
        <v>N/A</v>
      </c>
      <c r="I141" s="12">
        <v>23.51</v>
      </c>
      <c r="J141" s="12">
        <v>-8.08</v>
      </c>
      <c r="K141" s="44" t="s">
        <v>732</v>
      </c>
      <c r="L141" s="9" t="str">
        <f t="shared" si="20"/>
        <v>Yes</v>
      </c>
    </row>
    <row r="142" spans="1:12" ht="25.5" x14ac:dyDescent="0.2">
      <c r="A142" s="2" t="s">
        <v>592</v>
      </c>
      <c r="B142" s="34" t="s">
        <v>217</v>
      </c>
      <c r="C142" s="46">
        <v>7037819</v>
      </c>
      <c r="D142" s="43" t="str">
        <f t="shared" si="17"/>
        <v>N/A</v>
      </c>
      <c r="E142" s="46">
        <v>7694873</v>
      </c>
      <c r="F142" s="43" t="str">
        <f t="shared" si="18"/>
        <v>N/A</v>
      </c>
      <c r="G142" s="46">
        <v>7404514</v>
      </c>
      <c r="H142" s="43" t="str">
        <f t="shared" si="19"/>
        <v>N/A</v>
      </c>
      <c r="I142" s="12">
        <v>9.3360000000000003</v>
      </c>
      <c r="J142" s="12">
        <v>-3.77</v>
      </c>
      <c r="K142" s="44" t="s">
        <v>732</v>
      </c>
      <c r="L142" s="9" t="str">
        <f t="shared" si="20"/>
        <v>Yes</v>
      </c>
    </row>
    <row r="143" spans="1:12" x14ac:dyDescent="0.2">
      <c r="A143" s="3" t="s">
        <v>593</v>
      </c>
      <c r="B143" s="34" t="s">
        <v>217</v>
      </c>
      <c r="C143" s="35">
        <v>478</v>
      </c>
      <c r="D143" s="43" t="str">
        <f t="shared" si="17"/>
        <v>N/A</v>
      </c>
      <c r="E143" s="35">
        <v>505</v>
      </c>
      <c r="F143" s="43" t="str">
        <f t="shared" si="18"/>
        <v>N/A</v>
      </c>
      <c r="G143" s="35">
        <v>554</v>
      </c>
      <c r="H143" s="43" t="str">
        <f t="shared" si="19"/>
        <v>N/A</v>
      </c>
      <c r="I143" s="12">
        <v>5.649</v>
      </c>
      <c r="J143" s="12">
        <v>9.7029999999999994</v>
      </c>
      <c r="K143" s="44" t="s">
        <v>732</v>
      </c>
      <c r="L143" s="9" t="str">
        <f t="shared" si="20"/>
        <v>Yes</v>
      </c>
    </row>
    <row r="144" spans="1:12" ht="25.5" x14ac:dyDescent="0.2">
      <c r="A144" s="3" t="s">
        <v>1342</v>
      </c>
      <c r="B144" s="34" t="s">
        <v>217</v>
      </c>
      <c r="C144" s="46">
        <v>14723.470711</v>
      </c>
      <c r="D144" s="43" t="str">
        <f t="shared" si="17"/>
        <v>N/A</v>
      </c>
      <c r="E144" s="46">
        <v>15237.372277</v>
      </c>
      <c r="F144" s="43" t="str">
        <f t="shared" si="18"/>
        <v>N/A</v>
      </c>
      <c r="G144" s="46">
        <v>13365.548736000001</v>
      </c>
      <c r="H144" s="43" t="str">
        <f t="shared" si="19"/>
        <v>N/A</v>
      </c>
      <c r="I144" s="12">
        <v>3.49</v>
      </c>
      <c r="J144" s="12">
        <v>-12.3</v>
      </c>
      <c r="K144" s="44" t="s">
        <v>732</v>
      </c>
      <c r="L144" s="9" t="str">
        <f t="shared" si="20"/>
        <v>Yes</v>
      </c>
    </row>
    <row r="145" spans="1:12" ht="25.5" x14ac:dyDescent="0.2">
      <c r="A145" s="2" t="s">
        <v>594</v>
      </c>
      <c r="B145" s="34" t="s">
        <v>217</v>
      </c>
      <c r="C145" s="46">
        <v>67938415</v>
      </c>
      <c r="D145" s="43" t="str">
        <f t="shared" si="17"/>
        <v>N/A</v>
      </c>
      <c r="E145" s="46">
        <v>78131813</v>
      </c>
      <c r="F145" s="43" t="str">
        <f t="shared" si="18"/>
        <v>N/A</v>
      </c>
      <c r="G145" s="46">
        <v>76014672</v>
      </c>
      <c r="H145" s="43" t="str">
        <f t="shared" si="19"/>
        <v>N/A</v>
      </c>
      <c r="I145" s="12">
        <v>15</v>
      </c>
      <c r="J145" s="12">
        <v>-2.71</v>
      </c>
      <c r="K145" s="44" t="s">
        <v>732</v>
      </c>
      <c r="L145" s="9" t="str">
        <f t="shared" si="20"/>
        <v>Yes</v>
      </c>
    </row>
    <row r="146" spans="1:12" x14ac:dyDescent="0.2">
      <c r="A146" s="2" t="s">
        <v>595</v>
      </c>
      <c r="B146" s="34" t="s">
        <v>217</v>
      </c>
      <c r="C146" s="35">
        <v>152606</v>
      </c>
      <c r="D146" s="43" t="str">
        <f t="shared" si="17"/>
        <v>N/A</v>
      </c>
      <c r="E146" s="35">
        <v>173265</v>
      </c>
      <c r="F146" s="43" t="str">
        <f t="shared" si="18"/>
        <v>N/A</v>
      </c>
      <c r="G146" s="35">
        <v>170535</v>
      </c>
      <c r="H146" s="43" t="str">
        <f t="shared" si="19"/>
        <v>N/A</v>
      </c>
      <c r="I146" s="12">
        <v>13.54</v>
      </c>
      <c r="J146" s="12">
        <v>-1.58</v>
      </c>
      <c r="K146" s="44" t="s">
        <v>732</v>
      </c>
      <c r="L146" s="9" t="str">
        <f t="shared" si="20"/>
        <v>Yes</v>
      </c>
    </row>
    <row r="147" spans="1:12" ht="25.5" x14ac:dyDescent="0.2">
      <c r="A147" s="2" t="s">
        <v>1343</v>
      </c>
      <c r="B147" s="34" t="s">
        <v>217</v>
      </c>
      <c r="C147" s="46">
        <v>445.18836088</v>
      </c>
      <c r="D147" s="43" t="str">
        <f t="shared" si="17"/>
        <v>N/A</v>
      </c>
      <c r="E147" s="46">
        <v>450.93823334000001</v>
      </c>
      <c r="F147" s="43" t="str">
        <f t="shared" si="18"/>
        <v>N/A</v>
      </c>
      <c r="G147" s="46">
        <v>445.74235200999999</v>
      </c>
      <c r="H147" s="43" t="str">
        <f t="shared" si="19"/>
        <v>N/A</v>
      </c>
      <c r="I147" s="12">
        <v>1.292</v>
      </c>
      <c r="J147" s="12">
        <v>-1.1499999999999999</v>
      </c>
      <c r="K147" s="44" t="s">
        <v>732</v>
      </c>
      <c r="L147" s="9" t="str">
        <f t="shared" si="20"/>
        <v>Yes</v>
      </c>
    </row>
    <row r="148" spans="1:12" ht="25.5" x14ac:dyDescent="0.2">
      <c r="A148" s="2" t="s">
        <v>596</v>
      </c>
      <c r="B148" s="34" t="s">
        <v>217</v>
      </c>
      <c r="C148" s="46">
        <v>22120568</v>
      </c>
      <c r="D148" s="43" t="str">
        <f t="shared" si="17"/>
        <v>N/A</v>
      </c>
      <c r="E148" s="46">
        <v>22800912</v>
      </c>
      <c r="F148" s="43" t="str">
        <f t="shared" si="18"/>
        <v>N/A</v>
      </c>
      <c r="G148" s="46">
        <v>24828150</v>
      </c>
      <c r="H148" s="43" t="str">
        <f t="shared" si="19"/>
        <v>N/A</v>
      </c>
      <c r="I148" s="12">
        <v>3.0760000000000001</v>
      </c>
      <c r="J148" s="12">
        <v>8.891</v>
      </c>
      <c r="K148" s="44" t="s">
        <v>732</v>
      </c>
      <c r="L148" s="9" t="str">
        <f t="shared" si="20"/>
        <v>Yes</v>
      </c>
    </row>
    <row r="149" spans="1:12" x14ac:dyDescent="0.2">
      <c r="A149" s="2" t="s">
        <v>597</v>
      </c>
      <c r="B149" s="34" t="s">
        <v>217</v>
      </c>
      <c r="C149" s="35">
        <v>4503</v>
      </c>
      <c r="D149" s="43" t="str">
        <f t="shared" si="17"/>
        <v>N/A</v>
      </c>
      <c r="E149" s="35">
        <v>4619</v>
      </c>
      <c r="F149" s="43" t="str">
        <f t="shared" si="18"/>
        <v>N/A</v>
      </c>
      <c r="G149" s="35">
        <v>4954</v>
      </c>
      <c r="H149" s="43" t="str">
        <f t="shared" si="19"/>
        <v>N/A</v>
      </c>
      <c r="I149" s="12">
        <v>2.5760000000000001</v>
      </c>
      <c r="J149" s="12">
        <v>7.2530000000000001</v>
      </c>
      <c r="K149" s="44" t="s">
        <v>732</v>
      </c>
      <c r="L149" s="9" t="str">
        <f t="shared" si="20"/>
        <v>Yes</v>
      </c>
    </row>
    <row r="150" spans="1:12" ht="25.5" x14ac:dyDescent="0.2">
      <c r="A150" s="4" t="s">
        <v>1344</v>
      </c>
      <c r="B150" s="34" t="s">
        <v>217</v>
      </c>
      <c r="C150" s="46">
        <v>4912.4068398999998</v>
      </c>
      <c r="D150" s="43" t="str">
        <f t="shared" si="17"/>
        <v>N/A</v>
      </c>
      <c r="E150" s="46">
        <v>4936.3308075000004</v>
      </c>
      <c r="F150" s="43" t="str">
        <f t="shared" si="18"/>
        <v>N/A</v>
      </c>
      <c r="G150" s="46">
        <v>5011.7379895000004</v>
      </c>
      <c r="H150" s="43" t="str">
        <f t="shared" si="19"/>
        <v>N/A</v>
      </c>
      <c r="I150" s="12">
        <v>0.48699999999999999</v>
      </c>
      <c r="J150" s="12">
        <v>1.528</v>
      </c>
      <c r="K150" s="44" t="s">
        <v>732</v>
      </c>
      <c r="L150" s="9" t="str">
        <f t="shared" si="20"/>
        <v>Yes</v>
      </c>
    </row>
    <row r="151" spans="1:12" ht="25.5" x14ac:dyDescent="0.2">
      <c r="A151" s="4" t="s">
        <v>1345</v>
      </c>
      <c r="B151" s="34" t="s">
        <v>217</v>
      </c>
      <c r="C151" s="46">
        <v>764.10487607000005</v>
      </c>
      <c r="D151" s="43" t="str">
        <f t="shared" ref="D151:D170" si="21">IF($B151="N/A","N/A",IF(C151&gt;10,"No",IF(C151&lt;-10,"No","Yes")))</f>
        <v>N/A</v>
      </c>
      <c r="E151" s="46">
        <v>836.49416650000001</v>
      </c>
      <c r="F151" s="43" t="str">
        <f t="shared" ref="F151:F170" si="22">IF($B151="N/A","N/A",IF(E151&gt;10,"No",IF(E151&lt;-10,"No","Yes")))</f>
        <v>N/A</v>
      </c>
      <c r="G151" s="46">
        <v>805.45984403</v>
      </c>
      <c r="H151" s="43" t="str">
        <f t="shared" ref="H151:H170" si="23">IF($B151="N/A","N/A",IF(G151&gt;10,"No",IF(G151&lt;-10,"No","Yes")))</f>
        <v>N/A</v>
      </c>
      <c r="I151" s="12">
        <v>9.4740000000000002</v>
      </c>
      <c r="J151" s="12">
        <v>-3.71</v>
      </c>
      <c r="K151" s="44" t="s">
        <v>732</v>
      </c>
      <c r="L151" s="9" t="str">
        <f t="shared" ref="L151:L170" si="24">IF(J151="Div by 0", "N/A", IF(K151="N/A","N/A", IF(J151&gt;VALUE(MID(K151,1,2)), "No", IF(J151&lt;-1*VALUE(MID(K151,1,2)), "No", "Yes"))))</f>
        <v>Yes</v>
      </c>
    </row>
    <row r="152" spans="1:12" ht="25.5" x14ac:dyDescent="0.2">
      <c r="A152" s="4" t="s">
        <v>1346</v>
      </c>
      <c r="B152" s="34" t="s">
        <v>217</v>
      </c>
      <c r="C152" s="46">
        <v>492.23672749000002</v>
      </c>
      <c r="D152" s="43" t="str">
        <f t="shared" si="21"/>
        <v>N/A</v>
      </c>
      <c r="E152" s="46">
        <v>824.90508826999996</v>
      </c>
      <c r="F152" s="43" t="str">
        <f t="shared" si="22"/>
        <v>N/A</v>
      </c>
      <c r="G152" s="46">
        <v>853.83005678999996</v>
      </c>
      <c r="H152" s="43" t="str">
        <f t="shared" si="23"/>
        <v>N/A</v>
      </c>
      <c r="I152" s="12">
        <v>67.58</v>
      </c>
      <c r="J152" s="12">
        <v>3.5059999999999998</v>
      </c>
      <c r="K152" s="44" t="s">
        <v>732</v>
      </c>
      <c r="L152" s="9" t="str">
        <f t="shared" si="24"/>
        <v>Yes</v>
      </c>
    </row>
    <row r="153" spans="1:12" ht="25.5" x14ac:dyDescent="0.2">
      <c r="A153" s="4" t="s">
        <v>1347</v>
      </c>
      <c r="B153" s="34" t="s">
        <v>217</v>
      </c>
      <c r="C153" s="46">
        <v>2339.5549116000002</v>
      </c>
      <c r="D153" s="43" t="str">
        <f t="shared" si="21"/>
        <v>N/A</v>
      </c>
      <c r="E153" s="46">
        <v>2449.488214</v>
      </c>
      <c r="F153" s="43" t="str">
        <f t="shared" si="22"/>
        <v>N/A</v>
      </c>
      <c r="G153" s="46">
        <v>2369.0673274999999</v>
      </c>
      <c r="H153" s="43" t="str">
        <f t="shared" si="23"/>
        <v>N/A</v>
      </c>
      <c r="I153" s="12">
        <v>4.6989999999999998</v>
      </c>
      <c r="J153" s="12">
        <v>-3.28</v>
      </c>
      <c r="K153" s="44" t="s">
        <v>732</v>
      </c>
      <c r="L153" s="9" t="str">
        <f t="shared" si="24"/>
        <v>Yes</v>
      </c>
    </row>
    <row r="154" spans="1:12" ht="25.5" x14ac:dyDescent="0.2">
      <c r="A154" s="4" t="s">
        <v>1348</v>
      </c>
      <c r="B154" s="34" t="s">
        <v>217</v>
      </c>
      <c r="C154" s="46">
        <v>471.47701884000003</v>
      </c>
      <c r="D154" s="43" t="str">
        <f t="shared" si="21"/>
        <v>N/A</v>
      </c>
      <c r="E154" s="46">
        <v>447.37631094</v>
      </c>
      <c r="F154" s="43" t="str">
        <f t="shared" si="22"/>
        <v>N/A</v>
      </c>
      <c r="G154" s="46">
        <v>411.22001010000002</v>
      </c>
      <c r="H154" s="43" t="str">
        <f t="shared" si="23"/>
        <v>N/A</v>
      </c>
      <c r="I154" s="12">
        <v>-5.1100000000000003</v>
      </c>
      <c r="J154" s="12">
        <v>-8.08</v>
      </c>
      <c r="K154" s="44" t="s">
        <v>732</v>
      </c>
      <c r="L154" s="9" t="str">
        <f t="shared" si="24"/>
        <v>Yes</v>
      </c>
    </row>
    <row r="155" spans="1:12" ht="25.5" x14ac:dyDescent="0.2">
      <c r="A155" s="2" t="s">
        <v>1349</v>
      </c>
      <c r="B155" s="34" t="s">
        <v>217</v>
      </c>
      <c r="C155" s="46">
        <v>593.37416852000001</v>
      </c>
      <c r="D155" s="43" t="str">
        <f t="shared" si="21"/>
        <v>N/A</v>
      </c>
      <c r="E155" s="46">
        <v>955.40052318000005</v>
      </c>
      <c r="F155" s="43" t="str">
        <f t="shared" si="22"/>
        <v>N/A</v>
      </c>
      <c r="G155" s="46">
        <v>884.11019542999998</v>
      </c>
      <c r="H155" s="43" t="str">
        <f t="shared" si="23"/>
        <v>N/A</v>
      </c>
      <c r="I155" s="12">
        <v>61.01</v>
      </c>
      <c r="J155" s="12">
        <v>-7.46</v>
      </c>
      <c r="K155" s="44" t="s">
        <v>732</v>
      </c>
      <c r="L155" s="9" t="str">
        <f t="shared" si="24"/>
        <v>Yes</v>
      </c>
    </row>
    <row r="156" spans="1:12" ht="25.5" x14ac:dyDescent="0.2">
      <c r="A156" s="2" t="s">
        <v>1350</v>
      </c>
      <c r="B156" s="34" t="s">
        <v>217</v>
      </c>
      <c r="C156" s="46">
        <v>336.48310017</v>
      </c>
      <c r="D156" s="43" t="str">
        <f t="shared" si="21"/>
        <v>N/A</v>
      </c>
      <c r="E156" s="46">
        <v>357.26698526000001</v>
      </c>
      <c r="F156" s="43" t="str">
        <f t="shared" si="22"/>
        <v>N/A</v>
      </c>
      <c r="G156" s="46">
        <v>354.67601044999998</v>
      </c>
      <c r="H156" s="43" t="str">
        <f t="shared" si="23"/>
        <v>N/A</v>
      </c>
      <c r="I156" s="12">
        <v>6.1769999999999996</v>
      </c>
      <c r="J156" s="12">
        <v>-0.72499999999999998</v>
      </c>
      <c r="K156" s="44" t="s">
        <v>732</v>
      </c>
      <c r="L156" s="9" t="str">
        <f t="shared" si="24"/>
        <v>Yes</v>
      </c>
    </row>
    <row r="157" spans="1:12" ht="25.5" x14ac:dyDescent="0.2">
      <c r="A157" s="2" t="s">
        <v>1351</v>
      </c>
      <c r="B157" s="34" t="s">
        <v>217</v>
      </c>
      <c r="C157" s="46">
        <v>3993.4985284999998</v>
      </c>
      <c r="D157" s="43" t="str">
        <f t="shared" si="21"/>
        <v>N/A</v>
      </c>
      <c r="E157" s="46">
        <v>6927.5649013000002</v>
      </c>
      <c r="F157" s="43" t="str">
        <f t="shared" si="22"/>
        <v>N/A</v>
      </c>
      <c r="G157" s="46">
        <v>6630.1904762000004</v>
      </c>
      <c r="H157" s="43" t="str">
        <f t="shared" si="23"/>
        <v>N/A</v>
      </c>
      <c r="I157" s="12">
        <v>73.47</v>
      </c>
      <c r="J157" s="12">
        <v>-4.29</v>
      </c>
      <c r="K157" s="44" t="s">
        <v>732</v>
      </c>
      <c r="L157" s="9" t="str">
        <f t="shared" si="24"/>
        <v>Yes</v>
      </c>
    </row>
    <row r="158" spans="1:12" ht="25.5" x14ac:dyDescent="0.2">
      <c r="A158" s="2" t="s">
        <v>1352</v>
      </c>
      <c r="B158" s="34" t="s">
        <v>217</v>
      </c>
      <c r="C158" s="46">
        <v>2127.7440542999998</v>
      </c>
      <c r="D158" s="43" t="str">
        <f t="shared" si="21"/>
        <v>N/A</v>
      </c>
      <c r="E158" s="46">
        <v>2014.7090083999999</v>
      </c>
      <c r="F158" s="43" t="str">
        <f t="shared" si="22"/>
        <v>N/A</v>
      </c>
      <c r="G158" s="46">
        <v>1907.8590634</v>
      </c>
      <c r="H158" s="43" t="str">
        <f t="shared" si="23"/>
        <v>N/A</v>
      </c>
      <c r="I158" s="12">
        <v>-5.31</v>
      </c>
      <c r="J158" s="12">
        <v>-5.3</v>
      </c>
      <c r="K158" s="44" t="s">
        <v>732</v>
      </c>
      <c r="L158" s="9" t="str">
        <f t="shared" si="24"/>
        <v>Yes</v>
      </c>
    </row>
    <row r="159" spans="1:12" ht="25.5" x14ac:dyDescent="0.2">
      <c r="A159" s="2" t="s">
        <v>1353</v>
      </c>
      <c r="B159" s="34" t="s">
        <v>217</v>
      </c>
      <c r="C159" s="46">
        <v>15.158018022</v>
      </c>
      <c r="D159" s="43" t="str">
        <f t="shared" si="21"/>
        <v>N/A</v>
      </c>
      <c r="E159" s="46">
        <v>16.490818114</v>
      </c>
      <c r="F159" s="43" t="str">
        <f t="shared" si="22"/>
        <v>N/A</v>
      </c>
      <c r="G159" s="46">
        <v>19.349131655000001</v>
      </c>
      <c r="H159" s="43" t="str">
        <f t="shared" si="23"/>
        <v>N/A</v>
      </c>
      <c r="I159" s="12">
        <v>8.7929999999999993</v>
      </c>
      <c r="J159" s="12">
        <v>17.329999999999998</v>
      </c>
      <c r="K159" s="44" t="s">
        <v>732</v>
      </c>
      <c r="L159" s="9" t="str">
        <f t="shared" si="24"/>
        <v>Yes</v>
      </c>
    </row>
    <row r="160" spans="1:12" ht="25.5" x14ac:dyDescent="0.2">
      <c r="A160" s="4" t="s">
        <v>1354</v>
      </c>
      <c r="B160" s="34" t="s">
        <v>217</v>
      </c>
      <c r="C160" s="46">
        <v>1.0777763445999999</v>
      </c>
      <c r="D160" s="43" t="str">
        <f t="shared" si="21"/>
        <v>N/A</v>
      </c>
      <c r="E160" s="46">
        <v>2.1252177937000001</v>
      </c>
      <c r="F160" s="43" t="str">
        <f t="shared" si="22"/>
        <v>N/A</v>
      </c>
      <c r="G160" s="46">
        <v>2.0345398722999999</v>
      </c>
      <c r="H160" s="43" t="str">
        <f t="shared" si="23"/>
        <v>N/A</v>
      </c>
      <c r="I160" s="12">
        <v>97.19</v>
      </c>
      <c r="J160" s="12">
        <v>-4.2699999999999996</v>
      </c>
      <c r="K160" s="44" t="s">
        <v>732</v>
      </c>
      <c r="L160" s="9" t="str">
        <f t="shared" si="24"/>
        <v>Yes</v>
      </c>
    </row>
    <row r="161" spans="1:12" x14ac:dyDescent="0.2">
      <c r="A161" s="4" t="s">
        <v>1355</v>
      </c>
      <c r="B161" s="34" t="s">
        <v>217</v>
      </c>
      <c r="C161" s="46">
        <v>557.93852738999999</v>
      </c>
      <c r="D161" s="43" t="str">
        <f t="shared" si="21"/>
        <v>N/A</v>
      </c>
      <c r="E161" s="46">
        <v>627.83486904999995</v>
      </c>
      <c r="F161" s="43" t="str">
        <f t="shared" si="22"/>
        <v>N/A</v>
      </c>
      <c r="G161" s="46">
        <v>657.48941259000003</v>
      </c>
      <c r="H161" s="43" t="str">
        <f t="shared" si="23"/>
        <v>N/A</v>
      </c>
      <c r="I161" s="12">
        <v>12.53</v>
      </c>
      <c r="J161" s="12">
        <v>4.7229999999999999</v>
      </c>
      <c r="K161" s="44" t="s">
        <v>732</v>
      </c>
      <c r="L161" s="9" t="str">
        <f t="shared" si="24"/>
        <v>Yes</v>
      </c>
    </row>
    <row r="162" spans="1:12" x14ac:dyDescent="0.2">
      <c r="A162" s="4" t="s">
        <v>1356</v>
      </c>
      <c r="B162" s="34" t="s">
        <v>217</v>
      </c>
      <c r="C162" s="46">
        <v>566.92007063000005</v>
      </c>
      <c r="D162" s="43" t="str">
        <f t="shared" si="21"/>
        <v>N/A</v>
      </c>
      <c r="E162" s="46">
        <v>850.35784007999996</v>
      </c>
      <c r="F162" s="43" t="str">
        <f t="shared" si="22"/>
        <v>N/A</v>
      </c>
      <c r="G162" s="46">
        <v>774.96963740000001</v>
      </c>
      <c r="H162" s="43" t="str">
        <f t="shared" si="23"/>
        <v>N/A</v>
      </c>
      <c r="I162" s="12">
        <v>50</v>
      </c>
      <c r="J162" s="12">
        <v>-8.8699999999999992</v>
      </c>
      <c r="K162" s="44" t="s">
        <v>732</v>
      </c>
      <c r="L162" s="9" t="str">
        <f t="shared" si="24"/>
        <v>Yes</v>
      </c>
    </row>
    <row r="163" spans="1:12" ht="25.5" x14ac:dyDescent="0.2">
      <c r="A163" s="4" t="s">
        <v>1357</v>
      </c>
      <c r="B163" s="34" t="s">
        <v>217</v>
      </c>
      <c r="C163" s="46">
        <v>2253.7111556999998</v>
      </c>
      <c r="D163" s="43" t="str">
        <f t="shared" si="21"/>
        <v>N/A</v>
      </c>
      <c r="E163" s="46">
        <v>2310.4298589</v>
      </c>
      <c r="F163" s="43" t="str">
        <f t="shared" si="22"/>
        <v>N/A</v>
      </c>
      <c r="G163" s="46">
        <v>2290.0400553999998</v>
      </c>
      <c r="H163" s="43" t="str">
        <f t="shared" si="23"/>
        <v>N/A</v>
      </c>
      <c r="I163" s="12">
        <v>2.5169999999999999</v>
      </c>
      <c r="J163" s="12">
        <v>-0.88300000000000001</v>
      </c>
      <c r="K163" s="44" t="s">
        <v>732</v>
      </c>
      <c r="L163" s="9" t="str">
        <f t="shared" si="24"/>
        <v>Yes</v>
      </c>
    </row>
    <row r="164" spans="1:12" x14ac:dyDescent="0.2">
      <c r="A164" s="4" t="s">
        <v>1358</v>
      </c>
      <c r="B164" s="34" t="s">
        <v>217</v>
      </c>
      <c r="C164" s="46">
        <v>295.04657265999998</v>
      </c>
      <c r="D164" s="43" t="str">
        <f t="shared" si="21"/>
        <v>N/A</v>
      </c>
      <c r="E164" s="46">
        <v>305.13558006</v>
      </c>
      <c r="F164" s="43" t="str">
        <f t="shared" si="22"/>
        <v>N/A</v>
      </c>
      <c r="G164" s="46">
        <v>326.95216699999997</v>
      </c>
      <c r="H164" s="43" t="str">
        <f t="shared" si="23"/>
        <v>N/A</v>
      </c>
      <c r="I164" s="12">
        <v>3.419</v>
      </c>
      <c r="J164" s="12">
        <v>7.15</v>
      </c>
      <c r="K164" s="44" t="s">
        <v>732</v>
      </c>
      <c r="L164" s="9" t="str">
        <f t="shared" si="24"/>
        <v>Yes</v>
      </c>
    </row>
    <row r="165" spans="1:12" x14ac:dyDescent="0.2">
      <c r="A165" s="4" t="s">
        <v>1359</v>
      </c>
      <c r="B165" s="34" t="s">
        <v>217</v>
      </c>
      <c r="C165" s="46">
        <v>193.33238132</v>
      </c>
      <c r="D165" s="43" t="str">
        <f t="shared" si="21"/>
        <v>N/A</v>
      </c>
      <c r="E165" s="46">
        <v>284.91382217</v>
      </c>
      <c r="F165" s="43" t="str">
        <f t="shared" si="22"/>
        <v>N/A</v>
      </c>
      <c r="G165" s="46">
        <v>302.00693939000001</v>
      </c>
      <c r="H165" s="43" t="str">
        <f t="shared" si="23"/>
        <v>N/A</v>
      </c>
      <c r="I165" s="12">
        <v>47.37</v>
      </c>
      <c r="J165" s="12">
        <v>5.9989999999999997</v>
      </c>
      <c r="K165" s="44" t="s">
        <v>732</v>
      </c>
      <c r="L165" s="9" t="str">
        <f t="shared" si="24"/>
        <v>Yes</v>
      </c>
    </row>
    <row r="166" spans="1:12" x14ac:dyDescent="0.2">
      <c r="A166" s="4" t="s">
        <v>1360</v>
      </c>
      <c r="B166" s="34" t="s">
        <v>217</v>
      </c>
      <c r="C166" s="46">
        <v>1942.1463450000001</v>
      </c>
      <c r="D166" s="43" t="str">
        <f t="shared" si="21"/>
        <v>N/A</v>
      </c>
      <c r="E166" s="46">
        <v>2350.6540298</v>
      </c>
      <c r="F166" s="43" t="str">
        <f t="shared" si="22"/>
        <v>N/A</v>
      </c>
      <c r="G166" s="46">
        <v>2626.0268750999999</v>
      </c>
      <c r="H166" s="43" t="str">
        <f t="shared" si="23"/>
        <v>N/A</v>
      </c>
      <c r="I166" s="12">
        <v>21.03</v>
      </c>
      <c r="J166" s="12">
        <v>11.71</v>
      </c>
      <c r="K166" s="44" t="s">
        <v>732</v>
      </c>
      <c r="L166" s="9" t="str">
        <f t="shared" si="24"/>
        <v>Yes</v>
      </c>
    </row>
    <row r="167" spans="1:12" x14ac:dyDescent="0.2">
      <c r="A167" s="45" t="s">
        <v>1361</v>
      </c>
      <c r="B167" s="34" t="s">
        <v>217</v>
      </c>
      <c r="C167" s="46">
        <v>2775.6765156000001</v>
      </c>
      <c r="D167" s="43" t="str">
        <f t="shared" si="21"/>
        <v>N/A</v>
      </c>
      <c r="E167" s="46">
        <v>4715.9692627000004</v>
      </c>
      <c r="F167" s="43" t="str">
        <f t="shared" si="22"/>
        <v>N/A</v>
      </c>
      <c r="G167" s="46">
        <v>5084.8176058999998</v>
      </c>
      <c r="H167" s="43" t="str">
        <f t="shared" si="23"/>
        <v>N/A</v>
      </c>
      <c r="I167" s="12">
        <v>69.900000000000006</v>
      </c>
      <c r="J167" s="12">
        <v>7.8209999999999997</v>
      </c>
      <c r="K167" s="44" t="s">
        <v>732</v>
      </c>
      <c r="L167" s="9" t="str">
        <f t="shared" si="24"/>
        <v>Yes</v>
      </c>
    </row>
    <row r="168" spans="1:12" x14ac:dyDescent="0.2">
      <c r="A168" s="45" t="s">
        <v>1362</v>
      </c>
      <c r="B168" s="34" t="s">
        <v>217</v>
      </c>
      <c r="C168" s="46">
        <v>7598.5443648999999</v>
      </c>
      <c r="D168" s="43" t="str">
        <f t="shared" si="21"/>
        <v>N/A</v>
      </c>
      <c r="E168" s="46">
        <v>8327.5318599000002</v>
      </c>
      <c r="F168" s="43" t="str">
        <f t="shared" si="22"/>
        <v>N/A</v>
      </c>
      <c r="G168" s="46">
        <v>8923.4442576000001</v>
      </c>
      <c r="H168" s="43" t="str">
        <f t="shared" si="23"/>
        <v>N/A</v>
      </c>
      <c r="I168" s="12">
        <v>9.5939999999999994</v>
      </c>
      <c r="J168" s="12">
        <v>7.1559999999999997</v>
      </c>
      <c r="K168" s="44" t="s">
        <v>732</v>
      </c>
      <c r="L168" s="9" t="str">
        <f t="shared" si="24"/>
        <v>Yes</v>
      </c>
    </row>
    <row r="169" spans="1:12" x14ac:dyDescent="0.2">
      <c r="A169" s="45" t="s">
        <v>1363</v>
      </c>
      <c r="B169" s="34" t="s">
        <v>217</v>
      </c>
      <c r="C169" s="46">
        <v>970.18834731000004</v>
      </c>
      <c r="D169" s="43" t="str">
        <f t="shared" si="21"/>
        <v>N/A</v>
      </c>
      <c r="E169" s="46">
        <v>1087.1965884000001</v>
      </c>
      <c r="F169" s="43" t="str">
        <f t="shared" si="22"/>
        <v>N/A</v>
      </c>
      <c r="G169" s="46">
        <v>1250.5689807000001</v>
      </c>
      <c r="H169" s="43" t="str">
        <f t="shared" si="23"/>
        <v>N/A</v>
      </c>
      <c r="I169" s="12">
        <v>12.06</v>
      </c>
      <c r="J169" s="12">
        <v>15.03</v>
      </c>
      <c r="K169" s="44" t="s">
        <v>732</v>
      </c>
      <c r="L169" s="9" t="str">
        <f t="shared" si="24"/>
        <v>Yes</v>
      </c>
    </row>
    <row r="170" spans="1:12" x14ac:dyDescent="0.2">
      <c r="A170" s="45" t="s">
        <v>1364</v>
      </c>
      <c r="B170" s="34" t="s">
        <v>217</v>
      </c>
      <c r="C170" s="46">
        <v>1020.6857499</v>
      </c>
      <c r="D170" s="43" t="str">
        <f t="shared" si="21"/>
        <v>N/A</v>
      </c>
      <c r="E170" s="46">
        <v>1746.7739054000001</v>
      </c>
      <c r="F170" s="43" t="str">
        <f t="shared" si="22"/>
        <v>N/A</v>
      </c>
      <c r="G170" s="46">
        <v>1753.92039</v>
      </c>
      <c r="H170" s="43" t="str">
        <f t="shared" si="23"/>
        <v>N/A</v>
      </c>
      <c r="I170" s="12">
        <v>71.14</v>
      </c>
      <c r="J170" s="12">
        <v>0.40910000000000002</v>
      </c>
      <c r="K170" s="44" t="s">
        <v>732</v>
      </c>
      <c r="L170" s="9" t="str">
        <f t="shared" si="24"/>
        <v>Yes</v>
      </c>
    </row>
    <row r="171" spans="1:12" x14ac:dyDescent="0.2">
      <c r="A171" s="45" t="s">
        <v>85</v>
      </c>
      <c r="B171" s="34" t="s">
        <v>217</v>
      </c>
      <c r="C171" s="8">
        <v>14.188485349</v>
      </c>
      <c r="D171" s="43" t="str">
        <f t="shared" ref="D171:D202" si="25">IF($B171="N/A","N/A",IF(C171&gt;10,"No",IF(C171&lt;-10,"No","Yes")))</f>
        <v>N/A</v>
      </c>
      <c r="E171" s="8">
        <v>14.715255095</v>
      </c>
      <c r="F171" s="43" t="str">
        <f t="shared" ref="F171:F202" si="26">IF($B171="N/A","N/A",IF(E171&gt;10,"No",IF(E171&lt;-10,"No","Yes")))</f>
        <v>N/A</v>
      </c>
      <c r="G171" s="8">
        <v>13.865511465000001</v>
      </c>
      <c r="H171" s="43" t="str">
        <f t="shared" ref="H171:H202" si="27">IF($B171="N/A","N/A",IF(G171&gt;10,"No",IF(G171&lt;-10,"No","Yes")))</f>
        <v>N/A</v>
      </c>
      <c r="I171" s="12">
        <v>3.7130000000000001</v>
      </c>
      <c r="J171" s="12">
        <v>-5.77</v>
      </c>
      <c r="K171" s="44" t="s">
        <v>732</v>
      </c>
      <c r="L171" s="9" t="str">
        <f t="shared" ref="L171:L202" si="28">IF(J171="Div by 0", "N/A", IF(K171="N/A","N/A", IF(J171&gt;VALUE(MID(K171,1,2)), "No", IF(J171&lt;-1*VALUE(MID(K171,1,2)), "No", "Yes"))))</f>
        <v>Yes</v>
      </c>
    </row>
    <row r="172" spans="1:12" x14ac:dyDescent="0.2">
      <c r="A172" s="45" t="s">
        <v>465</v>
      </c>
      <c r="B172" s="34" t="s">
        <v>217</v>
      </c>
      <c r="C172" s="8">
        <v>6.3095938788000003</v>
      </c>
      <c r="D172" s="43" t="str">
        <f t="shared" si="25"/>
        <v>N/A</v>
      </c>
      <c r="E172" s="8">
        <v>9.7403946002000001</v>
      </c>
      <c r="F172" s="43" t="str">
        <f t="shared" si="26"/>
        <v>N/A</v>
      </c>
      <c r="G172" s="8">
        <v>10.091743119</v>
      </c>
      <c r="H172" s="43" t="str">
        <f t="shared" si="27"/>
        <v>N/A</v>
      </c>
      <c r="I172" s="12">
        <v>54.37</v>
      </c>
      <c r="J172" s="12">
        <v>3.6070000000000002</v>
      </c>
      <c r="K172" s="44" t="s">
        <v>732</v>
      </c>
      <c r="L172" s="9" t="str">
        <f t="shared" si="28"/>
        <v>Yes</v>
      </c>
    </row>
    <row r="173" spans="1:12" x14ac:dyDescent="0.2">
      <c r="A173" s="45" t="s">
        <v>466</v>
      </c>
      <c r="B173" s="34" t="s">
        <v>217</v>
      </c>
      <c r="C173" s="8">
        <v>15.107171866</v>
      </c>
      <c r="D173" s="43" t="str">
        <f t="shared" si="25"/>
        <v>N/A</v>
      </c>
      <c r="E173" s="8">
        <v>14.855148212</v>
      </c>
      <c r="F173" s="43" t="str">
        <f t="shared" si="26"/>
        <v>N/A</v>
      </c>
      <c r="G173" s="8">
        <v>14.536508886</v>
      </c>
      <c r="H173" s="43" t="str">
        <f t="shared" si="27"/>
        <v>N/A</v>
      </c>
      <c r="I173" s="12">
        <v>-1.67</v>
      </c>
      <c r="J173" s="12">
        <v>-2.14</v>
      </c>
      <c r="K173" s="44" t="s">
        <v>732</v>
      </c>
      <c r="L173" s="9" t="str">
        <f t="shared" si="28"/>
        <v>Yes</v>
      </c>
    </row>
    <row r="174" spans="1:12" x14ac:dyDescent="0.2">
      <c r="A174" s="2" t="s">
        <v>467</v>
      </c>
      <c r="B174" s="34" t="s">
        <v>217</v>
      </c>
      <c r="C174" s="8">
        <v>12.801147439999999</v>
      </c>
      <c r="D174" s="43" t="str">
        <f t="shared" si="25"/>
        <v>N/A</v>
      </c>
      <c r="E174" s="8">
        <v>12.201916383</v>
      </c>
      <c r="F174" s="43" t="str">
        <f t="shared" si="26"/>
        <v>N/A</v>
      </c>
      <c r="G174" s="8">
        <v>11.326483360999999</v>
      </c>
      <c r="H174" s="43" t="str">
        <f t="shared" si="27"/>
        <v>N/A</v>
      </c>
      <c r="I174" s="12">
        <v>-4.68</v>
      </c>
      <c r="J174" s="12">
        <v>-7.17</v>
      </c>
      <c r="K174" s="44" t="s">
        <v>732</v>
      </c>
      <c r="L174" s="9" t="str">
        <f t="shared" si="28"/>
        <v>Yes</v>
      </c>
    </row>
    <row r="175" spans="1:12" x14ac:dyDescent="0.2">
      <c r="A175" s="2" t="s">
        <v>468</v>
      </c>
      <c r="B175" s="34" t="s">
        <v>217</v>
      </c>
      <c r="C175" s="8">
        <v>18.330845817</v>
      </c>
      <c r="D175" s="43" t="str">
        <f t="shared" si="25"/>
        <v>N/A</v>
      </c>
      <c r="E175" s="8">
        <v>28.594835280000002</v>
      </c>
      <c r="F175" s="43" t="str">
        <f t="shared" si="26"/>
        <v>N/A</v>
      </c>
      <c r="G175" s="8">
        <v>26.726544755999999</v>
      </c>
      <c r="H175" s="43" t="str">
        <f t="shared" si="27"/>
        <v>N/A</v>
      </c>
      <c r="I175" s="12">
        <v>55.99</v>
      </c>
      <c r="J175" s="12">
        <v>-6.53</v>
      </c>
      <c r="K175" s="44" t="s">
        <v>732</v>
      </c>
      <c r="L175" s="9" t="str">
        <f t="shared" si="28"/>
        <v>Yes</v>
      </c>
    </row>
    <row r="176" spans="1:12" x14ac:dyDescent="0.2">
      <c r="A176" s="2" t="s">
        <v>1365</v>
      </c>
      <c r="B176" s="34" t="s">
        <v>217</v>
      </c>
      <c r="C176" s="8">
        <v>0.93273582749999995</v>
      </c>
      <c r="D176" s="43" t="str">
        <f t="shared" si="25"/>
        <v>N/A</v>
      </c>
      <c r="E176" s="8">
        <v>0.93896515570000005</v>
      </c>
      <c r="F176" s="43" t="str">
        <f t="shared" si="26"/>
        <v>N/A</v>
      </c>
      <c r="G176" s="8">
        <v>0.95552309120000001</v>
      </c>
      <c r="H176" s="43" t="str">
        <f t="shared" si="27"/>
        <v>N/A</v>
      </c>
      <c r="I176" s="12">
        <v>0.66790000000000005</v>
      </c>
      <c r="J176" s="12">
        <v>1.7629999999999999</v>
      </c>
      <c r="K176" s="44" t="s">
        <v>732</v>
      </c>
      <c r="L176" s="9" t="str">
        <f t="shared" si="28"/>
        <v>Yes</v>
      </c>
    </row>
    <row r="177" spans="1:12" x14ac:dyDescent="0.2">
      <c r="A177" s="2" t="s">
        <v>1366</v>
      </c>
      <c r="B177" s="34" t="s">
        <v>217</v>
      </c>
      <c r="C177" s="8">
        <v>16.032960565</v>
      </c>
      <c r="D177" s="43" t="str">
        <f t="shared" si="25"/>
        <v>N/A</v>
      </c>
      <c r="E177" s="8">
        <v>25.109034267999998</v>
      </c>
      <c r="F177" s="43" t="str">
        <f t="shared" si="26"/>
        <v>N/A</v>
      </c>
      <c r="G177" s="8">
        <v>24.661424202999999</v>
      </c>
      <c r="H177" s="43" t="str">
        <f t="shared" si="27"/>
        <v>N/A</v>
      </c>
      <c r="I177" s="12">
        <v>56.61</v>
      </c>
      <c r="J177" s="12">
        <v>-1.78</v>
      </c>
      <c r="K177" s="44" t="s">
        <v>732</v>
      </c>
      <c r="L177" s="9" t="str">
        <f t="shared" si="28"/>
        <v>Yes</v>
      </c>
    </row>
    <row r="178" spans="1:12" x14ac:dyDescent="0.2">
      <c r="A178" s="2" t="s">
        <v>1367</v>
      </c>
      <c r="B178" s="34" t="s">
        <v>217</v>
      </c>
      <c r="C178" s="8">
        <v>5.2018231633000003</v>
      </c>
      <c r="D178" s="43" t="str">
        <f t="shared" si="25"/>
        <v>N/A</v>
      </c>
      <c r="E178" s="8">
        <v>4.7035764952000001</v>
      </c>
      <c r="F178" s="43" t="str">
        <f t="shared" si="26"/>
        <v>N/A</v>
      </c>
      <c r="G178" s="8">
        <v>4.5515339680000002</v>
      </c>
      <c r="H178" s="43" t="str">
        <f t="shared" si="27"/>
        <v>N/A</v>
      </c>
      <c r="I178" s="12">
        <v>-9.58</v>
      </c>
      <c r="J178" s="12">
        <v>-3.23</v>
      </c>
      <c r="K178" s="44" t="s">
        <v>732</v>
      </c>
      <c r="L178" s="9" t="str">
        <f t="shared" si="28"/>
        <v>Yes</v>
      </c>
    </row>
    <row r="179" spans="1:12" x14ac:dyDescent="0.2">
      <c r="A179" s="2" t="s">
        <v>1368</v>
      </c>
      <c r="B179" s="34" t="s">
        <v>217</v>
      </c>
      <c r="C179" s="8">
        <v>0.1511054557</v>
      </c>
      <c r="D179" s="43" t="str">
        <f t="shared" si="25"/>
        <v>N/A</v>
      </c>
      <c r="E179" s="8">
        <v>0.1452011282</v>
      </c>
      <c r="F179" s="43" t="str">
        <f t="shared" si="26"/>
        <v>N/A</v>
      </c>
      <c r="G179" s="8">
        <v>0.16444939489999999</v>
      </c>
      <c r="H179" s="43" t="str">
        <f t="shared" si="27"/>
        <v>N/A</v>
      </c>
      <c r="I179" s="12">
        <v>-3.91</v>
      </c>
      <c r="J179" s="12">
        <v>13.26</v>
      </c>
      <c r="K179" s="44" t="s">
        <v>732</v>
      </c>
      <c r="L179" s="9" t="str">
        <f t="shared" si="28"/>
        <v>Yes</v>
      </c>
    </row>
    <row r="180" spans="1:12" x14ac:dyDescent="0.2">
      <c r="A180" s="2" t="s">
        <v>1369</v>
      </c>
      <c r="B180" s="34" t="s">
        <v>217</v>
      </c>
      <c r="C180" s="8">
        <v>1.9347349400000002E-2</v>
      </c>
      <c r="D180" s="43" t="str">
        <f t="shared" si="25"/>
        <v>N/A</v>
      </c>
      <c r="E180" s="8">
        <v>3.1636155899999997E-2</v>
      </c>
      <c r="F180" s="43" t="str">
        <f t="shared" si="26"/>
        <v>N/A</v>
      </c>
      <c r="G180" s="8">
        <v>2.9624841799999999E-2</v>
      </c>
      <c r="H180" s="43" t="str">
        <f t="shared" si="27"/>
        <v>N/A</v>
      </c>
      <c r="I180" s="12">
        <v>63.52</v>
      </c>
      <c r="J180" s="12">
        <v>-6.36</v>
      </c>
      <c r="K180" s="44" t="s">
        <v>732</v>
      </c>
      <c r="L180" s="9" t="str">
        <f t="shared" si="28"/>
        <v>Yes</v>
      </c>
    </row>
    <row r="181" spans="1:12" x14ac:dyDescent="0.2">
      <c r="A181" s="2" t="s">
        <v>86</v>
      </c>
      <c r="B181" s="34" t="s">
        <v>217</v>
      </c>
      <c r="C181" s="8">
        <v>0.4150723134</v>
      </c>
      <c r="D181" s="43" t="str">
        <f t="shared" si="25"/>
        <v>N/A</v>
      </c>
      <c r="E181" s="8">
        <v>1.0782363134999999</v>
      </c>
      <c r="F181" s="43" t="str">
        <f t="shared" si="26"/>
        <v>N/A</v>
      </c>
      <c r="G181" s="8">
        <v>2.0056083882000002</v>
      </c>
      <c r="H181" s="43" t="str">
        <f t="shared" si="27"/>
        <v>N/A</v>
      </c>
      <c r="I181" s="12">
        <v>159.80000000000001</v>
      </c>
      <c r="J181" s="12">
        <v>86.01</v>
      </c>
      <c r="K181" s="44" t="s">
        <v>732</v>
      </c>
      <c r="L181" s="9" t="str">
        <f t="shared" si="28"/>
        <v>No</v>
      </c>
    </row>
    <row r="182" spans="1:12" x14ac:dyDescent="0.2">
      <c r="A182" s="2" t="s">
        <v>87</v>
      </c>
      <c r="B182" s="34" t="s">
        <v>217</v>
      </c>
      <c r="C182" s="8">
        <v>61.903557812999999</v>
      </c>
      <c r="D182" s="43" t="str">
        <f t="shared" si="25"/>
        <v>N/A</v>
      </c>
      <c r="E182" s="8">
        <v>66.362074992000004</v>
      </c>
      <c r="F182" s="43" t="str">
        <f t="shared" si="26"/>
        <v>N/A</v>
      </c>
      <c r="G182" s="8">
        <v>68.069719867000003</v>
      </c>
      <c r="H182" s="43" t="str">
        <f t="shared" si="27"/>
        <v>N/A</v>
      </c>
      <c r="I182" s="12">
        <v>7.202</v>
      </c>
      <c r="J182" s="12">
        <v>2.573</v>
      </c>
      <c r="K182" s="44" t="s">
        <v>732</v>
      </c>
      <c r="L182" s="9" t="str">
        <f t="shared" si="28"/>
        <v>Yes</v>
      </c>
    </row>
    <row r="183" spans="1:12" x14ac:dyDescent="0.2">
      <c r="A183" s="2" t="s">
        <v>469</v>
      </c>
      <c r="B183" s="34" t="s">
        <v>217</v>
      </c>
      <c r="C183" s="8">
        <v>23.331371395000001</v>
      </c>
      <c r="D183" s="43" t="str">
        <f t="shared" si="25"/>
        <v>N/A</v>
      </c>
      <c r="E183" s="8">
        <v>36.552440291000003</v>
      </c>
      <c r="F183" s="43" t="str">
        <f t="shared" si="26"/>
        <v>N/A</v>
      </c>
      <c r="G183" s="8">
        <v>40.323285276999997</v>
      </c>
      <c r="H183" s="43" t="str">
        <f t="shared" si="27"/>
        <v>N/A</v>
      </c>
      <c r="I183" s="12">
        <v>56.67</v>
      </c>
      <c r="J183" s="12">
        <v>10.32</v>
      </c>
      <c r="K183" s="44" t="s">
        <v>732</v>
      </c>
      <c r="L183" s="9" t="str">
        <f t="shared" si="28"/>
        <v>Yes</v>
      </c>
    </row>
    <row r="184" spans="1:12" x14ac:dyDescent="0.2">
      <c r="A184" s="2" t="s">
        <v>470</v>
      </c>
      <c r="B184" s="34" t="s">
        <v>217</v>
      </c>
      <c r="C184" s="8">
        <v>74.421423430999994</v>
      </c>
      <c r="D184" s="43" t="str">
        <f t="shared" si="25"/>
        <v>N/A</v>
      </c>
      <c r="E184" s="8">
        <v>75.996042708999994</v>
      </c>
      <c r="F184" s="43" t="str">
        <f t="shared" si="26"/>
        <v>N/A</v>
      </c>
      <c r="G184" s="8">
        <v>75.936488944000004</v>
      </c>
      <c r="H184" s="43" t="str">
        <f t="shared" si="27"/>
        <v>N/A</v>
      </c>
      <c r="I184" s="12">
        <v>2.1160000000000001</v>
      </c>
      <c r="J184" s="12">
        <v>-7.8E-2</v>
      </c>
      <c r="K184" s="44" t="s">
        <v>732</v>
      </c>
      <c r="L184" s="9" t="str">
        <f t="shared" si="28"/>
        <v>Yes</v>
      </c>
    </row>
    <row r="185" spans="1:12" x14ac:dyDescent="0.2">
      <c r="A185" s="2" t="s">
        <v>471</v>
      </c>
      <c r="B185" s="34" t="s">
        <v>217</v>
      </c>
      <c r="C185" s="8">
        <v>63.124905212000002</v>
      </c>
      <c r="D185" s="43" t="str">
        <f t="shared" si="25"/>
        <v>N/A</v>
      </c>
      <c r="E185" s="8">
        <v>63.956415829999997</v>
      </c>
      <c r="F185" s="43" t="str">
        <f t="shared" si="26"/>
        <v>N/A</v>
      </c>
      <c r="G185" s="8">
        <v>66.169563929999995</v>
      </c>
      <c r="H185" s="43" t="str">
        <f t="shared" si="27"/>
        <v>N/A</v>
      </c>
      <c r="I185" s="12">
        <v>1.3169999999999999</v>
      </c>
      <c r="J185" s="12">
        <v>3.46</v>
      </c>
      <c r="K185" s="44" t="s">
        <v>732</v>
      </c>
      <c r="L185" s="9" t="str">
        <f t="shared" si="28"/>
        <v>Yes</v>
      </c>
    </row>
    <row r="186" spans="1:12" x14ac:dyDescent="0.2">
      <c r="A186" s="2" t="s">
        <v>472</v>
      </c>
      <c r="B186" s="34" t="s">
        <v>217</v>
      </c>
      <c r="C186" s="8">
        <v>49.719616983999998</v>
      </c>
      <c r="D186" s="43" t="str">
        <f t="shared" si="25"/>
        <v>N/A</v>
      </c>
      <c r="E186" s="8">
        <v>68.200941529999994</v>
      </c>
      <c r="F186" s="43" t="str">
        <f t="shared" si="26"/>
        <v>N/A</v>
      </c>
      <c r="G186" s="8">
        <v>68.592281381999996</v>
      </c>
      <c r="H186" s="43" t="str">
        <f t="shared" si="27"/>
        <v>N/A</v>
      </c>
      <c r="I186" s="12">
        <v>37.17</v>
      </c>
      <c r="J186" s="12">
        <v>0.57379999999999998</v>
      </c>
      <c r="K186" s="44" t="s">
        <v>732</v>
      </c>
      <c r="L186" s="9" t="str">
        <f t="shared" si="28"/>
        <v>Yes</v>
      </c>
    </row>
    <row r="187" spans="1:12" x14ac:dyDescent="0.2">
      <c r="A187" s="2" t="s">
        <v>116</v>
      </c>
      <c r="B187" s="34" t="s">
        <v>217</v>
      </c>
      <c r="C187" s="8">
        <v>78.971250273999999</v>
      </c>
      <c r="D187" s="43" t="str">
        <f t="shared" si="25"/>
        <v>N/A</v>
      </c>
      <c r="E187" s="8">
        <v>81.273005580000003</v>
      </c>
      <c r="F187" s="43" t="str">
        <f t="shared" si="26"/>
        <v>N/A</v>
      </c>
      <c r="G187" s="8">
        <v>84.393181092999995</v>
      </c>
      <c r="H187" s="43" t="str">
        <f t="shared" si="27"/>
        <v>N/A</v>
      </c>
      <c r="I187" s="12">
        <v>2.915</v>
      </c>
      <c r="J187" s="12">
        <v>3.839</v>
      </c>
      <c r="K187" s="44" t="s">
        <v>732</v>
      </c>
      <c r="L187" s="9" t="str">
        <f t="shared" si="28"/>
        <v>Yes</v>
      </c>
    </row>
    <row r="188" spans="1:12" x14ac:dyDescent="0.2">
      <c r="A188" s="2" t="s">
        <v>473</v>
      </c>
      <c r="B188" s="34" t="s">
        <v>217</v>
      </c>
      <c r="C188" s="8">
        <v>35.173631548000003</v>
      </c>
      <c r="D188" s="43" t="str">
        <f t="shared" si="25"/>
        <v>N/A</v>
      </c>
      <c r="E188" s="8">
        <v>56.656282451000003</v>
      </c>
      <c r="F188" s="43" t="str">
        <f t="shared" si="26"/>
        <v>N/A</v>
      </c>
      <c r="G188" s="8">
        <v>61.926605504999998</v>
      </c>
      <c r="H188" s="43" t="str">
        <f t="shared" si="27"/>
        <v>N/A</v>
      </c>
      <c r="I188" s="12">
        <v>61.08</v>
      </c>
      <c r="J188" s="12">
        <v>9.3019999999999996</v>
      </c>
      <c r="K188" s="44" t="s">
        <v>732</v>
      </c>
      <c r="L188" s="9" t="str">
        <f t="shared" si="28"/>
        <v>Yes</v>
      </c>
    </row>
    <row r="189" spans="1:12" x14ac:dyDescent="0.2">
      <c r="A189" s="2" t="s">
        <v>474</v>
      </c>
      <c r="B189" s="34" t="s">
        <v>217</v>
      </c>
      <c r="C189" s="8">
        <v>85.815772972000005</v>
      </c>
      <c r="D189" s="43" t="str">
        <f t="shared" si="25"/>
        <v>N/A</v>
      </c>
      <c r="E189" s="8">
        <v>87.041738221000003</v>
      </c>
      <c r="F189" s="43" t="str">
        <f t="shared" si="26"/>
        <v>N/A</v>
      </c>
      <c r="G189" s="8">
        <v>87.540528180999999</v>
      </c>
      <c r="H189" s="43" t="str">
        <f t="shared" si="27"/>
        <v>N/A</v>
      </c>
      <c r="I189" s="12">
        <v>1.429</v>
      </c>
      <c r="J189" s="12">
        <v>0.57299999999999995</v>
      </c>
      <c r="K189" s="44" t="s">
        <v>732</v>
      </c>
      <c r="L189" s="9" t="str">
        <f t="shared" si="28"/>
        <v>Yes</v>
      </c>
    </row>
    <row r="190" spans="1:12" x14ac:dyDescent="0.2">
      <c r="A190" s="2" t="s">
        <v>475</v>
      </c>
      <c r="B190" s="34" t="s">
        <v>217</v>
      </c>
      <c r="C190" s="8">
        <v>80.118720431</v>
      </c>
      <c r="D190" s="43" t="str">
        <f t="shared" si="25"/>
        <v>N/A</v>
      </c>
      <c r="E190" s="8">
        <v>80.093572168999998</v>
      </c>
      <c r="F190" s="43" t="str">
        <f t="shared" si="26"/>
        <v>N/A</v>
      </c>
      <c r="G190" s="8">
        <v>84.300714615999993</v>
      </c>
      <c r="H190" s="43" t="str">
        <f t="shared" si="27"/>
        <v>N/A</v>
      </c>
      <c r="I190" s="12">
        <v>-3.1E-2</v>
      </c>
      <c r="J190" s="12">
        <v>5.2530000000000001</v>
      </c>
      <c r="K190" s="44" t="s">
        <v>732</v>
      </c>
      <c r="L190" s="9" t="str">
        <f t="shared" si="28"/>
        <v>Yes</v>
      </c>
    </row>
    <row r="191" spans="1:12" x14ac:dyDescent="0.2">
      <c r="A191" s="2" t="s">
        <v>476</v>
      </c>
      <c r="B191" s="34" t="s">
        <v>217</v>
      </c>
      <c r="C191" s="8">
        <v>71.308802123000007</v>
      </c>
      <c r="D191" s="43" t="str">
        <f t="shared" si="25"/>
        <v>N/A</v>
      </c>
      <c r="E191" s="8">
        <v>81.079690060000004</v>
      </c>
      <c r="F191" s="43" t="str">
        <f t="shared" si="26"/>
        <v>N/A</v>
      </c>
      <c r="G191" s="8">
        <v>81.243435403999996</v>
      </c>
      <c r="H191" s="43" t="str">
        <f t="shared" si="27"/>
        <v>N/A</v>
      </c>
      <c r="I191" s="12">
        <v>13.7</v>
      </c>
      <c r="J191" s="12">
        <v>0.20200000000000001</v>
      </c>
      <c r="K191" s="44" t="s">
        <v>732</v>
      </c>
      <c r="L191" s="9" t="str">
        <f t="shared" si="28"/>
        <v>Yes</v>
      </c>
    </row>
    <row r="192" spans="1:12" x14ac:dyDescent="0.2">
      <c r="A192" s="2" t="s">
        <v>1370</v>
      </c>
      <c r="B192" s="34" t="s">
        <v>217</v>
      </c>
      <c r="C192" s="35">
        <v>4.6590648436000004</v>
      </c>
      <c r="D192" s="43" t="str">
        <f t="shared" si="25"/>
        <v>N/A</v>
      </c>
      <c r="E192" s="35">
        <v>4.7672801434999998</v>
      </c>
      <c r="F192" s="43" t="str">
        <f t="shared" si="26"/>
        <v>N/A</v>
      </c>
      <c r="G192" s="35">
        <v>4.8432596613000003</v>
      </c>
      <c r="H192" s="43" t="str">
        <f t="shared" si="27"/>
        <v>N/A</v>
      </c>
      <c r="I192" s="12">
        <v>2.323</v>
      </c>
      <c r="J192" s="12">
        <v>1.5940000000000001</v>
      </c>
      <c r="K192" s="44" t="s">
        <v>732</v>
      </c>
      <c r="L192" s="9" t="str">
        <f t="shared" si="28"/>
        <v>Yes</v>
      </c>
    </row>
    <row r="193" spans="1:12" x14ac:dyDescent="0.2">
      <c r="A193" s="2" t="s">
        <v>1371</v>
      </c>
      <c r="B193" s="34" t="s">
        <v>217</v>
      </c>
      <c r="C193" s="35">
        <v>7.6977611939999999</v>
      </c>
      <c r="D193" s="43" t="str">
        <f t="shared" si="25"/>
        <v>N/A</v>
      </c>
      <c r="E193" s="35">
        <v>7.7953091684000002</v>
      </c>
      <c r="F193" s="43" t="str">
        <f t="shared" si="26"/>
        <v>N/A</v>
      </c>
      <c r="G193" s="35">
        <v>7.7662337662000001</v>
      </c>
      <c r="H193" s="43" t="str">
        <f t="shared" si="27"/>
        <v>N/A</v>
      </c>
      <c r="I193" s="12">
        <v>1.2669999999999999</v>
      </c>
      <c r="J193" s="12">
        <v>-0.373</v>
      </c>
      <c r="K193" s="44" t="s">
        <v>732</v>
      </c>
      <c r="L193" s="9" t="str">
        <f t="shared" si="28"/>
        <v>Yes</v>
      </c>
    </row>
    <row r="194" spans="1:12" x14ac:dyDescent="0.2">
      <c r="A194" s="2" t="s">
        <v>1372</v>
      </c>
      <c r="B194" s="34" t="s">
        <v>217</v>
      </c>
      <c r="C194" s="35">
        <v>11.088895699</v>
      </c>
      <c r="D194" s="43" t="str">
        <f t="shared" si="25"/>
        <v>N/A</v>
      </c>
      <c r="E194" s="35">
        <v>11.332286195</v>
      </c>
      <c r="F194" s="43" t="str">
        <f t="shared" si="26"/>
        <v>N/A</v>
      </c>
      <c r="G194" s="35">
        <v>11.087395634</v>
      </c>
      <c r="H194" s="43" t="str">
        <f t="shared" si="27"/>
        <v>N/A</v>
      </c>
      <c r="I194" s="12">
        <v>2.1949999999999998</v>
      </c>
      <c r="J194" s="12">
        <v>-2.16</v>
      </c>
      <c r="K194" s="44" t="s">
        <v>732</v>
      </c>
      <c r="L194" s="9" t="str">
        <f t="shared" si="28"/>
        <v>Yes</v>
      </c>
    </row>
    <row r="195" spans="1:12" x14ac:dyDescent="0.2">
      <c r="A195" s="2" t="s">
        <v>1373</v>
      </c>
      <c r="B195" s="34" t="s">
        <v>217</v>
      </c>
      <c r="C195" s="35">
        <v>3.5645213723000002</v>
      </c>
      <c r="D195" s="43" t="str">
        <f t="shared" si="25"/>
        <v>N/A</v>
      </c>
      <c r="E195" s="35">
        <v>3.5242775332999998</v>
      </c>
      <c r="F195" s="43" t="str">
        <f t="shared" si="26"/>
        <v>N/A</v>
      </c>
      <c r="G195" s="35">
        <v>3.5404889762999998</v>
      </c>
      <c r="H195" s="43" t="str">
        <f t="shared" si="27"/>
        <v>N/A</v>
      </c>
      <c r="I195" s="12">
        <v>-1.1299999999999999</v>
      </c>
      <c r="J195" s="12">
        <v>0.46</v>
      </c>
      <c r="K195" s="44" t="s">
        <v>732</v>
      </c>
      <c r="L195" s="9" t="str">
        <f t="shared" si="28"/>
        <v>Yes</v>
      </c>
    </row>
    <row r="196" spans="1:12" x14ac:dyDescent="0.2">
      <c r="A196" s="2" t="s">
        <v>1374</v>
      </c>
      <c r="B196" s="34" t="s">
        <v>217</v>
      </c>
      <c r="C196" s="35">
        <v>3.3034009047000001</v>
      </c>
      <c r="D196" s="43" t="str">
        <f t="shared" si="25"/>
        <v>N/A</v>
      </c>
      <c r="E196" s="35">
        <v>3.3728099870000001</v>
      </c>
      <c r="F196" s="43" t="str">
        <f t="shared" si="26"/>
        <v>N/A</v>
      </c>
      <c r="G196" s="35">
        <v>3.3570864753</v>
      </c>
      <c r="H196" s="43" t="str">
        <f t="shared" si="27"/>
        <v>N/A</v>
      </c>
      <c r="I196" s="12">
        <v>2.101</v>
      </c>
      <c r="J196" s="12">
        <v>-0.46600000000000003</v>
      </c>
      <c r="K196" s="44" t="s">
        <v>732</v>
      </c>
      <c r="L196" s="9" t="str">
        <f t="shared" si="28"/>
        <v>Yes</v>
      </c>
    </row>
    <row r="197" spans="1:12" x14ac:dyDescent="0.2">
      <c r="A197" s="2" t="s">
        <v>1375</v>
      </c>
      <c r="B197" s="34" t="s">
        <v>217</v>
      </c>
      <c r="C197" s="35">
        <v>212.50392373</v>
      </c>
      <c r="D197" s="43" t="str">
        <f t="shared" si="25"/>
        <v>N/A</v>
      </c>
      <c r="E197" s="35">
        <v>207.98819075</v>
      </c>
      <c r="F197" s="43" t="str">
        <f t="shared" si="26"/>
        <v>N/A</v>
      </c>
      <c r="G197" s="35">
        <v>188.49579370999999</v>
      </c>
      <c r="H197" s="43" t="str">
        <f t="shared" si="27"/>
        <v>N/A</v>
      </c>
      <c r="I197" s="12">
        <v>-2.13</v>
      </c>
      <c r="J197" s="12">
        <v>-9.3699999999999992</v>
      </c>
      <c r="K197" s="44" t="s">
        <v>732</v>
      </c>
      <c r="L197" s="9" t="str">
        <f t="shared" si="28"/>
        <v>Yes</v>
      </c>
    </row>
    <row r="198" spans="1:12" x14ac:dyDescent="0.2">
      <c r="A198" s="2" t="s">
        <v>1376</v>
      </c>
      <c r="B198" s="34" t="s">
        <v>217</v>
      </c>
      <c r="C198" s="35">
        <v>254.95961821</v>
      </c>
      <c r="D198" s="43" t="str">
        <f t="shared" si="25"/>
        <v>N/A</v>
      </c>
      <c r="E198" s="35">
        <v>257.10008270999998</v>
      </c>
      <c r="F198" s="43" t="str">
        <f t="shared" si="26"/>
        <v>N/A</v>
      </c>
      <c r="G198" s="35">
        <v>225.94419841000001</v>
      </c>
      <c r="H198" s="43" t="str">
        <f t="shared" si="27"/>
        <v>N/A</v>
      </c>
      <c r="I198" s="12">
        <v>0.83950000000000002</v>
      </c>
      <c r="J198" s="12">
        <v>-12.1</v>
      </c>
      <c r="K198" s="44" t="s">
        <v>732</v>
      </c>
      <c r="L198" s="9" t="str">
        <f t="shared" si="28"/>
        <v>Yes</v>
      </c>
    </row>
    <row r="199" spans="1:12" x14ac:dyDescent="0.2">
      <c r="A199" s="2" t="s">
        <v>1377</v>
      </c>
      <c r="B199" s="34" t="s">
        <v>217</v>
      </c>
      <c r="C199" s="35">
        <v>233.74061488999999</v>
      </c>
      <c r="D199" s="43" t="str">
        <f t="shared" si="25"/>
        <v>N/A</v>
      </c>
      <c r="E199" s="35">
        <v>229.01746170000001</v>
      </c>
      <c r="F199" s="43" t="str">
        <f t="shared" si="26"/>
        <v>N/A</v>
      </c>
      <c r="G199" s="35">
        <v>210.64654781999999</v>
      </c>
      <c r="H199" s="43" t="str">
        <f t="shared" si="27"/>
        <v>N/A</v>
      </c>
      <c r="I199" s="12">
        <v>-2.02</v>
      </c>
      <c r="J199" s="12">
        <v>-8.02</v>
      </c>
      <c r="K199" s="44" t="s">
        <v>732</v>
      </c>
      <c r="L199" s="9" t="str">
        <f t="shared" si="28"/>
        <v>Yes</v>
      </c>
    </row>
    <row r="200" spans="1:12" x14ac:dyDescent="0.2">
      <c r="A200" s="2" t="s">
        <v>1378</v>
      </c>
      <c r="B200" s="34" t="s">
        <v>217</v>
      </c>
      <c r="C200" s="35">
        <v>23.751529988000001</v>
      </c>
      <c r="D200" s="43" t="str">
        <f t="shared" si="25"/>
        <v>N/A</v>
      </c>
      <c r="E200" s="35">
        <v>25.107854630999999</v>
      </c>
      <c r="F200" s="43" t="str">
        <f t="shared" si="26"/>
        <v>N/A</v>
      </c>
      <c r="G200" s="35">
        <v>23.642313546</v>
      </c>
      <c r="H200" s="43" t="str">
        <f t="shared" si="27"/>
        <v>N/A</v>
      </c>
      <c r="I200" s="12">
        <v>5.71</v>
      </c>
      <c r="J200" s="12">
        <v>-5.84</v>
      </c>
      <c r="K200" s="44" t="s">
        <v>732</v>
      </c>
      <c r="L200" s="9" t="str">
        <f t="shared" si="28"/>
        <v>Yes</v>
      </c>
    </row>
    <row r="201" spans="1:12" x14ac:dyDescent="0.2">
      <c r="A201" s="2" t="s">
        <v>1379</v>
      </c>
      <c r="B201" s="34" t="s">
        <v>217</v>
      </c>
      <c r="C201" s="35">
        <v>23.793650794000001</v>
      </c>
      <c r="D201" s="43" t="str">
        <f t="shared" si="25"/>
        <v>N/A</v>
      </c>
      <c r="E201" s="35">
        <v>23.955223880999998</v>
      </c>
      <c r="F201" s="43" t="str">
        <f t="shared" si="26"/>
        <v>N/A</v>
      </c>
      <c r="G201" s="35">
        <v>28.121212120999999</v>
      </c>
      <c r="H201" s="43" t="str">
        <f t="shared" si="27"/>
        <v>N/A</v>
      </c>
      <c r="I201" s="12">
        <v>0.67910000000000004</v>
      </c>
      <c r="J201" s="12">
        <v>17.39</v>
      </c>
      <c r="K201" s="44" t="s">
        <v>732</v>
      </c>
      <c r="L201" s="9" t="str">
        <f t="shared" si="28"/>
        <v>Yes</v>
      </c>
    </row>
    <row r="202" spans="1:12" x14ac:dyDescent="0.2">
      <c r="A202" s="2" t="s">
        <v>28</v>
      </c>
      <c r="B202" s="34" t="s">
        <v>217</v>
      </c>
      <c r="C202" s="8">
        <v>3.3998671582000002</v>
      </c>
      <c r="D202" s="43" t="str">
        <f t="shared" si="25"/>
        <v>N/A</v>
      </c>
      <c r="E202" s="8">
        <v>3.4201328207000001</v>
      </c>
      <c r="F202" s="43" t="str">
        <f t="shared" si="26"/>
        <v>N/A</v>
      </c>
      <c r="G202" s="8">
        <v>3.2010373051999998</v>
      </c>
      <c r="H202" s="43" t="str">
        <f t="shared" si="27"/>
        <v>N/A</v>
      </c>
      <c r="I202" s="12">
        <v>0.59609999999999996</v>
      </c>
      <c r="J202" s="12">
        <v>-6.41</v>
      </c>
      <c r="K202" s="44" t="s">
        <v>732</v>
      </c>
      <c r="L202" s="9" t="str">
        <f t="shared" si="28"/>
        <v>Yes</v>
      </c>
    </row>
    <row r="203" spans="1:12" x14ac:dyDescent="0.2">
      <c r="A203" s="2" t="s">
        <v>123</v>
      </c>
      <c r="B203" s="34" t="s">
        <v>217</v>
      </c>
      <c r="C203" s="35">
        <v>15</v>
      </c>
      <c r="D203" s="43" t="str">
        <f t="shared" ref="D203:D213" si="29">IF($B203="N/A","N/A",IF(C203&gt;10,"No",IF(C203&lt;-10,"No","Yes")))</f>
        <v>N/A</v>
      </c>
      <c r="E203" s="35">
        <v>38</v>
      </c>
      <c r="F203" s="43" t="str">
        <f t="shared" ref="F203:F213" si="30">IF($B203="N/A","N/A",IF(E203&gt;10,"No",IF(E203&lt;-10,"No","Yes")))</f>
        <v>N/A</v>
      </c>
      <c r="G203" s="35">
        <v>34</v>
      </c>
      <c r="H203" s="43" t="str">
        <f t="shared" ref="H203:H213" si="31">IF($B203="N/A","N/A",IF(G203&gt;10,"No",IF(G203&lt;-10,"No","Yes")))</f>
        <v>N/A</v>
      </c>
      <c r="I203" s="12">
        <v>153.30000000000001</v>
      </c>
      <c r="J203" s="12">
        <v>-10.5</v>
      </c>
      <c r="K203" s="14" t="s">
        <v>217</v>
      </c>
      <c r="L203" s="9" t="str">
        <f t="shared" ref="L203:L213" si="32">IF(J203="Div by 0", "N/A", IF(K203="N/A","N/A", IF(J203&gt;VALUE(MID(K203,1,2)), "No", IF(J203&lt;-1*VALUE(MID(K203,1,2)), "No", "Yes"))))</f>
        <v>N/A</v>
      </c>
    </row>
    <row r="204" spans="1:12" x14ac:dyDescent="0.2">
      <c r="A204" s="2" t="s">
        <v>124</v>
      </c>
      <c r="B204" s="34" t="s">
        <v>217</v>
      </c>
      <c r="C204" s="35">
        <v>124</v>
      </c>
      <c r="D204" s="43" t="str">
        <f t="shared" si="29"/>
        <v>N/A</v>
      </c>
      <c r="E204" s="35">
        <v>175</v>
      </c>
      <c r="F204" s="43" t="str">
        <f t="shared" si="30"/>
        <v>N/A</v>
      </c>
      <c r="G204" s="35">
        <v>188</v>
      </c>
      <c r="H204" s="43" t="str">
        <f t="shared" si="31"/>
        <v>N/A</v>
      </c>
      <c r="I204" s="12">
        <v>41.13</v>
      </c>
      <c r="J204" s="12">
        <v>7.4290000000000003</v>
      </c>
      <c r="K204" s="14" t="s">
        <v>217</v>
      </c>
      <c r="L204" s="9" t="str">
        <f t="shared" si="32"/>
        <v>N/A</v>
      </c>
    </row>
    <row r="205" spans="1:12" ht="25.5" x14ac:dyDescent="0.2">
      <c r="A205" s="2" t="s">
        <v>1627</v>
      </c>
      <c r="B205" s="34" t="s">
        <v>217</v>
      </c>
      <c r="C205" s="35">
        <v>67</v>
      </c>
      <c r="D205" s="43" t="str">
        <f t="shared" si="29"/>
        <v>N/A</v>
      </c>
      <c r="E205" s="35">
        <v>102</v>
      </c>
      <c r="F205" s="43" t="str">
        <f t="shared" si="30"/>
        <v>N/A</v>
      </c>
      <c r="G205" s="35">
        <v>79</v>
      </c>
      <c r="H205" s="43" t="str">
        <f t="shared" si="31"/>
        <v>N/A</v>
      </c>
      <c r="I205" s="12">
        <v>52.24</v>
      </c>
      <c r="J205" s="12">
        <v>-22.5</v>
      </c>
      <c r="K205" s="14" t="s">
        <v>217</v>
      </c>
      <c r="L205" s="9" t="str">
        <f t="shared" si="32"/>
        <v>N/A</v>
      </c>
    </row>
    <row r="206" spans="1:12" ht="25.5" x14ac:dyDescent="0.2">
      <c r="A206" s="2" t="s">
        <v>1380</v>
      </c>
      <c r="B206" s="34" t="s">
        <v>217</v>
      </c>
      <c r="C206" s="35">
        <v>0</v>
      </c>
      <c r="D206" s="43" t="str">
        <f t="shared" si="29"/>
        <v>N/A</v>
      </c>
      <c r="E206" s="35">
        <v>0</v>
      </c>
      <c r="F206" s="43" t="str">
        <f t="shared" si="30"/>
        <v>N/A</v>
      </c>
      <c r="G206" s="35">
        <v>14</v>
      </c>
      <c r="H206" s="43" t="str">
        <f t="shared" si="31"/>
        <v>N/A</v>
      </c>
      <c r="I206" s="12" t="s">
        <v>1743</v>
      </c>
      <c r="J206" s="12" t="s">
        <v>1743</v>
      </c>
      <c r="K206" s="14" t="s">
        <v>217</v>
      </c>
      <c r="L206" s="9" t="str">
        <f t="shared" si="32"/>
        <v>N/A</v>
      </c>
    </row>
    <row r="207" spans="1:12" x14ac:dyDescent="0.2">
      <c r="A207" s="2" t="s">
        <v>1628</v>
      </c>
      <c r="B207" s="34" t="s">
        <v>217</v>
      </c>
      <c r="C207" s="35">
        <v>47</v>
      </c>
      <c r="D207" s="43" t="str">
        <f t="shared" si="29"/>
        <v>N/A</v>
      </c>
      <c r="E207" s="35">
        <v>62</v>
      </c>
      <c r="F207" s="43" t="str">
        <f t="shared" si="30"/>
        <v>N/A</v>
      </c>
      <c r="G207" s="35">
        <v>73</v>
      </c>
      <c r="H207" s="43" t="str">
        <f t="shared" si="31"/>
        <v>N/A</v>
      </c>
      <c r="I207" s="12">
        <v>31.91</v>
      </c>
      <c r="J207" s="12">
        <v>17.739999999999998</v>
      </c>
      <c r="K207" s="14" t="s">
        <v>217</v>
      </c>
      <c r="L207" s="9" t="str">
        <f t="shared" si="32"/>
        <v>N/A</v>
      </c>
    </row>
    <row r="208" spans="1:12" x14ac:dyDescent="0.2">
      <c r="A208" s="2" t="s">
        <v>1629</v>
      </c>
      <c r="B208" s="34" t="s">
        <v>217</v>
      </c>
      <c r="C208" s="35">
        <v>460</v>
      </c>
      <c r="D208" s="43" t="str">
        <f t="shared" si="29"/>
        <v>N/A</v>
      </c>
      <c r="E208" s="35">
        <v>644</v>
      </c>
      <c r="F208" s="43" t="str">
        <f t="shared" si="30"/>
        <v>N/A</v>
      </c>
      <c r="G208" s="35">
        <v>799</v>
      </c>
      <c r="H208" s="43" t="str">
        <f t="shared" si="31"/>
        <v>N/A</v>
      </c>
      <c r="I208" s="12">
        <v>40</v>
      </c>
      <c r="J208" s="12">
        <v>24.07</v>
      </c>
      <c r="K208" s="14" t="s">
        <v>217</v>
      </c>
      <c r="L208" s="9" t="str">
        <f t="shared" si="32"/>
        <v>N/A</v>
      </c>
    </row>
    <row r="209" spans="1:12" x14ac:dyDescent="0.2">
      <c r="A209" s="2" t="s">
        <v>125</v>
      </c>
      <c r="B209" s="34" t="s">
        <v>217</v>
      </c>
      <c r="C209" s="46">
        <v>2434861</v>
      </c>
      <c r="D209" s="43" t="str">
        <f t="shared" si="29"/>
        <v>N/A</v>
      </c>
      <c r="E209" s="46">
        <v>6702838</v>
      </c>
      <c r="F209" s="43" t="str">
        <f t="shared" si="30"/>
        <v>N/A</v>
      </c>
      <c r="G209" s="46">
        <v>2802861</v>
      </c>
      <c r="H209" s="43" t="str">
        <f t="shared" si="31"/>
        <v>N/A</v>
      </c>
      <c r="I209" s="12">
        <v>175.3</v>
      </c>
      <c r="J209" s="12">
        <v>-58.2</v>
      </c>
      <c r="K209" s="14" t="s">
        <v>217</v>
      </c>
      <c r="L209" s="9" t="str">
        <f t="shared" si="32"/>
        <v>N/A</v>
      </c>
    </row>
    <row r="210" spans="1:12" x14ac:dyDescent="0.2">
      <c r="A210" s="45" t="s">
        <v>1624</v>
      </c>
      <c r="B210" s="34" t="s">
        <v>217</v>
      </c>
      <c r="C210" s="46">
        <v>2347669</v>
      </c>
      <c r="D210" s="43" t="str">
        <f t="shared" si="29"/>
        <v>N/A</v>
      </c>
      <c r="E210" s="46">
        <v>4419545</v>
      </c>
      <c r="F210" s="43" t="str">
        <f t="shared" si="30"/>
        <v>N/A</v>
      </c>
      <c r="G210" s="46">
        <v>2391284</v>
      </c>
      <c r="H210" s="43" t="str">
        <f t="shared" si="31"/>
        <v>N/A</v>
      </c>
      <c r="I210" s="12">
        <v>88.25</v>
      </c>
      <c r="J210" s="12">
        <v>-45.9</v>
      </c>
      <c r="K210" s="14" t="s">
        <v>217</v>
      </c>
      <c r="L210" s="9" t="str">
        <f t="shared" si="32"/>
        <v>N/A</v>
      </c>
    </row>
    <row r="211" spans="1:12" x14ac:dyDescent="0.2">
      <c r="A211" s="45" t="s">
        <v>1381</v>
      </c>
      <c r="B211" s="34" t="s">
        <v>217</v>
      </c>
      <c r="C211" s="46">
        <v>175897</v>
      </c>
      <c r="D211" s="43" t="str">
        <f t="shared" si="29"/>
        <v>N/A</v>
      </c>
      <c r="E211" s="46">
        <v>174916</v>
      </c>
      <c r="F211" s="43" t="str">
        <f t="shared" si="30"/>
        <v>N/A</v>
      </c>
      <c r="G211" s="46">
        <v>1673392</v>
      </c>
      <c r="H211" s="43" t="str">
        <f t="shared" si="31"/>
        <v>N/A</v>
      </c>
      <c r="I211" s="12">
        <v>-0.55800000000000005</v>
      </c>
      <c r="J211" s="12">
        <v>856.7</v>
      </c>
      <c r="K211" s="14" t="s">
        <v>217</v>
      </c>
      <c r="L211" s="9" t="str">
        <f t="shared" si="32"/>
        <v>N/A</v>
      </c>
    </row>
    <row r="212" spans="1:12" x14ac:dyDescent="0.2">
      <c r="A212" s="45" t="s">
        <v>1618</v>
      </c>
      <c r="B212" s="34" t="s">
        <v>217</v>
      </c>
      <c r="C212" s="46">
        <v>1389967</v>
      </c>
      <c r="D212" s="43" t="str">
        <f t="shared" si="29"/>
        <v>N/A</v>
      </c>
      <c r="E212" s="46">
        <v>2975363</v>
      </c>
      <c r="F212" s="43" t="str">
        <f t="shared" si="30"/>
        <v>N/A</v>
      </c>
      <c r="G212" s="46">
        <v>2668957</v>
      </c>
      <c r="H212" s="43" t="str">
        <f t="shared" si="31"/>
        <v>N/A</v>
      </c>
      <c r="I212" s="12">
        <v>114.1</v>
      </c>
      <c r="J212" s="12">
        <v>-10.3</v>
      </c>
      <c r="K212" s="14" t="s">
        <v>217</v>
      </c>
      <c r="L212" s="9" t="str">
        <f t="shared" si="32"/>
        <v>N/A</v>
      </c>
    </row>
    <row r="213" spans="1:12" x14ac:dyDescent="0.2">
      <c r="A213" s="45" t="s">
        <v>1619</v>
      </c>
      <c r="B213" s="34" t="s">
        <v>217</v>
      </c>
      <c r="C213" s="46">
        <v>503383</v>
      </c>
      <c r="D213" s="43" t="str">
        <f t="shared" si="29"/>
        <v>N/A</v>
      </c>
      <c r="E213" s="46">
        <v>521901</v>
      </c>
      <c r="F213" s="43" t="str">
        <f t="shared" si="30"/>
        <v>N/A</v>
      </c>
      <c r="G213" s="46">
        <v>906399</v>
      </c>
      <c r="H213" s="43" t="str">
        <f t="shared" si="31"/>
        <v>N/A</v>
      </c>
      <c r="I213" s="12">
        <v>3.6789999999999998</v>
      </c>
      <c r="J213" s="12">
        <v>73.67</v>
      </c>
      <c r="K213" s="14" t="s">
        <v>217</v>
      </c>
      <c r="L213" s="9" t="str">
        <f t="shared" si="32"/>
        <v>N/A</v>
      </c>
    </row>
    <row r="214" spans="1:12" ht="25.5" x14ac:dyDescent="0.2">
      <c r="A214" s="2" t="s">
        <v>1382</v>
      </c>
      <c r="B214" s="34" t="s">
        <v>217</v>
      </c>
      <c r="C214" s="46">
        <v>22525986</v>
      </c>
      <c r="D214" s="43" t="str">
        <f t="shared" ref="D214:D228" si="33">IF($B214="N/A","N/A",IF(C214&gt;10,"No",IF(C214&lt;-10,"No","Yes")))</f>
        <v>N/A</v>
      </c>
      <c r="E214" s="46">
        <v>13229574</v>
      </c>
      <c r="F214" s="43" t="str">
        <f t="shared" ref="F214:F228" si="34">IF($B214="N/A","N/A",IF(E214&gt;10,"No",IF(E214&lt;-10,"No","Yes")))</f>
        <v>N/A</v>
      </c>
      <c r="G214" s="46">
        <v>12179305</v>
      </c>
      <c r="H214" s="43" t="str">
        <f t="shared" ref="H214:H228" si="35">IF($B214="N/A","N/A",IF(G214&gt;10,"No",IF(G214&lt;-10,"No","Yes")))</f>
        <v>N/A</v>
      </c>
      <c r="I214" s="12">
        <v>-41.3</v>
      </c>
      <c r="J214" s="12">
        <v>-7.94</v>
      </c>
      <c r="K214" s="44" t="s">
        <v>732</v>
      </c>
      <c r="L214" s="9" t="str">
        <f t="shared" ref="L214:L228" si="36">IF(J214="Div by 0", "N/A", IF(K214="N/A","N/A", IF(J214&gt;VALUE(MID(K214,1,2)), "No", IF(J214&lt;-1*VALUE(MID(K214,1,2)), "No", "Yes"))))</f>
        <v>Yes</v>
      </c>
    </row>
    <row r="215" spans="1:12" x14ac:dyDescent="0.2">
      <c r="A215" s="58" t="s">
        <v>649</v>
      </c>
      <c r="B215" s="34" t="s">
        <v>217</v>
      </c>
      <c r="C215" s="35">
        <v>115650</v>
      </c>
      <c r="D215" s="43" t="str">
        <f t="shared" si="33"/>
        <v>N/A</v>
      </c>
      <c r="E215" s="35">
        <v>56645</v>
      </c>
      <c r="F215" s="43" t="str">
        <f t="shared" si="34"/>
        <v>N/A</v>
      </c>
      <c r="G215" s="35">
        <v>62917</v>
      </c>
      <c r="H215" s="43" t="str">
        <f t="shared" si="35"/>
        <v>N/A</v>
      </c>
      <c r="I215" s="12">
        <v>-51</v>
      </c>
      <c r="J215" s="12">
        <v>11.07</v>
      </c>
      <c r="K215" s="44" t="s">
        <v>732</v>
      </c>
      <c r="L215" s="9" t="str">
        <f t="shared" si="36"/>
        <v>Yes</v>
      </c>
    </row>
    <row r="216" spans="1:12" ht="25.5" x14ac:dyDescent="0.2">
      <c r="A216" s="4" t="s">
        <v>1383</v>
      </c>
      <c r="B216" s="34" t="s">
        <v>217</v>
      </c>
      <c r="C216" s="46">
        <v>194.77722438000001</v>
      </c>
      <c r="D216" s="43" t="str">
        <f t="shared" si="33"/>
        <v>N/A</v>
      </c>
      <c r="E216" s="46">
        <v>233.55237002000001</v>
      </c>
      <c r="F216" s="43" t="str">
        <f t="shared" si="34"/>
        <v>N/A</v>
      </c>
      <c r="G216" s="46">
        <v>193.57733203999999</v>
      </c>
      <c r="H216" s="43" t="str">
        <f t="shared" si="35"/>
        <v>N/A</v>
      </c>
      <c r="I216" s="12">
        <v>19.91</v>
      </c>
      <c r="J216" s="12">
        <v>-17.100000000000001</v>
      </c>
      <c r="K216" s="44" t="s">
        <v>732</v>
      </c>
      <c r="L216" s="9" t="str">
        <f t="shared" si="36"/>
        <v>Yes</v>
      </c>
    </row>
    <row r="217" spans="1:12" ht="25.5" x14ac:dyDescent="0.2">
      <c r="A217" s="2" t="s">
        <v>1384</v>
      </c>
      <c r="B217" s="34" t="s">
        <v>217</v>
      </c>
      <c r="C217" s="46">
        <v>46876822</v>
      </c>
      <c r="D217" s="43" t="str">
        <f t="shared" si="33"/>
        <v>N/A</v>
      </c>
      <c r="E217" s="46">
        <v>52963214</v>
      </c>
      <c r="F217" s="43" t="str">
        <f t="shared" si="34"/>
        <v>N/A</v>
      </c>
      <c r="G217" s="46">
        <v>54899817</v>
      </c>
      <c r="H217" s="43" t="str">
        <f t="shared" si="35"/>
        <v>N/A</v>
      </c>
      <c r="I217" s="12">
        <v>12.98</v>
      </c>
      <c r="J217" s="12">
        <v>3.657</v>
      </c>
      <c r="K217" s="44" t="s">
        <v>732</v>
      </c>
      <c r="L217" s="9" t="str">
        <f t="shared" si="36"/>
        <v>Yes</v>
      </c>
    </row>
    <row r="218" spans="1:12" x14ac:dyDescent="0.2">
      <c r="A218" s="4" t="s">
        <v>516</v>
      </c>
      <c r="B218" s="34" t="s">
        <v>217</v>
      </c>
      <c r="C218" s="35">
        <v>143827</v>
      </c>
      <c r="D218" s="43" t="str">
        <f t="shared" si="33"/>
        <v>N/A</v>
      </c>
      <c r="E218" s="35">
        <v>156763</v>
      </c>
      <c r="F218" s="43" t="str">
        <f t="shared" si="34"/>
        <v>N/A</v>
      </c>
      <c r="G218" s="35">
        <v>162342</v>
      </c>
      <c r="H218" s="43" t="str">
        <f t="shared" si="35"/>
        <v>N/A</v>
      </c>
      <c r="I218" s="12">
        <v>8.9939999999999998</v>
      </c>
      <c r="J218" s="12">
        <v>3.5590000000000002</v>
      </c>
      <c r="K218" s="44" t="s">
        <v>732</v>
      </c>
      <c r="L218" s="9" t="str">
        <f t="shared" si="36"/>
        <v>Yes</v>
      </c>
    </row>
    <row r="219" spans="1:12" ht="25.5" x14ac:dyDescent="0.2">
      <c r="A219" s="2" t="s">
        <v>1385</v>
      </c>
      <c r="B219" s="34" t="s">
        <v>217</v>
      </c>
      <c r="C219" s="46">
        <v>325.92504883999999</v>
      </c>
      <c r="D219" s="43" t="str">
        <f t="shared" si="33"/>
        <v>N/A</v>
      </c>
      <c r="E219" s="46">
        <v>337.855323</v>
      </c>
      <c r="F219" s="43" t="str">
        <f t="shared" si="34"/>
        <v>N/A</v>
      </c>
      <c r="G219" s="46">
        <v>338.17383672</v>
      </c>
      <c r="H219" s="43" t="str">
        <f t="shared" si="35"/>
        <v>N/A</v>
      </c>
      <c r="I219" s="12">
        <v>3.66</v>
      </c>
      <c r="J219" s="12">
        <v>9.4299999999999995E-2</v>
      </c>
      <c r="K219" s="44" t="s">
        <v>732</v>
      </c>
      <c r="L219" s="9" t="str">
        <f t="shared" si="36"/>
        <v>Yes</v>
      </c>
    </row>
    <row r="220" spans="1:12" ht="25.5" x14ac:dyDescent="0.2">
      <c r="A220" s="2" t="s">
        <v>1386</v>
      </c>
      <c r="B220" s="34" t="s">
        <v>217</v>
      </c>
      <c r="C220" s="46">
        <v>55224451</v>
      </c>
      <c r="D220" s="43" t="str">
        <f t="shared" si="33"/>
        <v>N/A</v>
      </c>
      <c r="E220" s="46">
        <v>66088859</v>
      </c>
      <c r="F220" s="43" t="str">
        <f t="shared" si="34"/>
        <v>N/A</v>
      </c>
      <c r="G220" s="46">
        <v>74849832</v>
      </c>
      <c r="H220" s="43" t="str">
        <f t="shared" si="35"/>
        <v>N/A</v>
      </c>
      <c r="I220" s="12">
        <v>19.670000000000002</v>
      </c>
      <c r="J220" s="12">
        <v>13.26</v>
      </c>
      <c r="K220" s="44" t="s">
        <v>732</v>
      </c>
      <c r="L220" s="9" t="str">
        <f t="shared" si="36"/>
        <v>Yes</v>
      </c>
    </row>
    <row r="221" spans="1:12" x14ac:dyDescent="0.2">
      <c r="A221" s="4" t="s">
        <v>517</v>
      </c>
      <c r="B221" s="34" t="s">
        <v>217</v>
      </c>
      <c r="C221" s="35">
        <v>90409</v>
      </c>
      <c r="D221" s="43" t="str">
        <f t="shared" si="33"/>
        <v>N/A</v>
      </c>
      <c r="E221" s="35">
        <v>103572</v>
      </c>
      <c r="F221" s="43" t="str">
        <f t="shared" si="34"/>
        <v>N/A</v>
      </c>
      <c r="G221" s="35">
        <v>118232</v>
      </c>
      <c r="H221" s="43" t="str">
        <f t="shared" si="35"/>
        <v>N/A</v>
      </c>
      <c r="I221" s="12">
        <v>14.56</v>
      </c>
      <c r="J221" s="12">
        <v>14.15</v>
      </c>
      <c r="K221" s="44" t="s">
        <v>732</v>
      </c>
      <c r="L221" s="9" t="str">
        <f t="shared" si="36"/>
        <v>Yes</v>
      </c>
    </row>
    <row r="222" spans="1:12" ht="25.5" x14ac:dyDescent="0.2">
      <c r="A222" s="2" t="s">
        <v>1387</v>
      </c>
      <c r="B222" s="34" t="s">
        <v>217</v>
      </c>
      <c r="C222" s="46">
        <v>610.82913206000001</v>
      </c>
      <c r="D222" s="43" t="str">
        <f t="shared" si="33"/>
        <v>N/A</v>
      </c>
      <c r="E222" s="46">
        <v>638.09580774999995</v>
      </c>
      <c r="F222" s="43" t="str">
        <f t="shared" si="34"/>
        <v>N/A</v>
      </c>
      <c r="G222" s="46">
        <v>633.07591852999997</v>
      </c>
      <c r="H222" s="43" t="str">
        <f t="shared" si="35"/>
        <v>N/A</v>
      </c>
      <c r="I222" s="12">
        <v>4.4640000000000004</v>
      </c>
      <c r="J222" s="12">
        <v>-0.78700000000000003</v>
      </c>
      <c r="K222" s="44" t="s">
        <v>732</v>
      </c>
      <c r="L222" s="9" t="str">
        <f t="shared" si="36"/>
        <v>Yes</v>
      </c>
    </row>
    <row r="223" spans="1:12" ht="25.5" x14ac:dyDescent="0.2">
      <c r="A223" s="2" t="s">
        <v>1388</v>
      </c>
      <c r="B223" s="34" t="s">
        <v>217</v>
      </c>
      <c r="C223" s="46">
        <v>2708</v>
      </c>
      <c r="D223" s="43" t="str">
        <f t="shared" si="33"/>
        <v>N/A</v>
      </c>
      <c r="E223" s="46">
        <v>1320</v>
      </c>
      <c r="F223" s="43" t="str">
        <f t="shared" si="34"/>
        <v>N/A</v>
      </c>
      <c r="G223" s="46">
        <v>867</v>
      </c>
      <c r="H223" s="43" t="str">
        <f t="shared" si="35"/>
        <v>N/A</v>
      </c>
      <c r="I223" s="12">
        <v>-51.3</v>
      </c>
      <c r="J223" s="12">
        <v>-34.299999999999997</v>
      </c>
      <c r="K223" s="44" t="s">
        <v>732</v>
      </c>
      <c r="L223" s="9" t="str">
        <f t="shared" si="36"/>
        <v>No</v>
      </c>
    </row>
    <row r="224" spans="1:12" x14ac:dyDescent="0.2">
      <c r="A224" s="2" t="s">
        <v>518</v>
      </c>
      <c r="B224" s="34" t="s">
        <v>217</v>
      </c>
      <c r="C224" s="35">
        <v>11</v>
      </c>
      <c r="D224" s="43" t="str">
        <f t="shared" si="33"/>
        <v>N/A</v>
      </c>
      <c r="E224" s="35">
        <v>11</v>
      </c>
      <c r="F224" s="43" t="str">
        <f t="shared" si="34"/>
        <v>N/A</v>
      </c>
      <c r="G224" s="35">
        <v>11</v>
      </c>
      <c r="H224" s="43" t="str">
        <f t="shared" si="35"/>
        <v>N/A</v>
      </c>
      <c r="I224" s="12">
        <v>-42.9</v>
      </c>
      <c r="J224" s="12">
        <v>-50</v>
      </c>
      <c r="K224" s="44" t="s">
        <v>732</v>
      </c>
      <c r="L224" s="9" t="str">
        <f t="shared" si="36"/>
        <v>No</v>
      </c>
    </row>
    <row r="225" spans="1:12" ht="25.5" x14ac:dyDescent="0.2">
      <c r="A225" s="2" t="s">
        <v>1389</v>
      </c>
      <c r="B225" s="34" t="s">
        <v>217</v>
      </c>
      <c r="C225" s="46">
        <v>386.85714286000001</v>
      </c>
      <c r="D225" s="43" t="str">
        <f t="shared" si="33"/>
        <v>N/A</v>
      </c>
      <c r="E225" s="46">
        <v>330</v>
      </c>
      <c r="F225" s="43" t="str">
        <f t="shared" si="34"/>
        <v>N/A</v>
      </c>
      <c r="G225" s="46">
        <v>433.5</v>
      </c>
      <c r="H225" s="43" t="str">
        <f t="shared" si="35"/>
        <v>N/A</v>
      </c>
      <c r="I225" s="12">
        <v>-14.7</v>
      </c>
      <c r="J225" s="12">
        <v>31.36</v>
      </c>
      <c r="K225" s="44" t="s">
        <v>732</v>
      </c>
      <c r="L225" s="9" t="str">
        <f t="shared" si="36"/>
        <v>No</v>
      </c>
    </row>
    <row r="226" spans="1:12" ht="25.5" x14ac:dyDescent="0.2">
      <c r="A226" s="2" t="s">
        <v>1390</v>
      </c>
      <c r="B226" s="34" t="s">
        <v>217</v>
      </c>
      <c r="C226" s="46">
        <v>518384820</v>
      </c>
      <c r="D226" s="43" t="str">
        <f t="shared" si="33"/>
        <v>N/A</v>
      </c>
      <c r="E226" s="46">
        <v>597647407</v>
      </c>
      <c r="F226" s="43" t="str">
        <f t="shared" si="34"/>
        <v>N/A</v>
      </c>
      <c r="G226" s="46">
        <v>668897721</v>
      </c>
      <c r="H226" s="43" t="str">
        <f t="shared" si="35"/>
        <v>N/A</v>
      </c>
      <c r="I226" s="12">
        <v>15.29</v>
      </c>
      <c r="J226" s="12">
        <v>11.92</v>
      </c>
      <c r="K226" s="44" t="s">
        <v>732</v>
      </c>
      <c r="L226" s="9" t="str">
        <f t="shared" si="36"/>
        <v>Yes</v>
      </c>
    </row>
    <row r="227" spans="1:12" ht="25.5" x14ac:dyDescent="0.2">
      <c r="A227" s="2" t="s">
        <v>519</v>
      </c>
      <c r="B227" s="34" t="s">
        <v>217</v>
      </c>
      <c r="C227" s="35">
        <v>20748</v>
      </c>
      <c r="D227" s="43" t="str">
        <f t="shared" si="33"/>
        <v>N/A</v>
      </c>
      <c r="E227" s="35">
        <v>22521</v>
      </c>
      <c r="F227" s="43" t="str">
        <f t="shared" si="34"/>
        <v>N/A</v>
      </c>
      <c r="G227" s="35">
        <v>25190</v>
      </c>
      <c r="H227" s="43" t="str">
        <f t="shared" si="35"/>
        <v>N/A</v>
      </c>
      <c r="I227" s="12">
        <v>8.5449999999999999</v>
      </c>
      <c r="J227" s="12">
        <v>11.85</v>
      </c>
      <c r="K227" s="44" t="s">
        <v>732</v>
      </c>
      <c r="L227" s="9" t="str">
        <f t="shared" si="36"/>
        <v>Yes</v>
      </c>
    </row>
    <row r="228" spans="1:12" ht="25.5" x14ac:dyDescent="0.2">
      <c r="A228" s="2" t="s">
        <v>1391</v>
      </c>
      <c r="B228" s="34" t="s">
        <v>217</v>
      </c>
      <c r="C228" s="46">
        <v>24984.809138000001</v>
      </c>
      <c r="D228" s="43" t="str">
        <f t="shared" si="33"/>
        <v>N/A</v>
      </c>
      <c r="E228" s="46">
        <v>26537.338795</v>
      </c>
      <c r="F228" s="43" t="str">
        <f t="shared" si="34"/>
        <v>N/A</v>
      </c>
      <c r="G228" s="46">
        <v>26554.097697000001</v>
      </c>
      <c r="H228" s="43" t="str">
        <f t="shared" si="35"/>
        <v>N/A</v>
      </c>
      <c r="I228" s="12">
        <v>6.2140000000000004</v>
      </c>
      <c r="J228" s="12">
        <v>6.3200000000000006E-2</v>
      </c>
      <c r="K228" s="44" t="s">
        <v>732</v>
      </c>
      <c r="L228" s="9" t="str">
        <f t="shared" si="36"/>
        <v>Yes</v>
      </c>
    </row>
    <row r="229" spans="1:12" x14ac:dyDescent="0.2">
      <c r="A229" s="2" t="s">
        <v>1392</v>
      </c>
      <c r="B229" s="34" t="s">
        <v>217</v>
      </c>
      <c r="C229" s="51">
        <v>856397604</v>
      </c>
      <c r="D229" s="43" t="str">
        <f t="shared" ref="D229:D252" si="37">IF($B229="N/A","N/A",IF(C229&gt;10,"No",IF(C229&lt;-10,"No","Yes")))</f>
        <v>N/A</v>
      </c>
      <c r="E229" s="51">
        <v>1020187379</v>
      </c>
      <c r="F229" s="43" t="str">
        <f t="shared" ref="F229:F252" si="38">IF($B229="N/A","N/A",IF(E229&gt;10,"No",IF(E229&lt;-10,"No","Yes")))</f>
        <v>N/A</v>
      </c>
      <c r="G229" s="51">
        <v>1193600778</v>
      </c>
      <c r="H229" s="43" t="str">
        <f t="shared" ref="H229:H252" si="39">IF($B229="N/A","N/A",IF(G229&gt;10,"No",IF(G229&lt;-10,"No","Yes")))</f>
        <v>N/A</v>
      </c>
      <c r="I229" s="12">
        <v>19.13</v>
      </c>
      <c r="J229" s="12">
        <v>17</v>
      </c>
      <c r="K229" s="44" t="s">
        <v>732</v>
      </c>
      <c r="L229" s="9" t="str">
        <f t="shared" ref="L229:L252" si="40">IF(J229="Div by 0", "N/A", IF(K229="N/A","N/A", IF(J229&gt;VALUE(MID(K229,1,2)), "No", IF(J229&lt;-1*VALUE(MID(K229,1,2)), "No", "Yes"))))</f>
        <v>Yes</v>
      </c>
    </row>
    <row r="230" spans="1:12" x14ac:dyDescent="0.2">
      <c r="A230" s="4" t="s">
        <v>1393</v>
      </c>
      <c r="B230" s="34" t="s">
        <v>217</v>
      </c>
      <c r="C230" s="49">
        <v>38150</v>
      </c>
      <c r="D230" s="43" t="str">
        <f t="shared" si="37"/>
        <v>N/A</v>
      </c>
      <c r="E230" s="49">
        <v>43132</v>
      </c>
      <c r="F230" s="43" t="str">
        <f t="shared" si="38"/>
        <v>N/A</v>
      </c>
      <c r="G230" s="49">
        <v>50622</v>
      </c>
      <c r="H230" s="43" t="str">
        <f t="shared" si="39"/>
        <v>N/A</v>
      </c>
      <c r="I230" s="12">
        <v>13.06</v>
      </c>
      <c r="J230" s="12">
        <v>17.37</v>
      </c>
      <c r="K230" s="44" t="s">
        <v>732</v>
      </c>
      <c r="L230" s="9" t="str">
        <f t="shared" si="40"/>
        <v>Yes</v>
      </c>
    </row>
    <row r="231" spans="1:12" x14ac:dyDescent="0.2">
      <c r="A231" s="4" t="s">
        <v>1394</v>
      </c>
      <c r="B231" s="34" t="s">
        <v>217</v>
      </c>
      <c r="C231" s="51">
        <v>22448.167863999999</v>
      </c>
      <c r="D231" s="43" t="str">
        <f t="shared" si="37"/>
        <v>N/A</v>
      </c>
      <c r="E231" s="51">
        <v>23652.679658000001</v>
      </c>
      <c r="F231" s="43" t="str">
        <f t="shared" si="38"/>
        <v>N/A</v>
      </c>
      <c r="G231" s="51">
        <v>23578.696575000002</v>
      </c>
      <c r="H231" s="43" t="str">
        <f t="shared" si="39"/>
        <v>N/A</v>
      </c>
      <c r="I231" s="12">
        <v>5.3659999999999997</v>
      </c>
      <c r="J231" s="12">
        <v>-0.313</v>
      </c>
      <c r="K231" s="44" t="s">
        <v>732</v>
      </c>
      <c r="L231" s="9" t="str">
        <f t="shared" si="40"/>
        <v>Yes</v>
      </c>
    </row>
    <row r="232" spans="1:12" ht="25.5" x14ac:dyDescent="0.2">
      <c r="A232" s="4" t="s">
        <v>1395</v>
      </c>
      <c r="B232" s="34" t="s">
        <v>217</v>
      </c>
      <c r="C232" s="51">
        <v>9186.4272259999998</v>
      </c>
      <c r="D232" s="43" t="str">
        <f t="shared" si="37"/>
        <v>N/A</v>
      </c>
      <c r="E232" s="51">
        <v>10009.32705</v>
      </c>
      <c r="F232" s="43" t="str">
        <f t="shared" si="38"/>
        <v>N/A</v>
      </c>
      <c r="G232" s="51">
        <v>9751.7816763999999</v>
      </c>
      <c r="H232" s="43" t="str">
        <f t="shared" si="39"/>
        <v>N/A</v>
      </c>
      <c r="I232" s="12">
        <v>8.9580000000000002</v>
      </c>
      <c r="J232" s="12">
        <v>-2.57</v>
      </c>
      <c r="K232" s="44" t="s">
        <v>732</v>
      </c>
      <c r="L232" s="9" t="str">
        <f t="shared" si="40"/>
        <v>Yes</v>
      </c>
    </row>
    <row r="233" spans="1:12" ht="25.5" x14ac:dyDescent="0.2">
      <c r="A233" s="4" t="s">
        <v>1396</v>
      </c>
      <c r="B233" s="34" t="s">
        <v>217</v>
      </c>
      <c r="C233" s="51">
        <v>24599.603917</v>
      </c>
      <c r="D233" s="43" t="str">
        <f t="shared" si="37"/>
        <v>N/A</v>
      </c>
      <c r="E233" s="51">
        <v>25823.488719000001</v>
      </c>
      <c r="F233" s="43" t="str">
        <f t="shared" si="38"/>
        <v>N/A</v>
      </c>
      <c r="G233" s="51">
        <v>25734.114828999998</v>
      </c>
      <c r="H233" s="43" t="str">
        <f t="shared" si="39"/>
        <v>N/A</v>
      </c>
      <c r="I233" s="12">
        <v>4.9749999999999996</v>
      </c>
      <c r="J233" s="12">
        <v>-0.34599999999999997</v>
      </c>
      <c r="K233" s="44" t="s">
        <v>732</v>
      </c>
      <c r="L233" s="9" t="str">
        <f t="shared" si="40"/>
        <v>Yes</v>
      </c>
    </row>
    <row r="234" spans="1:12" x14ac:dyDescent="0.2">
      <c r="A234" s="4" t="s">
        <v>1397</v>
      </c>
      <c r="B234" s="34" t="s">
        <v>217</v>
      </c>
      <c r="C234" s="51">
        <v>9901.0755319</v>
      </c>
      <c r="D234" s="43" t="str">
        <f t="shared" si="37"/>
        <v>N/A</v>
      </c>
      <c r="E234" s="51">
        <v>9921.0784550000008</v>
      </c>
      <c r="F234" s="43" t="str">
        <f t="shared" si="38"/>
        <v>N/A</v>
      </c>
      <c r="G234" s="51">
        <v>10308.357663000001</v>
      </c>
      <c r="H234" s="43" t="str">
        <f t="shared" si="39"/>
        <v>N/A</v>
      </c>
      <c r="I234" s="12">
        <v>0.20200000000000001</v>
      </c>
      <c r="J234" s="12">
        <v>3.9039999999999999</v>
      </c>
      <c r="K234" s="44" t="s">
        <v>732</v>
      </c>
      <c r="L234" s="9" t="str">
        <f t="shared" si="40"/>
        <v>Yes</v>
      </c>
    </row>
    <row r="235" spans="1:12" ht="25.5" x14ac:dyDescent="0.2">
      <c r="A235" s="4" t="s">
        <v>1398</v>
      </c>
      <c r="B235" s="34" t="s">
        <v>217</v>
      </c>
      <c r="C235" s="51">
        <v>1442.1371546</v>
      </c>
      <c r="D235" s="43" t="str">
        <f t="shared" si="37"/>
        <v>N/A</v>
      </c>
      <c r="E235" s="51">
        <v>1550.198995</v>
      </c>
      <c r="F235" s="43" t="str">
        <f t="shared" si="38"/>
        <v>N/A</v>
      </c>
      <c r="G235" s="51">
        <v>1540.3122567999999</v>
      </c>
      <c r="H235" s="43" t="str">
        <f t="shared" si="39"/>
        <v>N/A</v>
      </c>
      <c r="I235" s="12">
        <v>7.4930000000000003</v>
      </c>
      <c r="J235" s="12">
        <v>-0.63800000000000001</v>
      </c>
      <c r="K235" s="44" t="s">
        <v>732</v>
      </c>
      <c r="L235" s="9" t="str">
        <f t="shared" si="40"/>
        <v>Yes</v>
      </c>
    </row>
    <row r="236" spans="1:12" x14ac:dyDescent="0.2">
      <c r="A236" s="4" t="s">
        <v>1399</v>
      </c>
      <c r="B236" s="34" t="s">
        <v>217</v>
      </c>
      <c r="C236" s="43">
        <v>2.3077937492</v>
      </c>
      <c r="D236" s="43" t="str">
        <f t="shared" si="37"/>
        <v>N/A</v>
      </c>
      <c r="E236" s="43">
        <v>2.5992840699999999</v>
      </c>
      <c r="F236" s="43" t="str">
        <f t="shared" si="38"/>
        <v>N/A</v>
      </c>
      <c r="G236" s="43">
        <v>2.948700922</v>
      </c>
      <c r="H236" s="43" t="str">
        <f t="shared" si="39"/>
        <v>N/A</v>
      </c>
      <c r="I236" s="12">
        <v>12.63</v>
      </c>
      <c r="J236" s="12">
        <v>13.44</v>
      </c>
      <c r="K236" s="44" t="s">
        <v>732</v>
      </c>
      <c r="L236" s="9" t="str">
        <f t="shared" si="40"/>
        <v>Yes</v>
      </c>
    </row>
    <row r="237" spans="1:12" x14ac:dyDescent="0.2">
      <c r="A237" s="4" t="s">
        <v>1400</v>
      </c>
      <c r="B237" s="34" t="s">
        <v>217</v>
      </c>
      <c r="C237" s="43">
        <v>13.749264273</v>
      </c>
      <c r="D237" s="43" t="str">
        <f t="shared" si="37"/>
        <v>N/A</v>
      </c>
      <c r="E237" s="43">
        <v>22.035306334000001</v>
      </c>
      <c r="F237" s="43" t="str">
        <f t="shared" si="38"/>
        <v>N/A</v>
      </c>
      <c r="G237" s="43">
        <v>22.411533421000001</v>
      </c>
      <c r="H237" s="43" t="str">
        <f t="shared" si="39"/>
        <v>N/A</v>
      </c>
      <c r="I237" s="12">
        <v>60.27</v>
      </c>
      <c r="J237" s="12">
        <v>1.7070000000000001</v>
      </c>
      <c r="K237" s="44" t="s">
        <v>732</v>
      </c>
      <c r="L237" s="9" t="str">
        <f t="shared" si="40"/>
        <v>Yes</v>
      </c>
    </row>
    <row r="238" spans="1:12" x14ac:dyDescent="0.2">
      <c r="A238" s="58" t="s">
        <v>1401</v>
      </c>
      <c r="B238" s="34" t="s">
        <v>217</v>
      </c>
      <c r="C238" s="43">
        <v>13.966221817999999</v>
      </c>
      <c r="D238" s="43" t="str">
        <f t="shared" si="37"/>
        <v>N/A</v>
      </c>
      <c r="E238" s="43">
        <v>14.097662958000001</v>
      </c>
      <c r="F238" s="43" t="str">
        <f t="shared" si="38"/>
        <v>N/A</v>
      </c>
      <c r="G238" s="43">
        <v>15.186678906999999</v>
      </c>
      <c r="H238" s="43" t="str">
        <f t="shared" si="39"/>
        <v>N/A</v>
      </c>
      <c r="I238" s="12">
        <v>0.94110000000000005</v>
      </c>
      <c r="J238" s="12">
        <v>7.7249999999999996</v>
      </c>
      <c r="K238" s="44" t="s">
        <v>732</v>
      </c>
      <c r="L238" s="9" t="str">
        <f t="shared" si="40"/>
        <v>Yes</v>
      </c>
    </row>
    <row r="239" spans="1:12" x14ac:dyDescent="0.2">
      <c r="A239" s="58" t="s">
        <v>1402</v>
      </c>
      <c r="B239" s="34" t="s">
        <v>217</v>
      </c>
      <c r="C239" s="43">
        <v>0.26078175339999998</v>
      </c>
      <c r="D239" s="43" t="str">
        <f t="shared" si="37"/>
        <v>N/A</v>
      </c>
      <c r="E239" s="43">
        <v>0.28206127730000002</v>
      </c>
      <c r="F239" s="43" t="str">
        <f t="shared" si="38"/>
        <v>N/A</v>
      </c>
      <c r="G239" s="43">
        <v>0.36694492070000001</v>
      </c>
      <c r="H239" s="43" t="str">
        <f t="shared" si="39"/>
        <v>N/A</v>
      </c>
      <c r="I239" s="12">
        <v>8.16</v>
      </c>
      <c r="J239" s="12">
        <v>30.09</v>
      </c>
      <c r="K239" s="44" t="s">
        <v>732</v>
      </c>
      <c r="L239" s="9" t="str">
        <f t="shared" si="40"/>
        <v>No</v>
      </c>
    </row>
    <row r="240" spans="1:12" x14ac:dyDescent="0.2">
      <c r="A240" s="58" t="s">
        <v>1403</v>
      </c>
      <c r="B240" s="34" t="s">
        <v>217</v>
      </c>
      <c r="C240" s="43">
        <v>0.3000374663</v>
      </c>
      <c r="D240" s="43" t="str">
        <f t="shared" si="37"/>
        <v>N/A</v>
      </c>
      <c r="E240" s="43">
        <v>0.4698205238</v>
      </c>
      <c r="F240" s="43" t="str">
        <f t="shared" si="38"/>
        <v>N/A</v>
      </c>
      <c r="G240" s="43">
        <v>0.46142935369999999</v>
      </c>
      <c r="H240" s="43" t="str">
        <f t="shared" si="39"/>
        <v>N/A</v>
      </c>
      <c r="I240" s="12">
        <v>56.59</v>
      </c>
      <c r="J240" s="12">
        <v>-1.79</v>
      </c>
      <c r="K240" s="44" t="s">
        <v>732</v>
      </c>
      <c r="L240" s="9" t="str">
        <f t="shared" si="40"/>
        <v>Yes</v>
      </c>
    </row>
    <row r="241" spans="1:12" ht="25.5" x14ac:dyDescent="0.2">
      <c r="A241" s="58" t="s">
        <v>1404</v>
      </c>
      <c r="B241" s="34" t="s">
        <v>217</v>
      </c>
      <c r="C241" s="51">
        <v>518384820</v>
      </c>
      <c r="D241" s="43" t="str">
        <f t="shared" si="37"/>
        <v>N/A</v>
      </c>
      <c r="E241" s="51">
        <v>597647407</v>
      </c>
      <c r="F241" s="43" t="str">
        <f t="shared" si="38"/>
        <v>N/A</v>
      </c>
      <c r="G241" s="51">
        <v>668869591</v>
      </c>
      <c r="H241" s="43" t="str">
        <f t="shared" si="39"/>
        <v>N/A</v>
      </c>
      <c r="I241" s="12">
        <v>15.29</v>
      </c>
      <c r="J241" s="12">
        <v>11.92</v>
      </c>
      <c r="K241" s="44" t="s">
        <v>732</v>
      </c>
      <c r="L241" s="9" t="str">
        <f t="shared" si="40"/>
        <v>Yes</v>
      </c>
    </row>
    <row r="242" spans="1:12" x14ac:dyDescent="0.2">
      <c r="A242" s="58" t="s">
        <v>1405</v>
      </c>
      <c r="B242" s="34" t="s">
        <v>217</v>
      </c>
      <c r="C242" s="49">
        <v>20748</v>
      </c>
      <c r="D242" s="43" t="str">
        <f t="shared" si="37"/>
        <v>N/A</v>
      </c>
      <c r="E242" s="49">
        <v>22521</v>
      </c>
      <c r="F242" s="43" t="str">
        <f t="shared" si="38"/>
        <v>N/A</v>
      </c>
      <c r="G242" s="49">
        <v>25188</v>
      </c>
      <c r="H242" s="43" t="str">
        <f t="shared" si="39"/>
        <v>N/A</v>
      </c>
      <c r="I242" s="12">
        <v>8.5449999999999999</v>
      </c>
      <c r="J242" s="12">
        <v>11.84</v>
      </c>
      <c r="K242" s="44" t="s">
        <v>732</v>
      </c>
      <c r="L242" s="9" t="str">
        <f t="shared" si="40"/>
        <v>Yes</v>
      </c>
    </row>
    <row r="243" spans="1:12" ht="25.5" x14ac:dyDescent="0.2">
      <c r="A243" s="58" t="s">
        <v>1406</v>
      </c>
      <c r="B243" s="34" t="s">
        <v>217</v>
      </c>
      <c r="C243" s="51">
        <v>24984.809138000001</v>
      </c>
      <c r="D243" s="43" t="str">
        <f t="shared" si="37"/>
        <v>N/A</v>
      </c>
      <c r="E243" s="51">
        <v>26537.338795</v>
      </c>
      <c r="F243" s="43" t="str">
        <f t="shared" si="38"/>
        <v>N/A</v>
      </c>
      <c r="G243" s="51">
        <v>26555.089368000001</v>
      </c>
      <c r="H243" s="43" t="str">
        <f t="shared" si="39"/>
        <v>N/A</v>
      </c>
      <c r="I243" s="12">
        <v>6.2140000000000004</v>
      </c>
      <c r="J243" s="12">
        <v>6.6900000000000001E-2</v>
      </c>
      <c r="K243" s="44" t="s">
        <v>732</v>
      </c>
      <c r="L243" s="9" t="str">
        <f t="shared" si="40"/>
        <v>Yes</v>
      </c>
    </row>
    <row r="244" spans="1:12" ht="25.5" x14ac:dyDescent="0.2">
      <c r="A244" s="58" t="s">
        <v>1407</v>
      </c>
      <c r="B244" s="34" t="s">
        <v>217</v>
      </c>
      <c r="C244" s="51">
        <v>9795.2890232000009</v>
      </c>
      <c r="D244" s="43" t="str">
        <f t="shared" si="37"/>
        <v>N/A</v>
      </c>
      <c r="E244" s="51">
        <v>10623.077426</v>
      </c>
      <c r="F244" s="43" t="str">
        <f t="shared" si="38"/>
        <v>N/A</v>
      </c>
      <c r="G244" s="51">
        <v>10540.666282</v>
      </c>
      <c r="H244" s="43" t="str">
        <f t="shared" si="39"/>
        <v>N/A</v>
      </c>
      <c r="I244" s="12">
        <v>8.4510000000000005</v>
      </c>
      <c r="J244" s="12">
        <v>-0.77600000000000002</v>
      </c>
      <c r="K244" s="44" t="s">
        <v>732</v>
      </c>
      <c r="L244" s="9" t="str">
        <f t="shared" si="40"/>
        <v>Yes</v>
      </c>
    </row>
    <row r="245" spans="1:12" ht="25.5" x14ac:dyDescent="0.2">
      <c r="A245" s="58" t="s">
        <v>1408</v>
      </c>
      <c r="B245" s="34" t="s">
        <v>217</v>
      </c>
      <c r="C245" s="51">
        <v>25833.427276999999</v>
      </c>
      <c r="D245" s="43" t="str">
        <f t="shared" si="37"/>
        <v>N/A</v>
      </c>
      <c r="E245" s="51">
        <v>27306.287367000001</v>
      </c>
      <c r="F245" s="43" t="str">
        <f t="shared" si="38"/>
        <v>N/A</v>
      </c>
      <c r="G245" s="51">
        <v>27244.251509999998</v>
      </c>
      <c r="H245" s="43" t="str">
        <f t="shared" si="39"/>
        <v>N/A</v>
      </c>
      <c r="I245" s="12">
        <v>5.7009999999999996</v>
      </c>
      <c r="J245" s="12">
        <v>-0.22700000000000001</v>
      </c>
      <c r="K245" s="44" t="s">
        <v>732</v>
      </c>
      <c r="L245" s="9" t="str">
        <f t="shared" si="40"/>
        <v>Yes</v>
      </c>
    </row>
    <row r="246" spans="1:12" ht="25.5" x14ac:dyDescent="0.2">
      <c r="A246" s="58" t="s">
        <v>1409</v>
      </c>
      <c r="B246" s="34" t="s">
        <v>217</v>
      </c>
      <c r="C246" s="51">
        <v>19085.023584999999</v>
      </c>
      <c r="D246" s="43" t="str">
        <f t="shared" si="37"/>
        <v>N/A</v>
      </c>
      <c r="E246" s="51">
        <v>19599.46888</v>
      </c>
      <c r="F246" s="43" t="str">
        <f t="shared" si="38"/>
        <v>N/A</v>
      </c>
      <c r="G246" s="51">
        <v>18555.125</v>
      </c>
      <c r="H246" s="43" t="str">
        <f t="shared" si="39"/>
        <v>N/A</v>
      </c>
      <c r="I246" s="12">
        <v>2.6960000000000002</v>
      </c>
      <c r="J246" s="12">
        <v>-5.33</v>
      </c>
      <c r="K246" s="44" t="s">
        <v>732</v>
      </c>
      <c r="L246" s="9" t="str">
        <f t="shared" si="40"/>
        <v>Yes</v>
      </c>
    </row>
    <row r="247" spans="1:12" ht="25.5" x14ac:dyDescent="0.2">
      <c r="A247" s="58" t="s">
        <v>1410</v>
      </c>
      <c r="B247" s="34" t="s">
        <v>217</v>
      </c>
      <c r="C247" s="51">
        <v>773.8</v>
      </c>
      <c r="D247" s="43" t="str">
        <f t="shared" si="37"/>
        <v>N/A</v>
      </c>
      <c r="E247" s="51">
        <v>4214.2857143000001</v>
      </c>
      <c r="F247" s="43" t="str">
        <f t="shared" si="38"/>
        <v>N/A</v>
      </c>
      <c r="G247" s="51">
        <v>1200.8571429000001</v>
      </c>
      <c r="H247" s="43" t="str">
        <f t="shared" si="39"/>
        <v>N/A</v>
      </c>
      <c r="I247" s="12">
        <v>444.6</v>
      </c>
      <c r="J247" s="12">
        <v>-71.5</v>
      </c>
      <c r="K247" s="44" t="s">
        <v>732</v>
      </c>
      <c r="L247" s="9" t="str">
        <f t="shared" si="40"/>
        <v>No</v>
      </c>
    </row>
    <row r="248" spans="1:12" ht="25.5" x14ac:dyDescent="0.2">
      <c r="A248" s="58" t="s">
        <v>1411</v>
      </c>
      <c r="B248" s="34" t="s">
        <v>217</v>
      </c>
      <c r="C248" s="43">
        <v>1.2551010408000001</v>
      </c>
      <c r="D248" s="43" t="str">
        <f t="shared" si="37"/>
        <v>N/A</v>
      </c>
      <c r="E248" s="43">
        <v>1.3571936506</v>
      </c>
      <c r="F248" s="43" t="str">
        <f t="shared" si="38"/>
        <v>N/A</v>
      </c>
      <c r="G248" s="43">
        <v>1.4671857853000001</v>
      </c>
      <c r="H248" s="43" t="str">
        <f t="shared" si="39"/>
        <v>N/A</v>
      </c>
      <c r="I248" s="12">
        <v>8.1340000000000003</v>
      </c>
      <c r="J248" s="12">
        <v>8.1039999999999992</v>
      </c>
      <c r="K248" s="44" t="s">
        <v>732</v>
      </c>
      <c r="L248" s="9" t="str">
        <f t="shared" si="40"/>
        <v>Yes</v>
      </c>
    </row>
    <row r="249" spans="1:12" ht="25.5" x14ac:dyDescent="0.2">
      <c r="A249" s="58" t="s">
        <v>1412</v>
      </c>
      <c r="B249" s="34" t="s">
        <v>217</v>
      </c>
      <c r="C249" s="43">
        <v>11.689228957999999</v>
      </c>
      <c r="D249" s="43" t="str">
        <f t="shared" si="37"/>
        <v>N/A</v>
      </c>
      <c r="E249" s="43">
        <v>19.044652128999999</v>
      </c>
      <c r="F249" s="43" t="str">
        <f t="shared" si="38"/>
        <v>N/A</v>
      </c>
      <c r="G249" s="43">
        <v>18.916557448999999</v>
      </c>
      <c r="H249" s="43" t="str">
        <f t="shared" si="39"/>
        <v>N/A</v>
      </c>
      <c r="I249" s="12">
        <v>62.92</v>
      </c>
      <c r="J249" s="12">
        <v>-0.67300000000000004</v>
      </c>
      <c r="K249" s="44" t="s">
        <v>732</v>
      </c>
      <c r="L249" s="9" t="str">
        <f t="shared" si="40"/>
        <v>Yes</v>
      </c>
    </row>
    <row r="250" spans="1:12" ht="25.5" x14ac:dyDescent="0.2">
      <c r="A250" s="58" t="s">
        <v>1413</v>
      </c>
      <c r="B250" s="34" t="s">
        <v>217</v>
      </c>
      <c r="C250" s="43">
        <v>8.2206482078000001</v>
      </c>
      <c r="D250" s="43" t="str">
        <f t="shared" si="37"/>
        <v>N/A</v>
      </c>
      <c r="E250" s="43">
        <v>7.9728216231999998</v>
      </c>
      <c r="F250" s="43" t="str">
        <f t="shared" si="38"/>
        <v>N/A</v>
      </c>
      <c r="G250" s="43">
        <v>8.2527927053999992</v>
      </c>
      <c r="H250" s="43" t="str">
        <f t="shared" si="39"/>
        <v>N/A</v>
      </c>
      <c r="I250" s="12">
        <v>-3.01</v>
      </c>
      <c r="J250" s="12">
        <v>3.512</v>
      </c>
      <c r="K250" s="44" t="s">
        <v>732</v>
      </c>
      <c r="L250" s="9" t="str">
        <f t="shared" si="40"/>
        <v>Yes</v>
      </c>
    </row>
    <row r="251" spans="1:12" ht="25.5" x14ac:dyDescent="0.2">
      <c r="A251" s="58" t="s">
        <v>1414</v>
      </c>
      <c r="B251" s="34" t="s">
        <v>217</v>
      </c>
      <c r="C251" s="43">
        <v>1.9604869399999999E-2</v>
      </c>
      <c r="D251" s="43" t="str">
        <f t="shared" si="37"/>
        <v>N/A</v>
      </c>
      <c r="E251" s="43">
        <v>2.0511999900000001E-2</v>
      </c>
      <c r="F251" s="43" t="str">
        <f t="shared" si="38"/>
        <v>N/A</v>
      </c>
      <c r="G251" s="43">
        <v>2.6031563300000001E-2</v>
      </c>
      <c r="H251" s="43" t="str">
        <f t="shared" si="39"/>
        <v>N/A</v>
      </c>
      <c r="I251" s="12">
        <v>4.6269999999999998</v>
      </c>
      <c r="J251" s="12">
        <v>26.91</v>
      </c>
      <c r="K251" s="44" t="s">
        <v>732</v>
      </c>
      <c r="L251" s="9" t="str">
        <f t="shared" si="40"/>
        <v>Yes</v>
      </c>
    </row>
    <row r="252" spans="1:12" ht="25.5" x14ac:dyDescent="0.2">
      <c r="A252" s="58" t="s">
        <v>1415</v>
      </c>
      <c r="B252" s="34" t="s">
        <v>217</v>
      </c>
      <c r="C252" s="43">
        <v>3.0710078E-3</v>
      </c>
      <c r="D252" s="43" t="str">
        <f t="shared" si="37"/>
        <v>N/A</v>
      </c>
      <c r="E252" s="43">
        <v>3.3052699999999999E-3</v>
      </c>
      <c r="F252" s="43" t="str">
        <f t="shared" si="38"/>
        <v>N/A</v>
      </c>
      <c r="G252" s="43">
        <v>3.1420287000000001E-3</v>
      </c>
      <c r="H252" s="43" t="str">
        <f t="shared" si="39"/>
        <v>N/A</v>
      </c>
      <c r="I252" s="12">
        <v>7.6280000000000001</v>
      </c>
      <c r="J252" s="12">
        <v>-4.9400000000000004</v>
      </c>
      <c r="K252" s="44" t="s">
        <v>732</v>
      </c>
      <c r="L252" s="9" t="str">
        <f t="shared" si="40"/>
        <v>Yes</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309033</v>
      </c>
      <c r="D6" s="43" t="str">
        <f t="shared" ref="D6:D37" si="0">IF($B6="N/A","N/A",IF(C6&gt;10,"No",IF(C6&lt;-10,"No","Yes")))</f>
        <v>N/A</v>
      </c>
      <c r="E6" s="35">
        <v>313253</v>
      </c>
      <c r="F6" s="43" t="str">
        <f t="shared" ref="F6:F37" si="1">IF($B6="N/A","N/A",IF(E6&gt;10,"No",IF(E6&lt;-10,"No","Yes")))</f>
        <v>N/A</v>
      </c>
      <c r="G6" s="35">
        <v>362300</v>
      </c>
      <c r="H6" s="43" t="str">
        <f t="shared" ref="H6:H37" si="2">IF($B6="N/A","N/A",IF(G6&gt;10,"No",IF(G6&lt;-10,"No","Yes")))</f>
        <v>N/A</v>
      </c>
      <c r="I6" s="12">
        <v>1.3660000000000001</v>
      </c>
      <c r="J6" s="12">
        <v>15.66</v>
      </c>
      <c r="K6" s="44" t="s">
        <v>732</v>
      </c>
      <c r="L6" s="9" t="str">
        <f t="shared" ref="L6:L39" si="3">IF(J6="Div by 0", "N/A", IF(K6="N/A","N/A", IF(J6&gt;VALUE(MID(K6,1,2)), "No", IF(J6&lt;-1*VALUE(MID(K6,1,2)), "No", "Yes"))))</f>
        <v>Yes</v>
      </c>
    </row>
    <row r="7" spans="1:12" x14ac:dyDescent="0.2">
      <c r="A7" s="45" t="s">
        <v>6</v>
      </c>
      <c r="B7" s="34" t="s">
        <v>217</v>
      </c>
      <c r="C7" s="35">
        <v>262443</v>
      </c>
      <c r="D7" s="43" t="str">
        <f t="shared" si="0"/>
        <v>N/A</v>
      </c>
      <c r="E7" s="35">
        <v>264785</v>
      </c>
      <c r="F7" s="43" t="str">
        <f t="shared" si="1"/>
        <v>N/A</v>
      </c>
      <c r="G7" s="35">
        <v>300293</v>
      </c>
      <c r="H7" s="43" t="str">
        <f t="shared" si="2"/>
        <v>N/A</v>
      </c>
      <c r="I7" s="12">
        <v>0.89239999999999997</v>
      </c>
      <c r="J7" s="12">
        <v>13.41</v>
      </c>
      <c r="K7" s="44" t="s">
        <v>732</v>
      </c>
      <c r="L7" s="9" t="str">
        <f t="shared" si="3"/>
        <v>Yes</v>
      </c>
    </row>
    <row r="8" spans="1:12" x14ac:dyDescent="0.2">
      <c r="A8" s="45" t="s">
        <v>364</v>
      </c>
      <c r="B8" s="34" t="s">
        <v>217</v>
      </c>
      <c r="C8" s="35" t="s">
        <v>217</v>
      </c>
      <c r="D8" s="43" t="str">
        <f t="shared" si="0"/>
        <v>N/A</v>
      </c>
      <c r="E8" s="35" t="s">
        <v>217</v>
      </c>
      <c r="F8" s="43" t="str">
        <f t="shared" si="1"/>
        <v>N/A</v>
      </c>
      <c r="G8" s="8">
        <v>82.885178029000002</v>
      </c>
      <c r="H8" s="43" t="str">
        <f t="shared" si="2"/>
        <v>N/A</v>
      </c>
      <c r="I8" s="12" t="s">
        <v>217</v>
      </c>
      <c r="J8" s="12" t="s">
        <v>217</v>
      </c>
      <c r="K8" s="44" t="s">
        <v>732</v>
      </c>
      <c r="L8" s="9" t="str">
        <f t="shared" si="3"/>
        <v>No</v>
      </c>
    </row>
    <row r="9" spans="1:12" x14ac:dyDescent="0.2">
      <c r="A9" s="4" t="s">
        <v>88</v>
      </c>
      <c r="B9" s="47" t="s">
        <v>217</v>
      </c>
      <c r="C9" s="1">
        <v>277326.40999999997</v>
      </c>
      <c r="D9" s="11" t="str">
        <f t="shared" si="0"/>
        <v>N/A</v>
      </c>
      <c r="E9" s="1">
        <v>281428.63</v>
      </c>
      <c r="F9" s="11" t="str">
        <f t="shared" si="1"/>
        <v>N/A</v>
      </c>
      <c r="G9" s="1">
        <v>327693.15000000002</v>
      </c>
      <c r="H9" s="11" t="str">
        <f t="shared" si="2"/>
        <v>N/A</v>
      </c>
      <c r="I9" s="12">
        <v>1.4790000000000001</v>
      </c>
      <c r="J9" s="12">
        <v>16.440000000000001</v>
      </c>
      <c r="K9" s="47" t="s">
        <v>732</v>
      </c>
      <c r="L9" s="9" t="str">
        <f t="shared" si="3"/>
        <v>Yes</v>
      </c>
    </row>
    <row r="10" spans="1:12" x14ac:dyDescent="0.2">
      <c r="A10" s="4" t="s">
        <v>1416</v>
      </c>
      <c r="B10" s="34" t="s">
        <v>217</v>
      </c>
      <c r="C10" s="8">
        <v>1.0959994564</v>
      </c>
      <c r="D10" s="43" t="str">
        <f t="shared" si="0"/>
        <v>N/A</v>
      </c>
      <c r="E10" s="8">
        <v>0.85649618679999995</v>
      </c>
      <c r="F10" s="43" t="str">
        <f t="shared" si="1"/>
        <v>N/A</v>
      </c>
      <c r="G10" s="8">
        <v>0.50731438029999998</v>
      </c>
      <c r="H10" s="43" t="str">
        <f t="shared" si="2"/>
        <v>N/A</v>
      </c>
      <c r="I10" s="12">
        <v>-21.9</v>
      </c>
      <c r="J10" s="12">
        <v>-40.799999999999997</v>
      </c>
      <c r="K10" s="44" t="s">
        <v>732</v>
      </c>
      <c r="L10" s="9" t="str">
        <f t="shared" si="3"/>
        <v>No</v>
      </c>
    </row>
    <row r="11" spans="1:12" x14ac:dyDescent="0.2">
      <c r="A11" s="4" t="s">
        <v>1417</v>
      </c>
      <c r="B11" s="34" t="s">
        <v>217</v>
      </c>
      <c r="C11" s="8">
        <v>7.7593655046999999</v>
      </c>
      <c r="D11" s="43" t="str">
        <f t="shared" si="0"/>
        <v>N/A</v>
      </c>
      <c r="E11" s="8">
        <v>7.7786964530000002</v>
      </c>
      <c r="F11" s="43" t="str">
        <f t="shared" si="1"/>
        <v>N/A</v>
      </c>
      <c r="G11" s="8">
        <v>7.2696660226000001</v>
      </c>
      <c r="H11" s="43" t="str">
        <f t="shared" si="2"/>
        <v>N/A</v>
      </c>
      <c r="I11" s="12">
        <v>0.24909999999999999</v>
      </c>
      <c r="J11" s="12">
        <v>-6.54</v>
      </c>
      <c r="K11" s="44" t="s">
        <v>732</v>
      </c>
      <c r="L11" s="9" t="str">
        <f t="shared" si="3"/>
        <v>Yes</v>
      </c>
    </row>
    <row r="12" spans="1:12" x14ac:dyDescent="0.2">
      <c r="A12" s="4" t="s">
        <v>1418</v>
      </c>
      <c r="B12" s="34" t="s">
        <v>217</v>
      </c>
      <c r="C12" s="8">
        <v>56.298194690999999</v>
      </c>
      <c r="D12" s="43" t="str">
        <f t="shared" si="0"/>
        <v>N/A</v>
      </c>
      <c r="E12" s="8">
        <v>58.248444548000002</v>
      </c>
      <c r="F12" s="43" t="str">
        <f t="shared" si="1"/>
        <v>N/A</v>
      </c>
      <c r="G12" s="8">
        <v>61.682859508999996</v>
      </c>
      <c r="H12" s="43" t="str">
        <f t="shared" si="2"/>
        <v>N/A</v>
      </c>
      <c r="I12" s="12">
        <v>3.464</v>
      </c>
      <c r="J12" s="12">
        <v>5.8959999999999999</v>
      </c>
      <c r="K12" s="44" t="s">
        <v>732</v>
      </c>
      <c r="L12" s="9" t="str">
        <f t="shared" si="3"/>
        <v>Yes</v>
      </c>
    </row>
    <row r="13" spans="1:12" x14ac:dyDescent="0.2">
      <c r="A13" s="4" t="s">
        <v>1419</v>
      </c>
      <c r="B13" s="34" t="s">
        <v>217</v>
      </c>
      <c r="C13" s="8">
        <v>4.4969307484999996</v>
      </c>
      <c r="D13" s="43" t="str">
        <f t="shared" si="0"/>
        <v>N/A</v>
      </c>
      <c r="E13" s="8">
        <v>4.6065001772</v>
      </c>
      <c r="F13" s="43" t="str">
        <f t="shared" si="1"/>
        <v>N/A</v>
      </c>
      <c r="G13" s="8">
        <v>4.2100469224000001</v>
      </c>
      <c r="H13" s="43" t="str">
        <f t="shared" si="2"/>
        <v>N/A</v>
      </c>
      <c r="I13" s="12">
        <v>2.4369999999999998</v>
      </c>
      <c r="J13" s="12">
        <v>-8.61</v>
      </c>
      <c r="K13" s="44" t="s">
        <v>732</v>
      </c>
      <c r="L13" s="9" t="str">
        <f t="shared" si="3"/>
        <v>Yes</v>
      </c>
    </row>
    <row r="14" spans="1:12" x14ac:dyDescent="0.2">
      <c r="A14" s="4" t="s">
        <v>1420</v>
      </c>
      <c r="B14" s="34" t="s">
        <v>217</v>
      </c>
      <c r="C14" s="8">
        <v>5.8145893804000002</v>
      </c>
      <c r="D14" s="43" t="str">
        <f t="shared" si="0"/>
        <v>N/A</v>
      </c>
      <c r="E14" s="8">
        <v>5.7579656061</v>
      </c>
      <c r="F14" s="43" t="str">
        <f t="shared" si="1"/>
        <v>N/A</v>
      </c>
      <c r="G14" s="8">
        <v>5.1912779464999996</v>
      </c>
      <c r="H14" s="43" t="str">
        <f t="shared" si="2"/>
        <v>N/A</v>
      </c>
      <c r="I14" s="12">
        <v>-0.97399999999999998</v>
      </c>
      <c r="J14" s="12">
        <v>-9.84</v>
      </c>
      <c r="K14" s="44" t="s">
        <v>732</v>
      </c>
      <c r="L14" s="9" t="str">
        <f t="shared" si="3"/>
        <v>Yes</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0.13137755509999999</v>
      </c>
      <c r="D16" s="43" t="str">
        <f t="shared" si="0"/>
        <v>N/A</v>
      </c>
      <c r="E16" s="8">
        <v>0.1525923136</v>
      </c>
      <c r="F16" s="43" t="str">
        <f t="shared" si="1"/>
        <v>N/A</v>
      </c>
      <c r="G16" s="8">
        <v>0.1184101573</v>
      </c>
      <c r="H16" s="43" t="str">
        <f t="shared" si="2"/>
        <v>N/A</v>
      </c>
      <c r="I16" s="12">
        <v>16.149999999999999</v>
      </c>
      <c r="J16" s="12">
        <v>-22.4</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17.940802438999999</v>
      </c>
      <c r="D18" s="43" t="str">
        <f t="shared" si="0"/>
        <v>N/A</v>
      </c>
      <c r="E18" s="8">
        <v>16.027300616000002</v>
      </c>
      <c r="F18" s="43" t="str">
        <f t="shared" si="1"/>
        <v>N/A</v>
      </c>
      <c r="G18" s="8">
        <v>15.056306928</v>
      </c>
      <c r="H18" s="43" t="str">
        <f t="shared" si="2"/>
        <v>N/A</v>
      </c>
      <c r="I18" s="12">
        <v>-10.7</v>
      </c>
      <c r="J18" s="12">
        <v>-6.06</v>
      </c>
      <c r="K18" s="44" t="s">
        <v>732</v>
      </c>
      <c r="L18" s="9" t="str">
        <f t="shared" si="3"/>
        <v>Yes</v>
      </c>
    </row>
    <row r="19" spans="1:12" x14ac:dyDescent="0.2">
      <c r="A19" s="4" t="s">
        <v>1425</v>
      </c>
      <c r="B19" s="34" t="s">
        <v>217</v>
      </c>
      <c r="C19" s="8">
        <v>6.4627402252000001</v>
      </c>
      <c r="D19" s="43" t="str">
        <f t="shared" si="0"/>
        <v>N/A</v>
      </c>
      <c r="E19" s="8">
        <v>6.5720040988999999</v>
      </c>
      <c r="F19" s="43" t="str">
        <f t="shared" si="1"/>
        <v>N/A</v>
      </c>
      <c r="G19" s="8">
        <v>5.9641181340999996</v>
      </c>
      <c r="H19" s="43" t="str">
        <f t="shared" si="2"/>
        <v>N/A</v>
      </c>
      <c r="I19" s="12">
        <v>1.6910000000000001</v>
      </c>
      <c r="J19" s="12">
        <v>-9.25</v>
      </c>
      <c r="K19" s="44" t="s">
        <v>732</v>
      </c>
      <c r="L19" s="9" t="str">
        <f t="shared" si="3"/>
        <v>Yes</v>
      </c>
    </row>
    <row r="20" spans="1:12" x14ac:dyDescent="0.2">
      <c r="A20" s="2" t="s">
        <v>968</v>
      </c>
      <c r="B20" s="34" t="s">
        <v>217</v>
      </c>
      <c r="C20" s="8">
        <v>81.149585966999993</v>
      </c>
      <c r="D20" s="43" t="str">
        <f t="shared" si="0"/>
        <v>N/A</v>
      </c>
      <c r="E20" s="8">
        <v>80.890206957000004</v>
      </c>
      <c r="F20" s="43" t="str">
        <f t="shared" si="1"/>
        <v>N/A</v>
      </c>
      <c r="G20" s="8">
        <v>82.437758763000005</v>
      </c>
      <c r="H20" s="43" t="str">
        <f t="shared" si="2"/>
        <v>N/A</v>
      </c>
      <c r="I20" s="12">
        <v>-0.32</v>
      </c>
      <c r="J20" s="12">
        <v>1.913</v>
      </c>
      <c r="K20" s="44" t="s">
        <v>732</v>
      </c>
      <c r="L20" s="9" t="str">
        <f t="shared" si="3"/>
        <v>Yes</v>
      </c>
    </row>
    <row r="21" spans="1:12" x14ac:dyDescent="0.2">
      <c r="A21" s="2" t="s">
        <v>969</v>
      </c>
      <c r="B21" s="34" t="s">
        <v>217</v>
      </c>
      <c r="C21" s="8">
        <v>12.387673808000001</v>
      </c>
      <c r="D21" s="43" t="str">
        <f t="shared" si="0"/>
        <v>N/A</v>
      </c>
      <c r="E21" s="8">
        <v>12.537788944000001</v>
      </c>
      <c r="F21" s="43" t="str">
        <f t="shared" si="1"/>
        <v>N/A</v>
      </c>
      <c r="G21" s="8">
        <v>11.598123102000001</v>
      </c>
      <c r="H21" s="43" t="str">
        <f t="shared" si="2"/>
        <v>N/A</v>
      </c>
      <c r="I21" s="12">
        <v>1.212</v>
      </c>
      <c r="J21" s="12">
        <v>-7.49</v>
      </c>
      <c r="K21" s="44" t="s">
        <v>732</v>
      </c>
      <c r="L21" s="9" t="str">
        <f t="shared" si="3"/>
        <v>Yes</v>
      </c>
    </row>
    <row r="22" spans="1:12" x14ac:dyDescent="0.2">
      <c r="A22" s="3" t="s">
        <v>1728</v>
      </c>
      <c r="B22" s="34" t="s">
        <v>217</v>
      </c>
      <c r="C22" s="35">
        <v>218882</v>
      </c>
      <c r="D22" s="43" t="str">
        <f t="shared" si="0"/>
        <v>N/A</v>
      </c>
      <c r="E22" s="35">
        <v>219004</v>
      </c>
      <c r="F22" s="43" t="str">
        <f t="shared" si="1"/>
        <v>N/A</v>
      </c>
      <c r="G22" s="35">
        <v>246866</v>
      </c>
      <c r="H22" s="43" t="str">
        <f t="shared" si="2"/>
        <v>N/A</v>
      </c>
      <c r="I22" s="12">
        <v>5.57E-2</v>
      </c>
      <c r="J22" s="12">
        <v>12.72</v>
      </c>
      <c r="K22" s="44" t="s">
        <v>732</v>
      </c>
      <c r="L22" s="9" t="str">
        <f t="shared" si="3"/>
        <v>Yes</v>
      </c>
    </row>
    <row r="23" spans="1:12" x14ac:dyDescent="0.2">
      <c r="A23" s="3" t="s">
        <v>984</v>
      </c>
      <c r="B23" s="34" t="s">
        <v>217</v>
      </c>
      <c r="C23" s="35">
        <v>93273</v>
      </c>
      <c r="D23" s="43" t="str">
        <f t="shared" si="0"/>
        <v>N/A</v>
      </c>
      <c r="E23" s="35">
        <v>94406</v>
      </c>
      <c r="F23" s="43" t="str">
        <f t="shared" si="1"/>
        <v>N/A</v>
      </c>
      <c r="G23" s="35">
        <v>117779</v>
      </c>
      <c r="H23" s="43" t="str">
        <f t="shared" si="2"/>
        <v>N/A</v>
      </c>
      <c r="I23" s="12">
        <v>1.2150000000000001</v>
      </c>
      <c r="J23" s="12">
        <v>24.76</v>
      </c>
      <c r="K23" s="44" t="s">
        <v>732</v>
      </c>
      <c r="L23" s="9" t="str">
        <f t="shared" si="3"/>
        <v>Yes</v>
      </c>
    </row>
    <row r="24" spans="1:12" x14ac:dyDescent="0.2">
      <c r="A24" s="3" t="s">
        <v>985</v>
      </c>
      <c r="B24" s="34" t="s">
        <v>217</v>
      </c>
      <c r="C24" s="35">
        <v>0</v>
      </c>
      <c r="D24" s="43" t="str">
        <f t="shared" si="0"/>
        <v>N/A</v>
      </c>
      <c r="E24" s="35">
        <v>0</v>
      </c>
      <c r="F24" s="43" t="str">
        <f t="shared" si="1"/>
        <v>N/A</v>
      </c>
      <c r="G24" s="35">
        <v>11</v>
      </c>
      <c r="H24" s="43" t="str">
        <f t="shared" si="2"/>
        <v>N/A</v>
      </c>
      <c r="I24" s="12" t="s">
        <v>1743</v>
      </c>
      <c r="J24" s="12" t="s">
        <v>1743</v>
      </c>
      <c r="K24" s="44" t="s">
        <v>732</v>
      </c>
      <c r="L24" s="9" t="str">
        <f t="shared" si="3"/>
        <v>N/A</v>
      </c>
    </row>
    <row r="25" spans="1:12" x14ac:dyDescent="0.2">
      <c r="A25" s="3" t="s">
        <v>986</v>
      </c>
      <c r="B25" s="34" t="s">
        <v>217</v>
      </c>
      <c r="C25" s="35">
        <v>2176</v>
      </c>
      <c r="D25" s="43" t="str">
        <f t="shared" si="0"/>
        <v>N/A</v>
      </c>
      <c r="E25" s="35">
        <v>2165</v>
      </c>
      <c r="F25" s="43" t="str">
        <f t="shared" si="1"/>
        <v>N/A</v>
      </c>
      <c r="G25" s="35">
        <v>2486</v>
      </c>
      <c r="H25" s="43" t="str">
        <f t="shared" si="2"/>
        <v>N/A</v>
      </c>
      <c r="I25" s="12">
        <v>-0.50600000000000001</v>
      </c>
      <c r="J25" s="12">
        <v>14.83</v>
      </c>
      <c r="K25" s="44" t="s">
        <v>732</v>
      </c>
      <c r="L25" s="9" t="str">
        <f t="shared" si="3"/>
        <v>Yes</v>
      </c>
    </row>
    <row r="26" spans="1:12" x14ac:dyDescent="0.2">
      <c r="A26" s="3" t="s">
        <v>987</v>
      </c>
      <c r="B26" s="34" t="s">
        <v>217</v>
      </c>
      <c r="C26" s="35">
        <v>123433</v>
      </c>
      <c r="D26" s="43" t="str">
        <f t="shared" si="0"/>
        <v>N/A</v>
      </c>
      <c r="E26" s="35">
        <v>122433</v>
      </c>
      <c r="F26" s="43" t="str">
        <f t="shared" si="1"/>
        <v>N/A</v>
      </c>
      <c r="G26" s="35">
        <v>126599</v>
      </c>
      <c r="H26" s="43" t="str">
        <f t="shared" si="2"/>
        <v>N/A</v>
      </c>
      <c r="I26" s="12">
        <v>-0.81</v>
      </c>
      <c r="J26" s="12">
        <v>3.403</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88912</v>
      </c>
      <c r="D28" s="43" t="str">
        <f t="shared" si="0"/>
        <v>N/A</v>
      </c>
      <c r="E28" s="35">
        <v>93281</v>
      </c>
      <c r="F28" s="43" t="str">
        <f t="shared" si="1"/>
        <v>N/A</v>
      </c>
      <c r="G28" s="35">
        <v>114404</v>
      </c>
      <c r="H28" s="43" t="str">
        <f t="shared" si="2"/>
        <v>N/A</v>
      </c>
      <c r="I28" s="12">
        <v>4.9139999999999997</v>
      </c>
      <c r="J28" s="12">
        <v>22.64</v>
      </c>
      <c r="K28" s="44" t="s">
        <v>732</v>
      </c>
      <c r="L28" s="9" t="str">
        <f t="shared" si="3"/>
        <v>Yes</v>
      </c>
    </row>
    <row r="29" spans="1:12" x14ac:dyDescent="0.2">
      <c r="A29" s="3" t="s">
        <v>989</v>
      </c>
      <c r="B29" s="34" t="s">
        <v>217</v>
      </c>
      <c r="C29" s="35">
        <v>47296</v>
      </c>
      <c r="D29" s="43" t="str">
        <f t="shared" si="0"/>
        <v>N/A</v>
      </c>
      <c r="E29" s="35">
        <v>48850</v>
      </c>
      <c r="F29" s="43" t="str">
        <f t="shared" si="1"/>
        <v>N/A</v>
      </c>
      <c r="G29" s="35">
        <v>64368</v>
      </c>
      <c r="H29" s="43" t="str">
        <f t="shared" si="2"/>
        <v>N/A</v>
      </c>
      <c r="I29" s="12">
        <v>3.286</v>
      </c>
      <c r="J29" s="12">
        <v>31.77</v>
      </c>
      <c r="K29" s="44" t="s">
        <v>732</v>
      </c>
      <c r="L29" s="9" t="str">
        <f t="shared" si="3"/>
        <v>No</v>
      </c>
    </row>
    <row r="30" spans="1:12" x14ac:dyDescent="0.2">
      <c r="A30" s="3" t="s">
        <v>990</v>
      </c>
      <c r="B30" s="34" t="s">
        <v>217</v>
      </c>
      <c r="C30" s="35">
        <v>0</v>
      </c>
      <c r="D30" s="43" t="str">
        <f t="shared" si="0"/>
        <v>N/A</v>
      </c>
      <c r="E30" s="35">
        <v>0</v>
      </c>
      <c r="F30" s="43" t="str">
        <f t="shared" si="1"/>
        <v>N/A</v>
      </c>
      <c r="G30" s="35">
        <v>0</v>
      </c>
      <c r="H30" s="43" t="str">
        <f t="shared" si="2"/>
        <v>N/A</v>
      </c>
      <c r="I30" s="12" t="s">
        <v>1743</v>
      </c>
      <c r="J30" s="12" t="s">
        <v>1743</v>
      </c>
      <c r="K30" s="44" t="s">
        <v>732</v>
      </c>
      <c r="L30" s="9" t="str">
        <f t="shared" si="3"/>
        <v>N/A</v>
      </c>
    </row>
    <row r="31" spans="1:12" x14ac:dyDescent="0.2">
      <c r="A31" s="3" t="s">
        <v>991</v>
      </c>
      <c r="B31" s="34" t="s">
        <v>217</v>
      </c>
      <c r="C31" s="35">
        <v>2366</v>
      </c>
      <c r="D31" s="43" t="str">
        <f t="shared" si="0"/>
        <v>N/A</v>
      </c>
      <c r="E31" s="35">
        <v>2541</v>
      </c>
      <c r="F31" s="43" t="str">
        <f t="shared" si="1"/>
        <v>N/A</v>
      </c>
      <c r="G31" s="35">
        <v>2965</v>
      </c>
      <c r="H31" s="43" t="str">
        <f t="shared" si="2"/>
        <v>N/A</v>
      </c>
      <c r="I31" s="12">
        <v>7.3959999999999999</v>
      </c>
      <c r="J31" s="12">
        <v>16.690000000000001</v>
      </c>
      <c r="K31" s="44" t="s">
        <v>732</v>
      </c>
      <c r="L31" s="9" t="str">
        <f t="shared" si="3"/>
        <v>Yes</v>
      </c>
    </row>
    <row r="32" spans="1:12" x14ac:dyDescent="0.2">
      <c r="A32" s="3" t="s">
        <v>992</v>
      </c>
      <c r="B32" s="34" t="s">
        <v>217</v>
      </c>
      <c r="C32" s="35">
        <v>39250</v>
      </c>
      <c r="D32" s="43" t="str">
        <f t="shared" si="0"/>
        <v>N/A</v>
      </c>
      <c r="E32" s="35">
        <v>41890</v>
      </c>
      <c r="F32" s="43" t="str">
        <f t="shared" si="1"/>
        <v>N/A</v>
      </c>
      <c r="G32" s="35">
        <v>47071</v>
      </c>
      <c r="H32" s="43" t="str">
        <f t="shared" si="2"/>
        <v>N/A</v>
      </c>
      <c r="I32" s="12">
        <v>6.726</v>
      </c>
      <c r="J32" s="12">
        <v>12.37</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4089417051</v>
      </c>
      <c r="D34" s="43" t="str">
        <f t="shared" si="0"/>
        <v>N/A</v>
      </c>
      <c r="E34" s="46">
        <v>4488968656</v>
      </c>
      <c r="F34" s="43" t="str">
        <f t="shared" si="1"/>
        <v>N/A</v>
      </c>
      <c r="G34" s="46">
        <v>5020384662</v>
      </c>
      <c r="H34" s="43" t="str">
        <f t="shared" si="2"/>
        <v>N/A</v>
      </c>
      <c r="I34" s="12">
        <v>9.77</v>
      </c>
      <c r="J34" s="12">
        <v>11.84</v>
      </c>
      <c r="K34" s="44" t="s">
        <v>732</v>
      </c>
      <c r="L34" s="9" t="str">
        <f t="shared" si="3"/>
        <v>Yes</v>
      </c>
    </row>
    <row r="35" spans="1:12" x14ac:dyDescent="0.2">
      <c r="A35" s="45" t="s">
        <v>1426</v>
      </c>
      <c r="B35" s="34" t="s">
        <v>217</v>
      </c>
      <c r="C35" s="46">
        <v>13232.946161</v>
      </c>
      <c r="D35" s="43" t="str">
        <f t="shared" si="0"/>
        <v>N/A</v>
      </c>
      <c r="E35" s="46">
        <v>14330.169722000001</v>
      </c>
      <c r="F35" s="43" t="str">
        <f t="shared" si="1"/>
        <v>N/A</v>
      </c>
      <c r="G35" s="46">
        <v>13856.98223</v>
      </c>
      <c r="H35" s="43" t="str">
        <f t="shared" si="2"/>
        <v>N/A</v>
      </c>
      <c r="I35" s="12">
        <v>8.2919999999999998</v>
      </c>
      <c r="J35" s="12">
        <v>-3.3</v>
      </c>
      <c r="K35" s="44" t="s">
        <v>732</v>
      </c>
      <c r="L35" s="9" t="str">
        <f t="shared" si="3"/>
        <v>Yes</v>
      </c>
    </row>
    <row r="36" spans="1:12" x14ac:dyDescent="0.2">
      <c r="A36" s="45" t="s">
        <v>1427</v>
      </c>
      <c r="B36" s="34" t="s">
        <v>217</v>
      </c>
      <c r="C36" s="46">
        <v>15582.115168</v>
      </c>
      <c r="D36" s="43" t="str">
        <f t="shared" si="0"/>
        <v>N/A</v>
      </c>
      <c r="E36" s="46">
        <v>16953.258892999998</v>
      </c>
      <c r="F36" s="43" t="str">
        <f t="shared" si="1"/>
        <v>N/A</v>
      </c>
      <c r="G36" s="46">
        <v>16718.287346000001</v>
      </c>
      <c r="H36" s="43" t="str">
        <f t="shared" si="2"/>
        <v>N/A</v>
      </c>
      <c r="I36" s="12">
        <v>8.7989999999999995</v>
      </c>
      <c r="J36" s="12">
        <v>-1.39</v>
      </c>
      <c r="K36" s="44" t="s">
        <v>732</v>
      </c>
      <c r="L36" s="9" t="str">
        <f t="shared" si="3"/>
        <v>Yes</v>
      </c>
    </row>
    <row r="37" spans="1:12" x14ac:dyDescent="0.2">
      <c r="A37" s="4" t="s">
        <v>107</v>
      </c>
      <c r="B37" s="34" t="s">
        <v>217</v>
      </c>
      <c r="C37" s="46">
        <v>1908185</v>
      </c>
      <c r="D37" s="43" t="str">
        <f t="shared" si="0"/>
        <v>N/A</v>
      </c>
      <c r="E37" s="46">
        <v>1527668</v>
      </c>
      <c r="F37" s="43" t="str">
        <f t="shared" si="1"/>
        <v>N/A</v>
      </c>
      <c r="G37" s="46">
        <v>9151359</v>
      </c>
      <c r="H37" s="43" t="str">
        <f t="shared" si="2"/>
        <v>N/A</v>
      </c>
      <c r="I37" s="12">
        <v>-19.899999999999999</v>
      </c>
      <c r="J37" s="12">
        <v>499</v>
      </c>
      <c r="K37" s="44" t="s">
        <v>732</v>
      </c>
      <c r="L37" s="9" t="str">
        <f t="shared" si="3"/>
        <v>No</v>
      </c>
    </row>
    <row r="38" spans="1:12" x14ac:dyDescent="0.2">
      <c r="A38" s="45" t="s">
        <v>162</v>
      </c>
      <c r="B38" s="47" t="s">
        <v>221</v>
      </c>
      <c r="C38" s="1">
        <v>172</v>
      </c>
      <c r="D38" s="43" t="str">
        <f>IF($B38="N/A","N/A",IF(C38&gt;0,"No",IF(C38&lt;0,"No","Yes")))</f>
        <v>No</v>
      </c>
      <c r="E38" s="1">
        <v>285</v>
      </c>
      <c r="F38" s="43" t="str">
        <f>IF($B38="N/A","N/A",IF(E38&gt;0,"No",IF(E38&lt;0,"No","Yes")))</f>
        <v>No</v>
      </c>
      <c r="G38" s="1">
        <v>342</v>
      </c>
      <c r="H38" s="43" t="str">
        <f>IF($B38="N/A","N/A",IF(G38&gt;0,"No",IF(G38&lt;0,"No","Yes")))</f>
        <v>No</v>
      </c>
      <c r="I38" s="12">
        <v>65.7</v>
      </c>
      <c r="J38" s="12">
        <v>20</v>
      </c>
      <c r="K38" s="44" t="s">
        <v>732</v>
      </c>
      <c r="L38" s="9" t="str">
        <f t="shared" si="3"/>
        <v>Yes</v>
      </c>
    </row>
    <row r="39" spans="1:12" x14ac:dyDescent="0.2">
      <c r="A39" s="45" t="s">
        <v>160</v>
      </c>
      <c r="B39" s="34" t="s">
        <v>217</v>
      </c>
      <c r="C39" s="46">
        <v>1300082</v>
      </c>
      <c r="D39" s="43" t="str">
        <f t="shared" ref="D39:D40" si="4">IF($B39="N/A","N/A",IF(C39&gt;10,"No",IF(C39&lt;-10,"No","Yes")))</f>
        <v>N/A</v>
      </c>
      <c r="E39" s="46">
        <v>500901</v>
      </c>
      <c r="F39" s="43" t="str">
        <f t="shared" ref="F39:F40" si="5">IF($B39="N/A","N/A",IF(E39&gt;10,"No",IF(E39&lt;-10,"No","Yes")))</f>
        <v>N/A</v>
      </c>
      <c r="G39" s="46">
        <v>555743</v>
      </c>
      <c r="H39" s="43" t="str">
        <f t="shared" ref="H39:H40" si="6">IF($B39="N/A","N/A",IF(G39&gt;10,"No",IF(G39&lt;-10,"No","Yes")))</f>
        <v>N/A</v>
      </c>
      <c r="I39" s="12">
        <v>-61.5</v>
      </c>
      <c r="J39" s="12">
        <v>10.95</v>
      </c>
      <c r="K39" s="44" t="s">
        <v>732</v>
      </c>
      <c r="L39" s="9" t="str">
        <f t="shared" si="3"/>
        <v>Yes</v>
      </c>
    </row>
    <row r="40" spans="1:12" x14ac:dyDescent="0.2">
      <c r="A40" s="45" t="s">
        <v>1290</v>
      </c>
      <c r="B40" s="34" t="s">
        <v>217</v>
      </c>
      <c r="C40" s="46">
        <v>7558.6162790999997</v>
      </c>
      <c r="D40" s="43" t="str">
        <f t="shared" si="4"/>
        <v>N/A</v>
      </c>
      <c r="E40" s="46">
        <v>1757.5473684000001</v>
      </c>
      <c r="F40" s="43" t="str">
        <f t="shared" si="5"/>
        <v>N/A</v>
      </c>
      <c r="G40" s="46">
        <v>1624.9795322</v>
      </c>
      <c r="H40" s="43" t="str">
        <f t="shared" si="6"/>
        <v>N/A</v>
      </c>
      <c r="I40" s="12">
        <v>-76.7</v>
      </c>
      <c r="J40" s="12">
        <v>-7.54</v>
      </c>
      <c r="K40" s="44" t="s">
        <v>732</v>
      </c>
      <c r="L40" s="9" t="str">
        <f>IF(J40="Div by 0", "N/A", IF(OR(J40="N/A",K40="N/A"),"N/A", IF(J40&gt;VALUE(MID(K40,1,2)), "No", IF(J40&lt;-1*VALUE(MID(K40,1,2)), "No", "Yes"))))</f>
        <v>Yes</v>
      </c>
    </row>
    <row r="41" spans="1:12" x14ac:dyDescent="0.2">
      <c r="A41" s="3" t="s">
        <v>1428</v>
      </c>
      <c r="B41" s="34" t="s">
        <v>217</v>
      </c>
      <c r="C41" s="46">
        <v>12268.369852</v>
      </c>
      <c r="D41" s="43" t="str">
        <f t="shared" ref="D41:D52" si="7">IF($B41="N/A","N/A",IF(C41&gt;10,"No",IF(C41&lt;-10,"No","Yes")))</f>
        <v>N/A</v>
      </c>
      <c r="E41" s="46">
        <v>13504.874400000001</v>
      </c>
      <c r="F41" s="43" t="str">
        <f t="shared" ref="F41:F52" si="8">IF($B41="N/A","N/A",IF(E41&gt;10,"No",IF(E41&lt;-10,"No","Yes")))</f>
        <v>N/A</v>
      </c>
      <c r="G41" s="46">
        <v>13206.926004000001</v>
      </c>
      <c r="H41" s="43" t="str">
        <f t="shared" ref="H41:H52" si="9">IF($B41="N/A","N/A",IF(G41&gt;10,"No",IF(G41&lt;-10,"No","Yes")))</f>
        <v>N/A</v>
      </c>
      <c r="I41" s="12">
        <v>10.08</v>
      </c>
      <c r="J41" s="12">
        <v>-2.21</v>
      </c>
      <c r="K41" s="44" t="s">
        <v>732</v>
      </c>
      <c r="L41" s="9" t="str">
        <f t="shared" ref="L41:L52" si="10">IF(J41="Div by 0", "N/A", IF(K41="N/A","N/A", IF(J41&gt;VALUE(MID(K41,1,2)), "No", IF(J41&lt;-1*VALUE(MID(K41,1,2)), "No", "Yes"))))</f>
        <v>Yes</v>
      </c>
    </row>
    <row r="42" spans="1:12" x14ac:dyDescent="0.2">
      <c r="A42" s="3" t="s">
        <v>1429</v>
      </c>
      <c r="B42" s="34" t="s">
        <v>217</v>
      </c>
      <c r="C42" s="46">
        <v>6702.1017978999998</v>
      </c>
      <c r="D42" s="43" t="str">
        <f t="shared" si="7"/>
        <v>N/A</v>
      </c>
      <c r="E42" s="46">
        <v>7458.7142449000003</v>
      </c>
      <c r="F42" s="43" t="str">
        <f t="shared" si="8"/>
        <v>N/A</v>
      </c>
      <c r="G42" s="46">
        <v>6961.6588781</v>
      </c>
      <c r="H42" s="43" t="str">
        <f t="shared" si="9"/>
        <v>N/A</v>
      </c>
      <c r="I42" s="12">
        <v>11.29</v>
      </c>
      <c r="J42" s="12">
        <v>-6.66</v>
      </c>
      <c r="K42" s="44" t="s">
        <v>732</v>
      </c>
      <c r="L42" s="9" t="str">
        <f t="shared" si="10"/>
        <v>Yes</v>
      </c>
    </row>
    <row r="43" spans="1:12" x14ac:dyDescent="0.2">
      <c r="A43" s="3" t="s">
        <v>1430</v>
      </c>
      <c r="B43" s="34" t="s">
        <v>217</v>
      </c>
      <c r="C43" s="46" t="s">
        <v>1743</v>
      </c>
      <c r="D43" s="43" t="str">
        <f t="shared" si="7"/>
        <v>N/A</v>
      </c>
      <c r="E43" s="46" t="s">
        <v>1743</v>
      </c>
      <c r="F43" s="43" t="str">
        <f t="shared" si="8"/>
        <v>N/A</v>
      </c>
      <c r="G43" s="46">
        <v>12718</v>
      </c>
      <c r="H43" s="43" t="str">
        <f t="shared" si="9"/>
        <v>N/A</v>
      </c>
      <c r="I43" s="12" t="s">
        <v>1743</v>
      </c>
      <c r="J43" s="12" t="s">
        <v>1743</v>
      </c>
      <c r="K43" s="44" t="s">
        <v>732</v>
      </c>
      <c r="L43" s="9" t="str">
        <f t="shared" si="10"/>
        <v>N/A</v>
      </c>
    </row>
    <row r="44" spans="1:12" x14ac:dyDescent="0.2">
      <c r="A44" s="3" t="s">
        <v>1431</v>
      </c>
      <c r="B44" s="34" t="s">
        <v>217</v>
      </c>
      <c r="C44" s="46">
        <v>2414.078125</v>
      </c>
      <c r="D44" s="43" t="str">
        <f t="shared" si="7"/>
        <v>N/A</v>
      </c>
      <c r="E44" s="46">
        <v>2663.3187066999999</v>
      </c>
      <c r="F44" s="43" t="str">
        <f t="shared" si="8"/>
        <v>N/A</v>
      </c>
      <c r="G44" s="46">
        <v>2827.6468221999999</v>
      </c>
      <c r="H44" s="43" t="str">
        <f t="shared" si="9"/>
        <v>N/A</v>
      </c>
      <c r="I44" s="12">
        <v>10.32</v>
      </c>
      <c r="J44" s="12">
        <v>6.17</v>
      </c>
      <c r="K44" s="44" t="s">
        <v>732</v>
      </c>
      <c r="L44" s="9" t="str">
        <f t="shared" si="10"/>
        <v>Yes</v>
      </c>
    </row>
    <row r="45" spans="1:12" x14ac:dyDescent="0.2">
      <c r="A45" s="3" t="s">
        <v>1432</v>
      </c>
      <c r="B45" s="34" t="s">
        <v>217</v>
      </c>
      <c r="C45" s="46">
        <v>16648.280079</v>
      </c>
      <c r="D45" s="43" t="str">
        <f t="shared" si="7"/>
        <v>N/A</v>
      </c>
      <c r="E45" s="46">
        <v>18358.678223999999</v>
      </c>
      <c r="F45" s="43" t="str">
        <f t="shared" si="8"/>
        <v>N/A</v>
      </c>
      <c r="G45" s="46">
        <v>19220.916499999999</v>
      </c>
      <c r="H45" s="43" t="str">
        <f t="shared" si="9"/>
        <v>N/A</v>
      </c>
      <c r="I45" s="12">
        <v>10.27</v>
      </c>
      <c r="J45" s="12">
        <v>4.6970000000000001</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15718.402004</v>
      </c>
      <c r="D47" s="43" t="str">
        <f t="shared" si="7"/>
        <v>N/A</v>
      </c>
      <c r="E47" s="46">
        <v>16363.221524</v>
      </c>
      <c r="F47" s="43" t="str">
        <f t="shared" si="8"/>
        <v>N/A</v>
      </c>
      <c r="G47" s="46">
        <v>15340.084455</v>
      </c>
      <c r="H47" s="43" t="str">
        <f t="shared" si="9"/>
        <v>N/A</v>
      </c>
      <c r="I47" s="12">
        <v>4.1020000000000003</v>
      </c>
      <c r="J47" s="12">
        <v>-6.25</v>
      </c>
      <c r="K47" s="44" t="s">
        <v>732</v>
      </c>
      <c r="L47" s="9" t="str">
        <f t="shared" si="10"/>
        <v>Yes</v>
      </c>
    </row>
    <row r="48" spans="1:12" x14ac:dyDescent="0.2">
      <c r="A48" s="3" t="s">
        <v>1435</v>
      </c>
      <c r="B48" s="47" t="s">
        <v>217</v>
      </c>
      <c r="C48" s="14">
        <v>7083.2760699</v>
      </c>
      <c r="D48" s="11" t="str">
        <f t="shared" si="7"/>
        <v>N/A</v>
      </c>
      <c r="E48" s="14">
        <v>7490.4647083</v>
      </c>
      <c r="F48" s="11" t="str">
        <f t="shared" si="8"/>
        <v>N/A</v>
      </c>
      <c r="G48" s="14">
        <v>6946.9509693999998</v>
      </c>
      <c r="H48" s="11" t="str">
        <f t="shared" si="9"/>
        <v>N/A</v>
      </c>
      <c r="I48" s="56">
        <v>5.7489999999999997</v>
      </c>
      <c r="J48" s="56">
        <v>-7.26</v>
      </c>
      <c r="K48" s="47" t="s">
        <v>732</v>
      </c>
      <c r="L48" s="9" t="str">
        <f t="shared" si="10"/>
        <v>Yes</v>
      </c>
    </row>
    <row r="49" spans="1:12" ht="25.5" x14ac:dyDescent="0.2">
      <c r="A49" s="3" t="s">
        <v>1436</v>
      </c>
      <c r="B49" s="47" t="s">
        <v>217</v>
      </c>
      <c r="C49" s="14" t="s">
        <v>1743</v>
      </c>
      <c r="D49" s="11" t="str">
        <f t="shared" si="7"/>
        <v>N/A</v>
      </c>
      <c r="E49" s="14" t="s">
        <v>1743</v>
      </c>
      <c r="F49" s="11" t="str">
        <f t="shared" si="8"/>
        <v>N/A</v>
      </c>
      <c r="G49" s="14" t="s">
        <v>1743</v>
      </c>
      <c r="H49" s="11" t="str">
        <f t="shared" si="9"/>
        <v>N/A</v>
      </c>
      <c r="I49" s="56" t="s">
        <v>1743</v>
      </c>
      <c r="J49" s="56" t="s">
        <v>1743</v>
      </c>
      <c r="K49" s="47" t="s">
        <v>732</v>
      </c>
      <c r="L49" s="9" t="str">
        <f t="shared" si="10"/>
        <v>N/A</v>
      </c>
    </row>
    <row r="50" spans="1:12" x14ac:dyDescent="0.2">
      <c r="A50" s="3" t="s">
        <v>1437</v>
      </c>
      <c r="B50" s="47" t="s">
        <v>217</v>
      </c>
      <c r="C50" s="14">
        <v>2933.7480980999999</v>
      </c>
      <c r="D50" s="11" t="str">
        <f t="shared" si="7"/>
        <v>N/A</v>
      </c>
      <c r="E50" s="14">
        <v>3326.0507674</v>
      </c>
      <c r="F50" s="11" t="str">
        <f t="shared" si="8"/>
        <v>N/A</v>
      </c>
      <c r="G50" s="14">
        <v>3184.5996627</v>
      </c>
      <c r="H50" s="11" t="str">
        <f t="shared" si="9"/>
        <v>N/A</v>
      </c>
      <c r="I50" s="56">
        <v>13.37</v>
      </c>
      <c r="J50" s="56">
        <v>-4.25</v>
      </c>
      <c r="K50" s="47" t="s">
        <v>732</v>
      </c>
      <c r="L50" s="9" t="str">
        <f t="shared" si="10"/>
        <v>Yes</v>
      </c>
    </row>
    <row r="51" spans="1:12" x14ac:dyDescent="0.2">
      <c r="A51" s="3" t="s">
        <v>1438</v>
      </c>
      <c r="B51" s="47" t="s">
        <v>217</v>
      </c>
      <c r="C51" s="14">
        <v>26894.335949</v>
      </c>
      <c r="D51" s="11" t="str">
        <f t="shared" si="7"/>
        <v>N/A</v>
      </c>
      <c r="E51" s="14">
        <v>27501.001934</v>
      </c>
      <c r="F51" s="11" t="str">
        <f t="shared" si="8"/>
        <v>N/A</v>
      </c>
      <c r="G51" s="14">
        <v>27583.083936999999</v>
      </c>
      <c r="H51" s="11" t="str">
        <f t="shared" si="9"/>
        <v>N/A</v>
      </c>
      <c r="I51" s="56">
        <v>2.2559999999999998</v>
      </c>
      <c r="J51" s="56">
        <v>0.29849999999999999</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40481213</v>
      </c>
      <c r="D53" s="43" t="str">
        <f t="shared" ref="D53:D122" si="11">IF($B53="N/A","N/A",IF(C53&gt;10,"No",IF(C53&lt;-10,"No","Yes")))</f>
        <v>N/A</v>
      </c>
      <c r="E53" s="46">
        <v>40059678</v>
      </c>
      <c r="F53" s="43" t="str">
        <f t="shared" ref="F53:F122" si="12">IF($B53="N/A","N/A",IF(E53&gt;10,"No",IF(E53&lt;-10,"No","Yes")))</f>
        <v>N/A</v>
      </c>
      <c r="G53" s="46">
        <v>47116726</v>
      </c>
      <c r="H53" s="43" t="str">
        <f t="shared" ref="H53:H122" si="13">IF($B53="N/A","N/A",IF(G53&gt;10,"No",IF(G53&lt;-10,"No","Yes")))</f>
        <v>N/A</v>
      </c>
      <c r="I53" s="12">
        <v>-1.04</v>
      </c>
      <c r="J53" s="12">
        <v>17.62</v>
      </c>
      <c r="K53" s="44" t="s">
        <v>732</v>
      </c>
      <c r="L53" s="9" t="str">
        <f t="shared" ref="L53:L113" si="14">IF(J53="Div by 0", "N/A", IF(K53="N/A","N/A", IF(J53&gt;VALUE(MID(K53,1,2)), "No", IF(J53&lt;-1*VALUE(MID(K53,1,2)), "No", "Yes"))))</f>
        <v>Yes</v>
      </c>
    </row>
    <row r="54" spans="1:12" x14ac:dyDescent="0.2">
      <c r="A54" s="45" t="s">
        <v>598</v>
      </c>
      <c r="B54" s="34" t="s">
        <v>217</v>
      </c>
      <c r="C54" s="35">
        <v>20995</v>
      </c>
      <c r="D54" s="43" t="str">
        <f t="shared" si="11"/>
        <v>N/A</v>
      </c>
      <c r="E54" s="35">
        <v>20626</v>
      </c>
      <c r="F54" s="43" t="str">
        <f t="shared" si="12"/>
        <v>N/A</v>
      </c>
      <c r="G54" s="35">
        <v>23003</v>
      </c>
      <c r="H54" s="43" t="str">
        <f t="shared" si="13"/>
        <v>N/A</v>
      </c>
      <c r="I54" s="12">
        <v>-1.76</v>
      </c>
      <c r="J54" s="12">
        <v>11.52</v>
      </c>
      <c r="K54" s="44" t="s">
        <v>732</v>
      </c>
      <c r="L54" s="9" t="str">
        <f t="shared" si="14"/>
        <v>Yes</v>
      </c>
    </row>
    <row r="55" spans="1:12" x14ac:dyDescent="0.2">
      <c r="A55" s="45" t="s">
        <v>1440</v>
      </c>
      <c r="B55" s="34" t="s">
        <v>217</v>
      </c>
      <c r="C55" s="46">
        <v>1928.1358895000001</v>
      </c>
      <c r="D55" s="43" t="str">
        <f t="shared" si="11"/>
        <v>N/A</v>
      </c>
      <c r="E55" s="46">
        <v>1942.1932512000001</v>
      </c>
      <c r="F55" s="43" t="str">
        <f t="shared" si="12"/>
        <v>N/A</v>
      </c>
      <c r="G55" s="46">
        <v>2048.2861366000002</v>
      </c>
      <c r="H55" s="43" t="str">
        <f t="shared" si="13"/>
        <v>N/A</v>
      </c>
      <c r="I55" s="12">
        <v>0.72909999999999997</v>
      </c>
      <c r="J55" s="12">
        <v>5.4630000000000001</v>
      </c>
      <c r="K55" s="44" t="s">
        <v>732</v>
      </c>
      <c r="L55" s="9" t="str">
        <f t="shared" si="14"/>
        <v>Yes</v>
      </c>
    </row>
    <row r="56" spans="1:12" x14ac:dyDescent="0.2">
      <c r="A56" s="45" t="s">
        <v>1441</v>
      </c>
      <c r="B56" s="34" t="s">
        <v>217</v>
      </c>
      <c r="C56" s="35">
        <v>1.0823053108</v>
      </c>
      <c r="D56" s="43" t="str">
        <f t="shared" si="11"/>
        <v>N/A</v>
      </c>
      <c r="E56" s="35">
        <v>1.0864442936000001</v>
      </c>
      <c r="F56" s="43" t="str">
        <f t="shared" si="12"/>
        <v>N/A</v>
      </c>
      <c r="G56" s="35">
        <v>1.1747598138999999</v>
      </c>
      <c r="H56" s="43" t="str">
        <f t="shared" si="13"/>
        <v>N/A</v>
      </c>
      <c r="I56" s="12">
        <v>0.38240000000000002</v>
      </c>
      <c r="J56" s="12">
        <v>8.1289999999999996</v>
      </c>
      <c r="K56" s="44" t="s">
        <v>732</v>
      </c>
      <c r="L56" s="9" t="str">
        <f t="shared" si="14"/>
        <v>Yes</v>
      </c>
    </row>
    <row r="57" spans="1:12" ht="25.5" x14ac:dyDescent="0.2">
      <c r="A57" s="45" t="s">
        <v>599</v>
      </c>
      <c r="B57" s="34" t="s">
        <v>217</v>
      </c>
      <c r="C57" s="46">
        <v>3921016</v>
      </c>
      <c r="D57" s="43" t="str">
        <f t="shared" si="11"/>
        <v>N/A</v>
      </c>
      <c r="E57" s="46">
        <v>3509925</v>
      </c>
      <c r="F57" s="43" t="str">
        <f t="shared" si="12"/>
        <v>N/A</v>
      </c>
      <c r="G57" s="46">
        <v>3558294</v>
      </c>
      <c r="H57" s="43" t="str">
        <f t="shared" si="13"/>
        <v>N/A</v>
      </c>
      <c r="I57" s="12">
        <v>-10.5</v>
      </c>
      <c r="J57" s="12">
        <v>1.3779999999999999</v>
      </c>
      <c r="K57" s="44" t="s">
        <v>732</v>
      </c>
      <c r="L57" s="9" t="str">
        <f t="shared" si="14"/>
        <v>Yes</v>
      </c>
    </row>
    <row r="58" spans="1:12" x14ac:dyDescent="0.2">
      <c r="A58" s="45" t="s">
        <v>600</v>
      </c>
      <c r="B58" s="34" t="s">
        <v>217</v>
      </c>
      <c r="C58" s="35">
        <v>168</v>
      </c>
      <c r="D58" s="43" t="str">
        <f t="shared" si="11"/>
        <v>N/A</v>
      </c>
      <c r="E58" s="35">
        <v>123</v>
      </c>
      <c r="F58" s="43" t="str">
        <f t="shared" si="12"/>
        <v>N/A</v>
      </c>
      <c r="G58" s="35">
        <v>89</v>
      </c>
      <c r="H58" s="43" t="str">
        <f t="shared" si="13"/>
        <v>N/A</v>
      </c>
      <c r="I58" s="12">
        <v>-26.8</v>
      </c>
      <c r="J58" s="12">
        <v>-27.6</v>
      </c>
      <c r="K58" s="44" t="s">
        <v>732</v>
      </c>
      <c r="L58" s="9" t="str">
        <f t="shared" si="14"/>
        <v>Yes</v>
      </c>
    </row>
    <row r="59" spans="1:12" x14ac:dyDescent="0.2">
      <c r="A59" s="45" t="s">
        <v>1442</v>
      </c>
      <c r="B59" s="34" t="s">
        <v>217</v>
      </c>
      <c r="C59" s="46">
        <v>23339.380952</v>
      </c>
      <c r="D59" s="43" t="str">
        <f t="shared" si="11"/>
        <v>N/A</v>
      </c>
      <c r="E59" s="46">
        <v>28535.975610000001</v>
      </c>
      <c r="F59" s="43" t="str">
        <f t="shared" si="12"/>
        <v>N/A</v>
      </c>
      <c r="G59" s="46">
        <v>39980.831461000002</v>
      </c>
      <c r="H59" s="43" t="str">
        <f t="shared" si="13"/>
        <v>N/A</v>
      </c>
      <c r="I59" s="12">
        <v>22.27</v>
      </c>
      <c r="J59" s="12">
        <v>40.11</v>
      </c>
      <c r="K59" s="44" t="s">
        <v>732</v>
      </c>
      <c r="L59" s="9" t="str">
        <f t="shared" si="14"/>
        <v>No</v>
      </c>
    </row>
    <row r="60" spans="1:12" ht="25.5" x14ac:dyDescent="0.2">
      <c r="A60" s="45" t="s">
        <v>601</v>
      </c>
      <c r="B60" s="34" t="s">
        <v>217</v>
      </c>
      <c r="C60" s="46">
        <v>169553</v>
      </c>
      <c r="D60" s="43" t="str">
        <f t="shared" si="11"/>
        <v>N/A</v>
      </c>
      <c r="E60" s="46">
        <v>183834</v>
      </c>
      <c r="F60" s="43" t="str">
        <f t="shared" si="12"/>
        <v>N/A</v>
      </c>
      <c r="G60" s="46">
        <v>154096</v>
      </c>
      <c r="H60" s="43" t="str">
        <f t="shared" si="13"/>
        <v>N/A</v>
      </c>
      <c r="I60" s="12">
        <v>8.423</v>
      </c>
      <c r="J60" s="12">
        <v>-16.2</v>
      </c>
      <c r="K60" s="44" t="s">
        <v>732</v>
      </c>
      <c r="L60" s="9" t="str">
        <f t="shared" si="14"/>
        <v>Yes</v>
      </c>
    </row>
    <row r="61" spans="1:12" x14ac:dyDescent="0.2">
      <c r="A61" s="4" t="s">
        <v>602</v>
      </c>
      <c r="B61" s="47" t="s">
        <v>217</v>
      </c>
      <c r="C61" s="1">
        <v>14</v>
      </c>
      <c r="D61" s="11" t="str">
        <f t="shared" si="11"/>
        <v>N/A</v>
      </c>
      <c r="E61" s="1">
        <v>16</v>
      </c>
      <c r="F61" s="11" t="str">
        <f t="shared" si="12"/>
        <v>N/A</v>
      </c>
      <c r="G61" s="1">
        <v>16</v>
      </c>
      <c r="H61" s="11" t="str">
        <f t="shared" si="13"/>
        <v>N/A</v>
      </c>
      <c r="I61" s="56">
        <v>14.29</v>
      </c>
      <c r="J61" s="56">
        <v>0</v>
      </c>
      <c r="K61" s="47" t="s">
        <v>732</v>
      </c>
      <c r="L61" s="9" t="str">
        <f t="shared" si="14"/>
        <v>Yes</v>
      </c>
    </row>
    <row r="62" spans="1:12" ht="25.5" x14ac:dyDescent="0.2">
      <c r="A62" s="4" t="s">
        <v>1443</v>
      </c>
      <c r="B62" s="47" t="s">
        <v>217</v>
      </c>
      <c r="C62" s="14">
        <v>12110.928571</v>
      </c>
      <c r="D62" s="11" t="str">
        <f t="shared" si="11"/>
        <v>N/A</v>
      </c>
      <c r="E62" s="14">
        <v>11489.625</v>
      </c>
      <c r="F62" s="11" t="str">
        <f t="shared" si="12"/>
        <v>N/A</v>
      </c>
      <c r="G62" s="14">
        <v>9631</v>
      </c>
      <c r="H62" s="11" t="str">
        <f t="shared" si="13"/>
        <v>N/A</v>
      </c>
      <c r="I62" s="56">
        <v>-5.13</v>
      </c>
      <c r="J62" s="56">
        <v>-16.2</v>
      </c>
      <c r="K62" s="47" t="s">
        <v>732</v>
      </c>
      <c r="L62" s="9" t="str">
        <f t="shared" si="14"/>
        <v>Yes</v>
      </c>
    </row>
    <row r="63" spans="1:12" x14ac:dyDescent="0.2">
      <c r="A63" s="4" t="s">
        <v>603</v>
      </c>
      <c r="B63" s="47" t="s">
        <v>217</v>
      </c>
      <c r="C63" s="14">
        <v>626687614</v>
      </c>
      <c r="D63" s="11" t="str">
        <f t="shared" si="11"/>
        <v>N/A</v>
      </c>
      <c r="E63" s="14">
        <v>640329452</v>
      </c>
      <c r="F63" s="11" t="str">
        <f t="shared" si="12"/>
        <v>N/A</v>
      </c>
      <c r="G63" s="14">
        <v>678268112</v>
      </c>
      <c r="H63" s="11" t="str">
        <f t="shared" si="13"/>
        <v>N/A</v>
      </c>
      <c r="I63" s="56">
        <v>2.177</v>
      </c>
      <c r="J63" s="56">
        <v>5.9249999999999998</v>
      </c>
      <c r="K63" s="47" t="s">
        <v>732</v>
      </c>
      <c r="L63" s="9" t="str">
        <f t="shared" si="14"/>
        <v>Yes</v>
      </c>
    </row>
    <row r="64" spans="1:12" x14ac:dyDescent="0.2">
      <c r="A64" s="4" t="s">
        <v>604</v>
      </c>
      <c r="B64" s="47" t="s">
        <v>217</v>
      </c>
      <c r="C64" s="1">
        <v>7726</v>
      </c>
      <c r="D64" s="11" t="str">
        <f t="shared" si="11"/>
        <v>N/A</v>
      </c>
      <c r="E64" s="1">
        <v>7480</v>
      </c>
      <c r="F64" s="11" t="str">
        <f t="shared" si="12"/>
        <v>N/A</v>
      </c>
      <c r="G64" s="1">
        <v>7228</v>
      </c>
      <c r="H64" s="11" t="str">
        <f t="shared" si="13"/>
        <v>N/A</v>
      </c>
      <c r="I64" s="56">
        <v>-3.18</v>
      </c>
      <c r="J64" s="56">
        <v>-3.37</v>
      </c>
      <c r="K64" s="47" t="s">
        <v>732</v>
      </c>
      <c r="L64" s="9" t="str">
        <f t="shared" si="14"/>
        <v>Yes</v>
      </c>
    </row>
    <row r="65" spans="1:12" x14ac:dyDescent="0.2">
      <c r="A65" s="4" t="s">
        <v>1444</v>
      </c>
      <c r="B65" s="47" t="s">
        <v>217</v>
      </c>
      <c r="C65" s="14">
        <v>81114.110018000007</v>
      </c>
      <c r="D65" s="11" t="str">
        <f t="shared" si="11"/>
        <v>N/A</v>
      </c>
      <c r="E65" s="14">
        <v>85605.541710999998</v>
      </c>
      <c r="F65" s="11" t="str">
        <f t="shared" si="12"/>
        <v>N/A</v>
      </c>
      <c r="G65" s="14">
        <v>93838.975097000002</v>
      </c>
      <c r="H65" s="11" t="str">
        <f t="shared" si="13"/>
        <v>N/A</v>
      </c>
      <c r="I65" s="56">
        <v>5.5369999999999999</v>
      </c>
      <c r="J65" s="56">
        <v>9.6180000000000003</v>
      </c>
      <c r="K65" s="47" t="s">
        <v>732</v>
      </c>
      <c r="L65" s="9" t="str">
        <f t="shared" si="14"/>
        <v>Yes</v>
      </c>
    </row>
    <row r="66" spans="1:12" x14ac:dyDescent="0.2">
      <c r="A66" s="4" t="s">
        <v>605</v>
      </c>
      <c r="B66" s="47" t="s">
        <v>217</v>
      </c>
      <c r="C66" s="14">
        <v>1687986920</v>
      </c>
      <c r="D66" s="11" t="str">
        <f t="shared" si="11"/>
        <v>N/A</v>
      </c>
      <c r="E66" s="14">
        <v>1869432301</v>
      </c>
      <c r="F66" s="11" t="str">
        <f t="shared" si="12"/>
        <v>N/A</v>
      </c>
      <c r="G66" s="14">
        <v>2025952623</v>
      </c>
      <c r="H66" s="11" t="str">
        <f t="shared" si="13"/>
        <v>N/A</v>
      </c>
      <c r="I66" s="56">
        <v>10.75</v>
      </c>
      <c r="J66" s="56">
        <v>8.3729999999999993</v>
      </c>
      <c r="K66" s="47" t="s">
        <v>732</v>
      </c>
      <c r="L66" s="9" t="str">
        <f t="shared" si="14"/>
        <v>Yes</v>
      </c>
    </row>
    <row r="67" spans="1:12" x14ac:dyDescent="0.2">
      <c r="A67" s="4" t="s">
        <v>606</v>
      </c>
      <c r="B67" s="47" t="s">
        <v>217</v>
      </c>
      <c r="C67" s="1">
        <v>77023</v>
      </c>
      <c r="D67" s="11" t="str">
        <f t="shared" si="11"/>
        <v>N/A</v>
      </c>
      <c r="E67" s="1">
        <v>76339</v>
      </c>
      <c r="F67" s="11" t="str">
        <f t="shared" si="12"/>
        <v>N/A</v>
      </c>
      <c r="G67" s="1">
        <v>79539</v>
      </c>
      <c r="H67" s="11" t="str">
        <f t="shared" si="13"/>
        <v>N/A</v>
      </c>
      <c r="I67" s="56">
        <v>-0.88800000000000001</v>
      </c>
      <c r="J67" s="56">
        <v>4.1920000000000002</v>
      </c>
      <c r="K67" s="47" t="s">
        <v>732</v>
      </c>
      <c r="L67" s="9" t="str">
        <f t="shared" si="14"/>
        <v>Yes</v>
      </c>
    </row>
    <row r="68" spans="1:12" x14ac:dyDescent="0.2">
      <c r="A68" s="4" t="s">
        <v>1445</v>
      </c>
      <c r="B68" s="47" t="s">
        <v>217</v>
      </c>
      <c r="C68" s="14">
        <v>21915.361905000002</v>
      </c>
      <c r="D68" s="11" t="str">
        <f t="shared" si="11"/>
        <v>N/A</v>
      </c>
      <c r="E68" s="14">
        <v>24488.561560999999</v>
      </c>
      <c r="F68" s="11" t="str">
        <f t="shared" si="12"/>
        <v>N/A</v>
      </c>
      <c r="G68" s="14">
        <v>25471.185494000001</v>
      </c>
      <c r="H68" s="11" t="str">
        <f t="shared" si="13"/>
        <v>N/A</v>
      </c>
      <c r="I68" s="56">
        <v>11.74</v>
      </c>
      <c r="J68" s="56">
        <v>4.0129999999999999</v>
      </c>
      <c r="K68" s="47" t="s">
        <v>732</v>
      </c>
      <c r="L68" s="9" t="str">
        <f t="shared" si="14"/>
        <v>Yes</v>
      </c>
    </row>
    <row r="69" spans="1:12" ht="25.5" x14ac:dyDescent="0.2">
      <c r="A69" s="4" t="s">
        <v>607</v>
      </c>
      <c r="B69" s="47" t="s">
        <v>217</v>
      </c>
      <c r="C69" s="14">
        <v>12103666</v>
      </c>
      <c r="D69" s="11" t="str">
        <f t="shared" si="11"/>
        <v>N/A</v>
      </c>
      <c r="E69" s="14">
        <v>12793864</v>
      </c>
      <c r="F69" s="11" t="str">
        <f t="shared" si="12"/>
        <v>N/A</v>
      </c>
      <c r="G69" s="14">
        <v>15527520</v>
      </c>
      <c r="H69" s="11" t="str">
        <f t="shared" si="13"/>
        <v>N/A</v>
      </c>
      <c r="I69" s="56">
        <v>5.702</v>
      </c>
      <c r="J69" s="56">
        <v>21.37</v>
      </c>
      <c r="K69" s="47" t="s">
        <v>732</v>
      </c>
      <c r="L69" s="9" t="str">
        <f t="shared" si="14"/>
        <v>Yes</v>
      </c>
    </row>
    <row r="70" spans="1:12" x14ac:dyDescent="0.2">
      <c r="A70" s="4" t="s">
        <v>608</v>
      </c>
      <c r="B70" s="47" t="s">
        <v>217</v>
      </c>
      <c r="C70" s="1">
        <v>25978</v>
      </c>
      <c r="D70" s="11" t="str">
        <f t="shared" si="11"/>
        <v>N/A</v>
      </c>
      <c r="E70" s="1">
        <v>24808</v>
      </c>
      <c r="F70" s="11" t="str">
        <f t="shared" si="12"/>
        <v>N/A</v>
      </c>
      <c r="G70" s="1">
        <v>29253</v>
      </c>
      <c r="H70" s="11" t="str">
        <f t="shared" si="13"/>
        <v>N/A</v>
      </c>
      <c r="I70" s="56">
        <v>-4.5</v>
      </c>
      <c r="J70" s="56">
        <v>17.920000000000002</v>
      </c>
      <c r="K70" s="47" t="s">
        <v>732</v>
      </c>
      <c r="L70" s="9" t="str">
        <f t="shared" si="14"/>
        <v>Yes</v>
      </c>
    </row>
    <row r="71" spans="1:12" x14ac:dyDescent="0.2">
      <c r="A71" s="4" t="s">
        <v>1446</v>
      </c>
      <c r="B71" s="47" t="s">
        <v>217</v>
      </c>
      <c r="C71" s="14">
        <v>465.91985526000002</v>
      </c>
      <c r="D71" s="11" t="str">
        <f t="shared" si="11"/>
        <v>N/A</v>
      </c>
      <c r="E71" s="14">
        <v>515.71525313999996</v>
      </c>
      <c r="F71" s="11" t="str">
        <f t="shared" si="12"/>
        <v>N/A</v>
      </c>
      <c r="G71" s="14">
        <v>530.80094349000001</v>
      </c>
      <c r="H71" s="11" t="str">
        <f t="shared" si="13"/>
        <v>N/A</v>
      </c>
      <c r="I71" s="56">
        <v>10.69</v>
      </c>
      <c r="J71" s="56">
        <v>2.9249999999999998</v>
      </c>
      <c r="K71" s="47" t="s">
        <v>732</v>
      </c>
      <c r="L71" s="9" t="str">
        <f t="shared" si="14"/>
        <v>Yes</v>
      </c>
    </row>
    <row r="72" spans="1:12" x14ac:dyDescent="0.2">
      <c r="A72" s="4" t="s">
        <v>609</v>
      </c>
      <c r="B72" s="47" t="s">
        <v>217</v>
      </c>
      <c r="C72" s="14">
        <v>3453095</v>
      </c>
      <c r="D72" s="11" t="str">
        <f t="shared" si="11"/>
        <v>N/A</v>
      </c>
      <c r="E72" s="14">
        <v>12694846</v>
      </c>
      <c r="F72" s="11" t="str">
        <f t="shared" si="12"/>
        <v>N/A</v>
      </c>
      <c r="G72" s="14">
        <v>16228842</v>
      </c>
      <c r="H72" s="11" t="str">
        <f t="shared" si="13"/>
        <v>N/A</v>
      </c>
      <c r="I72" s="56">
        <v>267.60000000000002</v>
      </c>
      <c r="J72" s="56">
        <v>27.84</v>
      </c>
      <c r="K72" s="47" t="s">
        <v>732</v>
      </c>
      <c r="L72" s="9" t="str">
        <f t="shared" si="14"/>
        <v>Yes</v>
      </c>
    </row>
    <row r="73" spans="1:12" x14ac:dyDescent="0.2">
      <c r="A73" s="4" t="s">
        <v>610</v>
      </c>
      <c r="B73" s="47" t="s">
        <v>217</v>
      </c>
      <c r="C73" s="1">
        <v>8209</v>
      </c>
      <c r="D73" s="11" t="str">
        <f t="shared" si="11"/>
        <v>N/A</v>
      </c>
      <c r="E73" s="1">
        <v>13618</v>
      </c>
      <c r="F73" s="11" t="str">
        <f t="shared" si="12"/>
        <v>N/A</v>
      </c>
      <c r="G73" s="1">
        <v>15899</v>
      </c>
      <c r="H73" s="11" t="str">
        <f t="shared" si="13"/>
        <v>N/A</v>
      </c>
      <c r="I73" s="56">
        <v>65.89</v>
      </c>
      <c r="J73" s="56">
        <v>16.75</v>
      </c>
      <c r="K73" s="47" t="s">
        <v>732</v>
      </c>
      <c r="L73" s="9" t="str">
        <f t="shared" si="14"/>
        <v>Yes</v>
      </c>
    </row>
    <row r="74" spans="1:12" x14ac:dyDescent="0.2">
      <c r="A74" s="4" t="s">
        <v>1447</v>
      </c>
      <c r="B74" s="47" t="s">
        <v>217</v>
      </c>
      <c r="C74" s="14">
        <v>420.64746009999999</v>
      </c>
      <c r="D74" s="11" t="str">
        <f t="shared" si="11"/>
        <v>N/A</v>
      </c>
      <c r="E74" s="14">
        <v>932.21075048</v>
      </c>
      <c r="F74" s="11" t="str">
        <f t="shared" si="12"/>
        <v>N/A</v>
      </c>
      <c r="G74" s="14">
        <v>1020.7460847</v>
      </c>
      <c r="H74" s="11" t="str">
        <f t="shared" si="13"/>
        <v>N/A</v>
      </c>
      <c r="I74" s="56">
        <v>121.6</v>
      </c>
      <c r="J74" s="56">
        <v>9.4969999999999999</v>
      </c>
      <c r="K74" s="47" t="s">
        <v>732</v>
      </c>
      <c r="L74" s="9" t="str">
        <f t="shared" si="14"/>
        <v>Yes</v>
      </c>
    </row>
    <row r="75" spans="1:12" ht="25.5" x14ac:dyDescent="0.2">
      <c r="A75" s="4" t="s">
        <v>611</v>
      </c>
      <c r="B75" s="47" t="s">
        <v>217</v>
      </c>
      <c r="C75" s="14">
        <v>1158887</v>
      </c>
      <c r="D75" s="11" t="str">
        <f t="shared" si="11"/>
        <v>N/A</v>
      </c>
      <c r="E75" s="14">
        <v>1285135</v>
      </c>
      <c r="F75" s="11" t="str">
        <f t="shared" si="12"/>
        <v>N/A</v>
      </c>
      <c r="G75" s="14">
        <v>1746462</v>
      </c>
      <c r="H75" s="11" t="str">
        <f t="shared" si="13"/>
        <v>N/A</v>
      </c>
      <c r="I75" s="56">
        <v>10.89</v>
      </c>
      <c r="J75" s="56">
        <v>35.9</v>
      </c>
      <c r="K75" s="47" t="s">
        <v>732</v>
      </c>
      <c r="L75" s="9" t="str">
        <f t="shared" si="14"/>
        <v>No</v>
      </c>
    </row>
    <row r="76" spans="1:12" x14ac:dyDescent="0.2">
      <c r="A76" s="45" t="s">
        <v>612</v>
      </c>
      <c r="B76" s="34" t="s">
        <v>217</v>
      </c>
      <c r="C76" s="35">
        <v>28697</v>
      </c>
      <c r="D76" s="43" t="str">
        <f t="shared" si="11"/>
        <v>N/A</v>
      </c>
      <c r="E76" s="35">
        <v>28205</v>
      </c>
      <c r="F76" s="43" t="str">
        <f t="shared" si="12"/>
        <v>N/A</v>
      </c>
      <c r="G76" s="35">
        <v>32500</v>
      </c>
      <c r="H76" s="43" t="str">
        <f t="shared" si="13"/>
        <v>N/A</v>
      </c>
      <c r="I76" s="12">
        <v>-1.71</v>
      </c>
      <c r="J76" s="12">
        <v>15.23</v>
      </c>
      <c r="K76" s="44" t="s">
        <v>732</v>
      </c>
      <c r="L76" s="9" t="str">
        <f t="shared" si="14"/>
        <v>Yes</v>
      </c>
    </row>
    <row r="77" spans="1:12" ht="25.5" x14ac:dyDescent="0.2">
      <c r="A77" s="45" t="s">
        <v>1448</v>
      </c>
      <c r="B77" s="34" t="s">
        <v>217</v>
      </c>
      <c r="C77" s="46">
        <v>40.383559257000002</v>
      </c>
      <c r="D77" s="43" t="str">
        <f t="shared" si="11"/>
        <v>N/A</v>
      </c>
      <c r="E77" s="46">
        <v>45.564084381999997</v>
      </c>
      <c r="F77" s="43" t="str">
        <f t="shared" si="12"/>
        <v>N/A</v>
      </c>
      <c r="G77" s="46">
        <v>53.737292308000001</v>
      </c>
      <c r="H77" s="43" t="str">
        <f t="shared" si="13"/>
        <v>N/A</v>
      </c>
      <c r="I77" s="12">
        <v>12.83</v>
      </c>
      <c r="J77" s="12">
        <v>17.940000000000001</v>
      </c>
      <c r="K77" s="44" t="s">
        <v>732</v>
      </c>
      <c r="L77" s="9" t="str">
        <f t="shared" si="14"/>
        <v>Yes</v>
      </c>
    </row>
    <row r="78" spans="1:12" ht="25.5" x14ac:dyDescent="0.2">
      <c r="A78" s="45" t="s">
        <v>613</v>
      </c>
      <c r="B78" s="34" t="s">
        <v>217</v>
      </c>
      <c r="C78" s="46">
        <v>3313157</v>
      </c>
      <c r="D78" s="43" t="str">
        <f t="shared" si="11"/>
        <v>N/A</v>
      </c>
      <c r="E78" s="46">
        <v>3348180</v>
      </c>
      <c r="F78" s="43" t="str">
        <f t="shared" si="12"/>
        <v>N/A</v>
      </c>
      <c r="G78" s="46">
        <v>4367001</v>
      </c>
      <c r="H78" s="43" t="str">
        <f t="shared" si="13"/>
        <v>N/A</v>
      </c>
      <c r="I78" s="12">
        <v>1.0569999999999999</v>
      </c>
      <c r="J78" s="12">
        <v>30.43</v>
      </c>
      <c r="K78" s="44" t="s">
        <v>732</v>
      </c>
      <c r="L78" s="9" t="str">
        <f t="shared" si="14"/>
        <v>No</v>
      </c>
    </row>
    <row r="79" spans="1:12" x14ac:dyDescent="0.2">
      <c r="A79" s="45" t="s">
        <v>614</v>
      </c>
      <c r="B79" s="34" t="s">
        <v>217</v>
      </c>
      <c r="C79" s="35">
        <v>4579</v>
      </c>
      <c r="D79" s="43" t="str">
        <f t="shared" si="11"/>
        <v>N/A</v>
      </c>
      <c r="E79" s="35">
        <v>4641</v>
      </c>
      <c r="F79" s="43" t="str">
        <f t="shared" si="12"/>
        <v>N/A</v>
      </c>
      <c r="G79" s="35">
        <v>5514</v>
      </c>
      <c r="H79" s="43" t="str">
        <f t="shared" si="13"/>
        <v>N/A</v>
      </c>
      <c r="I79" s="12">
        <v>1.3540000000000001</v>
      </c>
      <c r="J79" s="12">
        <v>18.809999999999999</v>
      </c>
      <c r="K79" s="44" t="s">
        <v>732</v>
      </c>
      <c r="L79" s="9" t="str">
        <f t="shared" si="14"/>
        <v>Yes</v>
      </c>
    </row>
    <row r="80" spans="1:12" x14ac:dyDescent="0.2">
      <c r="A80" s="45" t="s">
        <v>1449</v>
      </c>
      <c r="B80" s="34" t="s">
        <v>217</v>
      </c>
      <c r="C80" s="46">
        <v>723.55470627</v>
      </c>
      <c r="D80" s="43" t="str">
        <f t="shared" si="11"/>
        <v>N/A</v>
      </c>
      <c r="E80" s="46">
        <v>721.43503554999995</v>
      </c>
      <c r="F80" s="43" t="str">
        <f t="shared" si="12"/>
        <v>N/A</v>
      </c>
      <c r="G80" s="46">
        <v>791.98422198000003</v>
      </c>
      <c r="H80" s="43" t="str">
        <f t="shared" si="13"/>
        <v>N/A</v>
      </c>
      <c r="I80" s="12">
        <v>-0.29299999999999998</v>
      </c>
      <c r="J80" s="12">
        <v>9.7789999999999999</v>
      </c>
      <c r="K80" s="44" t="s">
        <v>732</v>
      </c>
      <c r="L80" s="9" t="str">
        <f t="shared" si="14"/>
        <v>Yes</v>
      </c>
    </row>
    <row r="81" spans="1:12" x14ac:dyDescent="0.2">
      <c r="A81" s="45" t="s">
        <v>615</v>
      </c>
      <c r="B81" s="34" t="s">
        <v>217</v>
      </c>
      <c r="C81" s="46">
        <v>1095657</v>
      </c>
      <c r="D81" s="43" t="str">
        <f t="shared" si="11"/>
        <v>N/A</v>
      </c>
      <c r="E81" s="46">
        <v>1334338</v>
      </c>
      <c r="F81" s="43" t="str">
        <f t="shared" si="12"/>
        <v>N/A</v>
      </c>
      <c r="G81" s="46">
        <v>1069026</v>
      </c>
      <c r="H81" s="43" t="str">
        <f t="shared" si="13"/>
        <v>N/A</v>
      </c>
      <c r="I81" s="12">
        <v>21.78</v>
      </c>
      <c r="J81" s="12">
        <v>-19.899999999999999</v>
      </c>
      <c r="K81" s="44" t="s">
        <v>732</v>
      </c>
      <c r="L81" s="9" t="str">
        <f t="shared" si="14"/>
        <v>Yes</v>
      </c>
    </row>
    <row r="82" spans="1:12" x14ac:dyDescent="0.2">
      <c r="A82" s="45" t="s">
        <v>616</v>
      </c>
      <c r="B82" s="34" t="s">
        <v>217</v>
      </c>
      <c r="C82" s="35">
        <v>3242</v>
      </c>
      <c r="D82" s="43" t="str">
        <f t="shared" si="11"/>
        <v>N/A</v>
      </c>
      <c r="E82" s="35">
        <v>3420</v>
      </c>
      <c r="F82" s="43" t="str">
        <f t="shared" si="12"/>
        <v>N/A</v>
      </c>
      <c r="G82" s="35">
        <v>2949</v>
      </c>
      <c r="H82" s="43" t="str">
        <f t="shared" si="13"/>
        <v>N/A</v>
      </c>
      <c r="I82" s="12">
        <v>5.49</v>
      </c>
      <c r="J82" s="12">
        <v>-13.8</v>
      </c>
      <c r="K82" s="44" t="s">
        <v>732</v>
      </c>
      <c r="L82" s="9" t="str">
        <f t="shared" si="14"/>
        <v>Yes</v>
      </c>
    </row>
    <row r="83" spans="1:12" x14ac:dyDescent="0.2">
      <c r="A83" s="45" t="s">
        <v>1450</v>
      </c>
      <c r="B83" s="34" t="s">
        <v>217</v>
      </c>
      <c r="C83" s="46">
        <v>337.95712522999997</v>
      </c>
      <c r="D83" s="43" t="str">
        <f t="shared" si="11"/>
        <v>N/A</v>
      </c>
      <c r="E83" s="46">
        <v>390.15730994</v>
      </c>
      <c r="F83" s="43" t="str">
        <f t="shared" si="12"/>
        <v>N/A</v>
      </c>
      <c r="G83" s="46">
        <v>362.50457782000001</v>
      </c>
      <c r="H83" s="43" t="str">
        <f t="shared" si="13"/>
        <v>N/A</v>
      </c>
      <c r="I83" s="12">
        <v>15.45</v>
      </c>
      <c r="J83" s="12">
        <v>-7.09</v>
      </c>
      <c r="K83" s="44" t="s">
        <v>732</v>
      </c>
      <c r="L83" s="9" t="str">
        <f t="shared" si="14"/>
        <v>Yes</v>
      </c>
    </row>
    <row r="84" spans="1:12" ht="25.5" x14ac:dyDescent="0.2">
      <c r="A84" s="45" t="s">
        <v>617</v>
      </c>
      <c r="B84" s="34" t="s">
        <v>217</v>
      </c>
      <c r="C84" s="46">
        <v>2614221</v>
      </c>
      <c r="D84" s="43" t="str">
        <f t="shared" si="11"/>
        <v>N/A</v>
      </c>
      <c r="E84" s="46">
        <v>3094528</v>
      </c>
      <c r="F84" s="43" t="str">
        <f t="shared" si="12"/>
        <v>N/A</v>
      </c>
      <c r="G84" s="46">
        <v>5707239</v>
      </c>
      <c r="H84" s="43" t="str">
        <f t="shared" si="13"/>
        <v>N/A</v>
      </c>
      <c r="I84" s="12">
        <v>18.37</v>
      </c>
      <c r="J84" s="12">
        <v>84.43</v>
      </c>
      <c r="K84" s="44" t="s">
        <v>732</v>
      </c>
      <c r="L84" s="9" t="str">
        <f t="shared" si="14"/>
        <v>No</v>
      </c>
    </row>
    <row r="85" spans="1:12" x14ac:dyDescent="0.2">
      <c r="A85" s="45" t="s">
        <v>618</v>
      </c>
      <c r="B85" s="34" t="s">
        <v>217</v>
      </c>
      <c r="C85" s="35">
        <v>579</v>
      </c>
      <c r="D85" s="43" t="str">
        <f t="shared" si="11"/>
        <v>N/A</v>
      </c>
      <c r="E85" s="35">
        <v>585</v>
      </c>
      <c r="F85" s="43" t="str">
        <f t="shared" si="12"/>
        <v>N/A</v>
      </c>
      <c r="G85" s="35">
        <v>924</v>
      </c>
      <c r="H85" s="43" t="str">
        <f t="shared" si="13"/>
        <v>N/A</v>
      </c>
      <c r="I85" s="12">
        <v>1.036</v>
      </c>
      <c r="J85" s="12">
        <v>57.95</v>
      </c>
      <c r="K85" s="44" t="s">
        <v>732</v>
      </c>
      <c r="L85" s="9" t="str">
        <f t="shared" si="14"/>
        <v>No</v>
      </c>
    </row>
    <row r="86" spans="1:12" ht="25.5" x14ac:dyDescent="0.2">
      <c r="A86" s="45" t="s">
        <v>1451</v>
      </c>
      <c r="B86" s="34" t="s">
        <v>217</v>
      </c>
      <c r="C86" s="46">
        <v>4515.0621762000001</v>
      </c>
      <c r="D86" s="43" t="str">
        <f t="shared" si="11"/>
        <v>N/A</v>
      </c>
      <c r="E86" s="46">
        <v>5289.7914529999998</v>
      </c>
      <c r="F86" s="43" t="str">
        <f t="shared" si="12"/>
        <v>N/A</v>
      </c>
      <c r="G86" s="46">
        <v>6176.6655843999997</v>
      </c>
      <c r="H86" s="43" t="str">
        <f t="shared" si="13"/>
        <v>N/A</v>
      </c>
      <c r="I86" s="12">
        <v>17.16</v>
      </c>
      <c r="J86" s="12">
        <v>16.77</v>
      </c>
      <c r="K86" s="44" t="s">
        <v>732</v>
      </c>
      <c r="L86" s="9" t="str">
        <f t="shared" si="14"/>
        <v>Yes</v>
      </c>
    </row>
    <row r="87" spans="1:12" ht="25.5" x14ac:dyDescent="0.2">
      <c r="A87" s="45" t="s">
        <v>619</v>
      </c>
      <c r="B87" s="34" t="s">
        <v>217</v>
      </c>
      <c r="C87" s="46">
        <v>7505801</v>
      </c>
      <c r="D87" s="43" t="str">
        <f t="shared" si="11"/>
        <v>N/A</v>
      </c>
      <c r="E87" s="46">
        <v>8806651</v>
      </c>
      <c r="F87" s="43" t="str">
        <f t="shared" si="12"/>
        <v>N/A</v>
      </c>
      <c r="G87" s="46">
        <v>10724473</v>
      </c>
      <c r="H87" s="43" t="str">
        <f t="shared" si="13"/>
        <v>N/A</v>
      </c>
      <c r="I87" s="12">
        <v>17.329999999999998</v>
      </c>
      <c r="J87" s="12">
        <v>21.78</v>
      </c>
      <c r="K87" s="44" t="s">
        <v>732</v>
      </c>
      <c r="L87" s="9" t="str">
        <f t="shared" si="14"/>
        <v>Yes</v>
      </c>
    </row>
    <row r="88" spans="1:12" x14ac:dyDescent="0.2">
      <c r="A88" s="45" t="s">
        <v>620</v>
      </c>
      <c r="B88" s="34" t="s">
        <v>217</v>
      </c>
      <c r="C88" s="35">
        <v>13121</v>
      </c>
      <c r="D88" s="43" t="str">
        <f t="shared" si="11"/>
        <v>N/A</v>
      </c>
      <c r="E88" s="35">
        <v>13785</v>
      </c>
      <c r="F88" s="43" t="str">
        <f t="shared" si="12"/>
        <v>N/A</v>
      </c>
      <c r="G88" s="35">
        <v>15948</v>
      </c>
      <c r="H88" s="43" t="str">
        <f t="shared" si="13"/>
        <v>N/A</v>
      </c>
      <c r="I88" s="12">
        <v>5.0609999999999999</v>
      </c>
      <c r="J88" s="12">
        <v>15.69</v>
      </c>
      <c r="K88" s="44" t="s">
        <v>732</v>
      </c>
      <c r="L88" s="9" t="str">
        <f t="shared" si="14"/>
        <v>Yes</v>
      </c>
    </row>
    <row r="89" spans="1:12" x14ac:dyDescent="0.2">
      <c r="A89" s="45" t="s">
        <v>1452</v>
      </c>
      <c r="B89" s="34" t="s">
        <v>217</v>
      </c>
      <c r="C89" s="46">
        <v>572.04488987000002</v>
      </c>
      <c r="D89" s="43" t="str">
        <f t="shared" si="11"/>
        <v>N/A</v>
      </c>
      <c r="E89" s="46">
        <v>638.85752630000002</v>
      </c>
      <c r="F89" s="43" t="str">
        <f t="shared" si="12"/>
        <v>N/A</v>
      </c>
      <c r="G89" s="46">
        <v>672.46507398999995</v>
      </c>
      <c r="H89" s="43" t="str">
        <f t="shared" si="13"/>
        <v>N/A</v>
      </c>
      <c r="I89" s="12">
        <v>11.68</v>
      </c>
      <c r="J89" s="12">
        <v>5.2610000000000001</v>
      </c>
      <c r="K89" s="44" t="s">
        <v>732</v>
      </c>
      <c r="L89" s="9" t="str">
        <f t="shared" si="14"/>
        <v>Yes</v>
      </c>
    </row>
    <row r="90" spans="1:12" x14ac:dyDescent="0.2">
      <c r="A90" s="45" t="s">
        <v>621</v>
      </c>
      <c r="B90" s="34" t="s">
        <v>217</v>
      </c>
      <c r="C90" s="46">
        <v>39501167</v>
      </c>
      <c r="D90" s="43" t="str">
        <f t="shared" si="11"/>
        <v>N/A</v>
      </c>
      <c r="E90" s="46">
        <v>41161496</v>
      </c>
      <c r="F90" s="43" t="str">
        <f t="shared" si="12"/>
        <v>N/A</v>
      </c>
      <c r="G90" s="46">
        <v>51605264</v>
      </c>
      <c r="H90" s="43" t="str">
        <f t="shared" si="13"/>
        <v>N/A</v>
      </c>
      <c r="I90" s="12">
        <v>4.2030000000000003</v>
      </c>
      <c r="J90" s="12">
        <v>25.37</v>
      </c>
      <c r="K90" s="44" t="s">
        <v>732</v>
      </c>
      <c r="L90" s="9" t="str">
        <f t="shared" si="14"/>
        <v>Yes</v>
      </c>
    </row>
    <row r="91" spans="1:12" x14ac:dyDescent="0.2">
      <c r="A91" s="45" t="s">
        <v>622</v>
      </c>
      <c r="B91" s="34" t="s">
        <v>217</v>
      </c>
      <c r="C91" s="35">
        <v>117266</v>
      </c>
      <c r="D91" s="43" t="str">
        <f t="shared" si="11"/>
        <v>N/A</v>
      </c>
      <c r="E91" s="35">
        <v>120553</v>
      </c>
      <c r="F91" s="43" t="str">
        <f t="shared" si="12"/>
        <v>N/A</v>
      </c>
      <c r="G91" s="35">
        <v>139303</v>
      </c>
      <c r="H91" s="43" t="str">
        <f t="shared" si="13"/>
        <v>N/A</v>
      </c>
      <c r="I91" s="12">
        <v>2.8029999999999999</v>
      </c>
      <c r="J91" s="12">
        <v>15.55</v>
      </c>
      <c r="K91" s="44" t="s">
        <v>732</v>
      </c>
      <c r="L91" s="9" t="str">
        <f t="shared" si="14"/>
        <v>Yes</v>
      </c>
    </row>
    <row r="92" spans="1:12" x14ac:dyDescent="0.2">
      <c r="A92" s="45" t="s">
        <v>1453</v>
      </c>
      <c r="B92" s="34" t="s">
        <v>217</v>
      </c>
      <c r="C92" s="46">
        <v>336.85097982000002</v>
      </c>
      <c r="D92" s="43" t="str">
        <f t="shared" si="11"/>
        <v>N/A</v>
      </c>
      <c r="E92" s="46">
        <v>341.43900193000002</v>
      </c>
      <c r="F92" s="43" t="str">
        <f t="shared" si="12"/>
        <v>N/A</v>
      </c>
      <c r="G92" s="46">
        <v>370.45335706999998</v>
      </c>
      <c r="H92" s="43" t="str">
        <f t="shared" si="13"/>
        <v>N/A</v>
      </c>
      <c r="I92" s="12">
        <v>1.3620000000000001</v>
      </c>
      <c r="J92" s="12">
        <v>8.4979999999999993</v>
      </c>
      <c r="K92" s="44" t="s">
        <v>732</v>
      </c>
      <c r="L92" s="9" t="str">
        <f t="shared" si="14"/>
        <v>Yes</v>
      </c>
    </row>
    <row r="93" spans="1:12" ht="25.5" x14ac:dyDescent="0.2">
      <c r="A93" s="45" t="s">
        <v>623</v>
      </c>
      <c r="B93" s="34" t="s">
        <v>217</v>
      </c>
      <c r="C93" s="46">
        <v>1261354647</v>
      </c>
      <c r="D93" s="43" t="str">
        <f t="shared" si="11"/>
        <v>N/A</v>
      </c>
      <c r="E93" s="46">
        <v>1413855488</v>
      </c>
      <c r="F93" s="43" t="str">
        <f t="shared" si="12"/>
        <v>N/A</v>
      </c>
      <c r="G93" s="46">
        <v>1675319887</v>
      </c>
      <c r="H93" s="43" t="str">
        <f t="shared" si="13"/>
        <v>N/A</v>
      </c>
      <c r="I93" s="12">
        <v>12.09</v>
      </c>
      <c r="J93" s="12">
        <v>18.489999999999998</v>
      </c>
      <c r="K93" s="44" t="s">
        <v>732</v>
      </c>
      <c r="L93" s="9" t="str">
        <f t="shared" si="14"/>
        <v>Yes</v>
      </c>
    </row>
    <row r="94" spans="1:12" x14ac:dyDescent="0.2">
      <c r="A94" s="48" t="s">
        <v>624</v>
      </c>
      <c r="B94" s="35" t="s">
        <v>217</v>
      </c>
      <c r="C94" s="35">
        <v>127120</v>
      </c>
      <c r="D94" s="43" t="str">
        <f t="shared" si="11"/>
        <v>N/A</v>
      </c>
      <c r="E94" s="35">
        <v>130496</v>
      </c>
      <c r="F94" s="43" t="str">
        <f t="shared" si="12"/>
        <v>N/A</v>
      </c>
      <c r="G94" s="35">
        <v>146155</v>
      </c>
      <c r="H94" s="43" t="str">
        <f t="shared" si="13"/>
        <v>N/A</v>
      </c>
      <c r="I94" s="12">
        <v>2.6560000000000001</v>
      </c>
      <c r="J94" s="12">
        <v>12</v>
      </c>
      <c r="K94" s="49" t="s">
        <v>732</v>
      </c>
      <c r="L94" s="9" t="str">
        <f t="shared" si="14"/>
        <v>Yes</v>
      </c>
    </row>
    <row r="95" spans="1:12" ht="25.5" x14ac:dyDescent="0.2">
      <c r="A95" s="45" t="s">
        <v>1454</v>
      </c>
      <c r="B95" s="34" t="s">
        <v>217</v>
      </c>
      <c r="C95" s="46">
        <v>9922.5507159000008</v>
      </c>
      <c r="D95" s="43" t="str">
        <f t="shared" si="11"/>
        <v>N/A</v>
      </c>
      <c r="E95" s="46">
        <v>10834.473762</v>
      </c>
      <c r="F95" s="43" t="str">
        <f t="shared" si="12"/>
        <v>N/A</v>
      </c>
      <c r="G95" s="46">
        <v>11462.624522</v>
      </c>
      <c r="H95" s="43" t="str">
        <f t="shared" si="13"/>
        <v>N/A</v>
      </c>
      <c r="I95" s="12">
        <v>9.19</v>
      </c>
      <c r="J95" s="12">
        <v>5.798</v>
      </c>
      <c r="K95" s="44" t="s">
        <v>732</v>
      </c>
      <c r="L95" s="9" t="str">
        <f t="shared" si="14"/>
        <v>Yes</v>
      </c>
    </row>
    <row r="96" spans="1:12" ht="25.5" x14ac:dyDescent="0.2">
      <c r="A96" s="45" t="s">
        <v>625</v>
      </c>
      <c r="B96" s="34" t="s">
        <v>217</v>
      </c>
      <c r="C96" s="46">
        <v>27521762</v>
      </c>
      <c r="D96" s="43" t="str">
        <f t="shared" si="11"/>
        <v>N/A</v>
      </c>
      <c r="E96" s="46">
        <v>32322574</v>
      </c>
      <c r="F96" s="43" t="str">
        <f t="shared" si="12"/>
        <v>N/A</v>
      </c>
      <c r="G96" s="46">
        <v>40122927</v>
      </c>
      <c r="H96" s="43" t="str">
        <f t="shared" si="13"/>
        <v>N/A</v>
      </c>
      <c r="I96" s="12">
        <v>17.440000000000001</v>
      </c>
      <c r="J96" s="12">
        <v>24.13</v>
      </c>
      <c r="K96" s="44" t="s">
        <v>732</v>
      </c>
      <c r="L96" s="9" t="str">
        <f t="shared" si="14"/>
        <v>Yes</v>
      </c>
    </row>
    <row r="97" spans="1:12" x14ac:dyDescent="0.2">
      <c r="A97" s="45" t="s">
        <v>626</v>
      </c>
      <c r="B97" s="34" t="s">
        <v>217</v>
      </c>
      <c r="C97" s="35">
        <v>23511</v>
      </c>
      <c r="D97" s="43" t="str">
        <f t="shared" si="11"/>
        <v>N/A</v>
      </c>
      <c r="E97" s="35">
        <v>24747</v>
      </c>
      <c r="F97" s="43" t="str">
        <f t="shared" si="12"/>
        <v>N/A</v>
      </c>
      <c r="G97" s="35">
        <v>32201</v>
      </c>
      <c r="H97" s="43" t="str">
        <f t="shared" si="13"/>
        <v>N/A</v>
      </c>
      <c r="I97" s="12">
        <v>5.2569999999999997</v>
      </c>
      <c r="J97" s="12">
        <v>30.12</v>
      </c>
      <c r="K97" s="44" t="s">
        <v>732</v>
      </c>
      <c r="L97" s="9" t="str">
        <f t="shared" si="14"/>
        <v>No</v>
      </c>
    </row>
    <row r="98" spans="1:12" ht="25.5" x14ac:dyDescent="0.2">
      <c r="A98" s="45" t="s">
        <v>1455</v>
      </c>
      <c r="B98" s="34" t="s">
        <v>217</v>
      </c>
      <c r="C98" s="46">
        <v>1170.5908724000001</v>
      </c>
      <c r="D98" s="43" t="str">
        <f t="shared" si="11"/>
        <v>N/A</v>
      </c>
      <c r="E98" s="46">
        <v>1306.1209034999999</v>
      </c>
      <c r="F98" s="43" t="str">
        <f t="shared" si="12"/>
        <v>N/A</v>
      </c>
      <c r="G98" s="46">
        <v>1246.0149374</v>
      </c>
      <c r="H98" s="43" t="str">
        <f t="shared" si="13"/>
        <v>N/A</v>
      </c>
      <c r="I98" s="12">
        <v>11.58</v>
      </c>
      <c r="J98" s="12">
        <v>-4.5999999999999996</v>
      </c>
      <c r="K98" s="44" t="s">
        <v>732</v>
      </c>
      <c r="L98" s="9" t="str">
        <f t="shared" si="14"/>
        <v>Yes</v>
      </c>
    </row>
    <row r="99" spans="1:12" ht="25.5" x14ac:dyDescent="0.2">
      <c r="A99" s="45" t="s">
        <v>627</v>
      </c>
      <c r="B99" s="34" t="s">
        <v>217</v>
      </c>
      <c r="C99" s="46">
        <v>5058578</v>
      </c>
      <c r="D99" s="43" t="str">
        <f t="shared" si="11"/>
        <v>N/A</v>
      </c>
      <c r="E99" s="46">
        <v>3458330</v>
      </c>
      <c r="F99" s="43" t="str">
        <f t="shared" si="12"/>
        <v>N/A</v>
      </c>
      <c r="G99" s="46">
        <v>7205754</v>
      </c>
      <c r="H99" s="43" t="str">
        <f t="shared" si="13"/>
        <v>N/A</v>
      </c>
      <c r="I99" s="12">
        <v>-31.6</v>
      </c>
      <c r="J99" s="12">
        <v>108.4</v>
      </c>
      <c r="K99" s="44" t="s">
        <v>732</v>
      </c>
      <c r="L99" s="9" t="str">
        <f t="shared" si="14"/>
        <v>No</v>
      </c>
    </row>
    <row r="100" spans="1:12" x14ac:dyDescent="0.2">
      <c r="A100" s="45" t="s">
        <v>628</v>
      </c>
      <c r="B100" s="34" t="s">
        <v>217</v>
      </c>
      <c r="C100" s="35">
        <v>640</v>
      </c>
      <c r="D100" s="43" t="str">
        <f t="shared" si="11"/>
        <v>N/A</v>
      </c>
      <c r="E100" s="35">
        <v>6685</v>
      </c>
      <c r="F100" s="43" t="str">
        <f t="shared" si="12"/>
        <v>N/A</v>
      </c>
      <c r="G100" s="35">
        <v>9042</v>
      </c>
      <c r="H100" s="43" t="str">
        <f t="shared" si="13"/>
        <v>N/A</v>
      </c>
      <c r="I100" s="12">
        <v>944.5</v>
      </c>
      <c r="J100" s="12">
        <v>35.26</v>
      </c>
      <c r="K100" s="44" t="s">
        <v>732</v>
      </c>
      <c r="L100" s="9" t="str">
        <f t="shared" si="14"/>
        <v>No</v>
      </c>
    </row>
    <row r="101" spans="1:12" ht="25.5" x14ac:dyDescent="0.2">
      <c r="A101" s="45" t="s">
        <v>1456</v>
      </c>
      <c r="B101" s="34" t="s">
        <v>217</v>
      </c>
      <c r="C101" s="46">
        <v>7904.0281249999998</v>
      </c>
      <c r="D101" s="43" t="str">
        <f t="shared" si="11"/>
        <v>N/A</v>
      </c>
      <c r="E101" s="46">
        <v>517.32685116000005</v>
      </c>
      <c r="F101" s="43" t="str">
        <f t="shared" si="12"/>
        <v>N/A</v>
      </c>
      <c r="G101" s="46">
        <v>796.92037159999995</v>
      </c>
      <c r="H101" s="43" t="str">
        <f t="shared" si="13"/>
        <v>N/A</v>
      </c>
      <c r="I101" s="12">
        <v>-93.5</v>
      </c>
      <c r="J101" s="12">
        <v>54.05</v>
      </c>
      <c r="K101" s="44" t="s">
        <v>732</v>
      </c>
      <c r="L101" s="9" t="str">
        <f t="shared" si="14"/>
        <v>No</v>
      </c>
    </row>
    <row r="102" spans="1:12" ht="25.5" x14ac:dyDescent="0.2">
      <c r="A102" s="45" t="s">
        <v>629</v>
      </c>
      <c r="B102" s="34" t="s">
        <v>217</v>
      </c>
      <c r="C102" s="46">
        <v>13881615</v>
      </c>
      <c r="D102" s="43" t="str">
        <f t="shared" si="11"/>
        <v>N/A</v>
      </c>
      <c r="E102" s="46">
        <v>3371597</v>
      </c>
      <c r="F102" s="43" t="str">
        <f t="shared" si="12"/>
        <v>N/A</v>
      </c>
      <c r="G102" s="46">
        <v>15289641</v>
      </c>
      <c r="H102" s="43" t="str">
        <f t="shared" si="13"/>
        <v>N/A</v>
      </c>
      <c r="I102" s="12">
        <v>-75.7</v>
      </c>
      <c r="J102" s="12">
        <v>353.5</v>
      </c>
      <c r="K102" s="44" t="s">
        <v>732</v>
      </c>
      <c r="L102" s="9" t="str">
        <f t="shared" si="14"/>
        <v>No</v>
      </c>
    </row>
    <row r="103" spans="1:12" ht="25.5" x14ac:dyDescent="0.2">
      <c r="A103" s="45" t="s">
        <v>630</v>
      </c>
      <c r="B103" s="34" t="s">
        <v>217</v>
      </c>
      <c r="C103" s="35">
        <v>12951</v>
      </c>
      <c r="D103" s="43" t="str">
        <f t="shared" si="11"/>
        <v>N/A</v>
      </c>
      <c r="E103" s="35">
        <v>6688</v>
      </c>
      <c r="F103" s="43" t="str">
        <f t="shared" si="12"/>
        <v>N/A</v>
      </c>
      <c r="G103" s="35">
        <v>16566</v>
      </c>
      <c r="H103" s="43" t="str">
        <f t="shared" si="13"/>
        <v>N/A</v>
      </c>
      <c r="I103" s="12">
        <v>-48.4</v>
      </c>
      <c r="J103" s="12">
        <v>147.69999999999999</v>
      </c>
      <c r="K103" s="44" t="s">
        <v>732</v>
      </c>
      <c r="L103" s="9" t="str">
        <f t="shared" si="14"/>
        <v>No</v>
      </c>
    </row>
    <row r="104" spans="1:12" ht="25.5" x14ac:dyDescent="0.2">
      <c r="A104" s="45" t="s">
        <v>1457</v>
      </c>
      <c r="B104" s="34" t="s">
        <v>217</v>
      </c>
      <c r="C104" s="46">
        <v>1071.8566134</v>
      </c>
      <c r="D104" s="43" t="str">
        <f t="shared" si="11"/>
        <v>N/A</v>
      </c>
      <c r="E104" s="46">
        <v>504.12634568999999</v>
      </c>
      <c r="F104" s="43" t="str">
        <f t="shared" si="12"/>
        <v>N/A</v>
      </c>
      <c r="G104" s="46">
        <v>922.95309669999995</v>
      </c>
      <c r="H104" s="43" t="str">
        <f t="shared" si="13"/>
        <v>N/A</v>
      </c>
      <c r="I104" s="12">
        <v>-53</v>
      </c>
      <c r="J104" s="12">
        <v>83.08</v>
      </c>
      <c r="K104" s="44" t="s">
        <v>732</v>
      </c>
      <c r="L104" s="9" t="str">
        <f t="shared" si="14"/>
        <v>No</v>
      </c>
    </row>
    <row r="105" spans="1:12" ht="25.5" x14ac:dyDescent="0.2">
      <c r="A105" s="45" t="s">
        <v>631</v>
      </c>
      <c r="B105" s="34" t="s">
        <v>217</v>
      </c>
      <c r="C105" s="46">
        <v>474137</v>
      </c>
      <c r="D105" s="43" t="str">
        <f t="shared" si="11"/>
        <v>N/A</v>
      </c>
      <c r="E105" s="46">
        <v>503825</v>
      </c>
      <c r="F105" s="43" t="str">
        <f t="shared" si="12"/>
        <v>N/A</v>
      </c>
      <c r="G105" s="46">
        <v>652103</v>
      </c>
      <c r="H105" s="43" t="str">
        <f t="shared" si="13"/>
        <v>N/A</v>
      </c>
      <c r="I105" s="12">
        <v>6.2610000000000001</v>
      </c>
      <c r="J105" s="12">
        <v>29.43</v>
      </c>
      <c r="K105" s="44" t="s">
        <v>732</v>
      </c>
      <c r="L105" s="9" t="str">
        <f t="shared" si="14"/>
        <v>Yes</v>
      </c>
    </row>
    <row r="106" spans="1:12" x14ac:dyDescent="0.2">
      <c r="A106" s="45" t="s">
        <v>632</v>
      </c>
      <c r="B106" s="34" t="s">
        <v>217</v>
      </c>
      <c r="C106" s="35">
        <v>113</v>
      </c>
      <c r="D106" s="43" t="str">
        <f t="shared" si="11"/>
        <v>N/A</v>
      </c>
      <c r="E106" s="35">
        <v>100</v>
      </c>
      <c r="F106" s="43" t="str">
        <f t="shared" si="12"/>
        <v>N/A</v>
      </c>
      <c r="G106" s="35">
        <v>129</v>
      </c>
      <c r="H106" s="43" t="str">
        <f t="shared" si="13"/>
        <v>N/A</v>
      </c>
      <c r="I106" s="12">
        <v>-11.5</v>
      </c>
      <c r="J106" s="12">
        <v>29</v>
      </c>
      <c r="K106" s="44" t="s">
        <v>732</v>
      </c>
      <c r="L106" s="9" t="str">
        <f t="shared" si="14"/>
        <v>Yes</v>
      </c>
    </row>
    <row r="107" spans="1:12" ht="25.5" x14ac:dyDescent="0.2">
      <c r="A107" s="45" t="s">
        <v>1458</v>
      </c>
      <c r="B107" s="34" t="s">
        <v>217</v>
      </c>
      <c r="C107" s="46">
        <v>4195.9026549</v>
      </c>
      <c r="D107" s="43" t="str">
        <f t="shared" si="11"/>
        <v>N/A</v>
      </c>
      <c r="E107" s="46">
        <v>5038.25</v>
      </c>
      <c r="F107" s="43" t="str">
        <f t="shared" si="12"/>
        <v>N/A</v>
      </c>
      <c r="G107" s="46">
        <v>5055.0620154999997</v>
      </c>
      <c r="H107" s="43" t="str">
        <f t="shared" si="13"/>
        <v>N/A</v>
      </c>
      <c r="I107" s="12">
        <v>20.079999999999998</v>
      </c>
      <c r="J107" s="12">
        <v>0.3337</v>
      </c>
      <c r="K107" s="44" t="s">
        <v>732</v>
      </c>
      <c r="L107" s="9" t="str">
        <f t="shared" si="14"/>
        <v>Yes</v>
      </c>
    </row>
    <row r="108" spans="1:12" ht="25.5" x14ac:dyDescent="0.2">
      <c r="A108" s="45" t="s">
        <v>633</v>
      </c>
      <c r="B108" s="34" t="s">
        <v>217</v>
      </c>
      <c r="C108" s="46">
        <v>1210817</v>
      </c>
      <c r="D108" s="43" t="str">
        <f t="shared" si="11"/>
        <v>N/A</v>
      </c>
      <c r="E108" s="46">
        <v>1688706</v>
      </c>
      <c r="F108" s="43" t="str">
        <f t="shared" si="12"/>
        <v>N/A</v>
      </c>
      <c r="G108" s="46">
        <v>2151840</v>
      </c>
      <c r="H108" s="43" t="str">
        <f t="shared" si="13"/>
        <v>N/A</v>
      </c>
      <c r="I108" s="12">
        <v>39.47</v>
      </c>
      <c r="J108" s="12">
        <v>27.43</v>
      </c>
      <c r="K108" s="44" t="s">
        <v>732</v>
      </c>
      <c r="L108" s="9" t="str">
        <f t="shared" si="14"/>
        <v>Yes</v>
      </c>
    </row>
    <row r="109" spans="1:12" x14ac:dyDescent="0.2">
      <c r="A109" s="45" t="s">
        <v>634</v>
      </c>
      <c r="B109" s="34" t="s">
        <v>217</v>
      </c>
      <c r="C109" s="35">
        <v>2561</v>
      </c>
      <c r="D109" s="43" t="str">
        <f t="shared" si="11"/>
        <v>N/A</v>
      </c>
      <c r="E109" s="35">
        <v>3348</v>
      </c>
      <c r="F109" s="43" t="str">
        <f t="shared" si="12"/>
        <v>N/A</v>
      </c>
      <c r="G109" s="35">
        <v>4715</v>
      </c>
      <c r="H109" s="43" t="str">
        <f t="shared" si="13"/>
        <v>N/A</v>
      </c>
      <c r="I109" s="12">
        <v>30.73</v>
      </c>
      <c r="J109" s="12">
        <v>40.83</v>
      </c>
      <c r="K109" s="44" t="s">
        <v>732</v>
      </c>
      <c r="L109" s="9" t="str">
        <f t="shared" si="14"/>
        <v>No</v>
      </c>
    </row>
    <row r="110" spans="1:12" ht="25.5" x14ac:dyDescent="0.2">
      <c r="A110" s="45" t="s">
        <v>1459</v>
      </c>
      <c r="B110" s="34" t="s">
        <v>217</v>
      </c>
      <c r="C110" s="46">
        <v>472.79070675999998</v>
      </c>
      <c r="D110" s="43" t="str">
        <f t="shared" si="11"/>
        <v>N/A</v>
      </c>
      <c r="E110" s="46">
        <v>504.39247311999998</v>
      </c>
      <c r="F110" s="43" t="str">
        <f t="shared" si="12"/>
        <v>N/A</v>
      </c>
      <c r="G110" s="46">
        <v>456.38176034000003</v>
      </c>
      <c r="H110" s="43" t="str">
        <f t="shared" si="13"/>
        <v>N/A</v>
      </c>
      <c r="I110" s="12">
        <v>6.6840000000000002</v>
      </c>
      <c r="J110" s="12">
        <v>-9.52</v>
      </c>
      <c r="K110" s="44" t="s">
        <v>732</v>
      </c>
      <c r="L110" s="9" t="str">
        <f t="shared" si="14"/>
        <v>Yes</v>
      </c>
    </row>
    <row r="111" spans="1:12" ht="25.5" x14ac:dyDescent="0.2">
      <c r="A111" s="45" t="s">
        <v>635</v>
      </c>
      <c r="B111" s="34" t="s">
        <v>217</v>
      </c>
      <c r="C111" s="46">
        <v>136986906</v>
      </c>
      <c r="D111" s="43" t="str">
        <f t="shared" si="11"/>
        <v>N/A</v>
      </c>
      <c r="E111" s="46">
        <v>156267812</v>
      </c>
      <c r="F111" s="43" t="str">
        <f t="shared" si="12"/>
        <v>N/A</v>
      </c>
      <c r="G111" s="46">
        <v>165671254</v>
      </c>
      <c r="H111" s="43" t="str">
        <f t="shared" si="13"/>
        <v>N/A</v>
      </c>
      <c r="I111" s="12">
        <v>14.07</v>
      </c>
      <c r="J111" s="12">
        <v>6.0179999999999998</v>
      </c>
      <c r="K111" s="44" t="s">
        <v>732</v>
      </c>
      <c r="L111" s="9" t="str">
        <f t="shared" si="14"/>
        <v>Yes</v>
      </c>
    </row>
    <row r="112" spans="1:12" x14ac:dyDescent="0.2">
      <c r="A112" s="45" t="s">
        <v>636</v>
      </c>
      <c r="B112" s="34" t="s">
        <v>217</v>
      </c>
      <c r="C112" s="35">
        <v>13860</v>
      </c>
      <c r="D112" s="43" t="str">
        <f t="shared" si="11"/>
        <v>N/A</v>
      </c>
      <c r="E112" s="35">
        <v>14146</v>
      </c>
      <c r="F112" s="43" t="str">
        <f t="shared" si="12"/>
        <v>N/A</v>
      </c>
      <c r="G112" s="35">
        <v>15075</v>
      </c>
      <c r="H112" s="43" t="str">
        <f t="shared" si="13"/>
        <v>N/A</v>
      </c>
      <c r="I112" s="12">
        <v>2.0630000000000002</v>
      </c>
      <c r="J112" s="12">
        <v>6.5670000000000002</v>
      </c>
      <c r="K112" s="44" t="s">
        <v>732</v>
      </c>
      <c r="L112" s="9" t="str">
        <f t="shared" si="14"/>
        <v>Yes</v>
      </c>
    </row>
    <row r="113" spans="1:12" x14ac:dyDescent="0.2">
      <c r="A113" s="45" t="s">
        <v>1460</v>
      </c>
      <c r="B113" s="34" t="s">
        <v>217</v>
      </c>
      <c r="C113" s="46">
        <v>9883.6151515000001</v>
      </c>
      <c r="D113" s="43" t="str">
        <f t="shared" si="11"/>
        <v>N/A</v>
      </c>
      <c r="E113" s="46">
        <v>11046.784390999999</v>
      </c>
      <c r="F113" s="43" t="str">
        <f t="shared" si="12"/>
        <v>N/A</v>
      </c>
      <c r="G113" s="46">
        <v>10989.80126</v>
      </c>
      <c r="H113" s="43" t="str">
        <f t="shared" si="13"/>
        <v>N/A</v>
      </c>
      <c r="I113" s="12">
        <v>11.77</v>
      </c>
      <c r="J113" s="12">
        <v>-0.51600000000000001</v>
      </c>
      <c r="K113" s="44" t="s">
        <v>732</v>
      </c>
      <c r="L113" s="9" t="str">
        <f t="shared" si="14"/>
        <v>Yes</v>
      </c>
    </row>
    <row r="114" spans="1:12" ht="25.5" x14ac:dyDescent="0.2">
      <c r="A114" s="45" t="s">
        <v>637</v>
      </c>
      <c r="B114" s="34" t="s">
        <v>217</v>
      </c>
      <c r="C114" s="46">
        <v>291971</v>
      </c>
      <c r="D114" s="43" t="str">
        <f t="shared" si="11"/>
        <v>N/A</v>
      </c>
      <c r="E114" s="46">
        <v>368655</v>
      </c>
      <c r="F114" s="43" t="str">
        <f t="shared" si="12"/>
        <v>N/A</v>
      </c>
      <c r="G114" s="46">
        <v>477751</v>
      </c>
      <c r="H114" s="43" t="str">
        <f t="shared" si="13"/>
        <v>N/A</v>
      </c>
      <c r="I114" s="12">
        <v>26.26</v>
      </c>
      <c r="J114" s="12">
        <v>29.59</v>
      </c>
      <c r="K114" s="44" t="s">
        <v>732</v>
      </c>
      <c r="L114" s="9" t="str">
        <f>IF(J114="Div by 0", "N/A", IF(OR(J114="N/A",K114="N/A"),"N/A", IF(J114&gt;VALUE(MID(K114,1,2)), "No", IF(J114&lt;-1*VALUE(MID(K114,1,2)), "No", "Yes"))))</f>
        <v>Yes</v>
      </c>
    </row>
    <row r="115" spans="1:12" x14ac:dyDescent="0.2">
      <c r="A115" s="45" t="s">
        <v>638</v>
      </c>
      <c r="B115" s="34" t="s">
        <v>217</v>
      </c>
      <c r="C115" s="35">
        <v>2008</v>
      </c>
      <c r="D115" s="43" t="str">
        <f t="shared" si="11"/>
        <v>N/A</v>
      </c>
      <c r="E115" s="35">
        <v>2234</v>
      </c>
      <c r="F115" s="43" t="str">
        <f t="shared" si="12"/>
        <v>N/A</v>
      </c>
      <c r="G115" s="35">
        <v>3195</v>
      </c>
      <c r="H115" s="43" t="str">
        <f t="shared" si="13"/>
        <v>N/A</v>
      </c>
      <c r="I115" s="12">
        <v>11.25</v>
      </c>
      <c r="J115" s="12">
        <v>43.02</v>
      </c>
      <c r="K115" s="44" t="s">
        <v>732</v>
      </c>
      <c r="L115" s="9" t="str">
        <f t="shared" ref="L115:L119" si="15">IF(J115="Div by 0", "N/A", IF(OR(J115="N/A",K115="N/A"),"N/A", IF(J115&gt;VALUE(MID(K115,1,2)), "No", IF(J115&lt;-1*VALUE(MID(K115,1,2)), "No", "Yes"))))</f>
        <v>No</v>
      </c>
    </row>
    <row r="116" spans="1:12" ht="25.5" x14ac:dyDescent="0.2">
      <c r="A116" s="45" t="s">
        <v>1461</v>
      </c>
      <c r="B116" s="34" t="s">
        <v>217</v>
      </c>
      <c r="C116" s="46">
        <v>145.40388446</v>
      </c>
      <c r="D116" s="43" t="str">
        <f t="shared" si="11"/>
        <v>N/A</v>
      </c>
      <c r="E116" s="46">
        <v>165.02014324000001</v>
      </c>
      <c r="F116" s="43" t="str">
        <f t="shared" si="12"/>
        <v>N/A</v>
      </c>
      <c r="G116" s="46">
        <v>149.53082942</v>
      </c>
      <c r="H116" s="43" t="str">
        <f t="shared" si="13"/>
        <v>N/A</v>
      </c>
      <c r="I116" s="12">
        <v>13.49</v>
      </c>
      <c r="J116" s="12">
        <v>-9.39</v>
      </c>
      <c r="K116" s="44" t="s">
        <v>732</v>
      </c>
      <c r="L116" s="9" t="str">
        <f t="shared" si="15"/>
        <v>Yes</v>
      </c>
    </row>
    <row r="117" spans="1:12" ht="25.5" x14ac:dyDescent="0.2">
      <c r="A117" s="45" t="s">
        <v>639</v>
      </c>
      <c r="B117" s="34" t="s">
        <v>217</v>
      </c>
      <c r="C117" s="46">
        <v>400194</v>
      </c>
      <c r="D117" s="43" t="str">
        <f t="shared" si="11"/>
        <v>N/A</v>
      </c>
      <c r="E117" s="46">
        <v>798975</v>
      </c>
      <c r="F117" s="43" t="str">
        <f t="shared" si="12"/>
        <v>N/A</v>
      </c>
      <c r="G117" s="46">
        <v>661860</v>
      </c>
      <c r="H117" s="43" t="str">
        <f t="shared" si="13"/>
        <v>N/A</v>
      </c>
      <c r="I117" s="12">
        <v>99.65</v>
      </c>
      <c r="J117" s="12">
        <v>-17.2</v>
      </c>
      <c r="K117" s="44" t="s">
        <v>732</v>
      </c>
      <c r="L117" s="9" t="str">
        <f t="shared" si="15"/>
        <v>Yes</v>
      </c>
    </row>
    <row r="118" spans="1:12" x14ac:dyDescent="0.2">
      <c r="A118" s="45" t="s">
        <v>640</v>
      </c>
      <c r="B118" s="34" t="s">
        <v>217</v>
      </c>
      <c r="C118" s="35">
        <v>11</v>
      </c>
      <c r="D118" s="43" t="str">
        <f t="shared" si="11"/>
        <v>N/A</v>
      </c>
      <c r="E118" s="35">
        <v>64</v>
      </c>
      <c r="F118" s="43" t="str">
        <f t="shared" si="12"/>
        <v>N/A</v>
      </c>
      <c r="G118" s="35">
        <v>68</v>
      </c>
      <c r="H118" s="43" t="str">
        <f t="shared" si="13"/>
        <v>N/A</v>
      </c>
      <c r="I118" s="12">
        <v>2033</v>
      </c>
      <c r="J118" s="12">
        <v>6.25</v>
      </c>
      <c r="K118" s="44" t="s">
        <v>732</v>
      </c>
      <c r="L118" s="9" t="str">
        <f t="shared" si="15"/>
        <v>Yes</v>
      </c>
    </row>
    <row r="119" spans="1:12" ht="25.5" x14ac:dyDescent="0.2">
      <c r="A119" s="45" t="s">
        <v>1462</v>
      </c>
      <c r="B119" s="34" t="s">
        <v>217</v>
      </c>
      <c r="C119" s="46">
        <v>133398</v>
      </c>
      <c r="D119" s="43" t="str">
        <f t="shared" si="11"/>
        <v>N/A</v>
      </c>
      <c r="E119" s="46">
        <v>12483.984375</v>
      </c>
      <c r="F119" s="43" t="str">
        <f t="shared" si="12"/>
        <v>N/A</v>
      </c>
      <c r="G119" s="46">
        <v>9733.2352941000008</v>
      </c>
      <c r="H119" s="43" t="str">
        <f t="shared" si="13"/>
        <v>N/A</v>
      </c>
      <c r="I119" s="12">
        <v>-90.6</v>
      </c>
      <c r="J119" s="12">
        <v>-22</v>
      </c>
      <c r="K119" s="44" t="s">
        <v>732</v>
      </c>
      <c r="L119" s="9" t="str">
        <f t="shared" si="15"/>
        <v>Yes</v>
      </c>
    </row>
    <row r="120" spans="1:12" ht="25.5" x14ac:dyDescent="0.2">
      <c r="A120" s="45" t="s">
        <v>641</v>
      </c>
      <c r="B120" s="34" t="s">
        <v>217</v>
      </c>
      <c r="C120" s="46">
        <v>125000429</v>
      </c>
      <c r="D120" s="43" t="str">
        <f t="shared" si="11"/>
        <v>N/A</v>
      </c>
      <c r="E120" s="46">
        <v>145801339</v>
      </c>
      <c r="F120" s="43" t="str">
        <f t="shared" si="12"/>
        <v>N/A</v>
      </c>
      <c r="G120" s="46">
        <v>146223906</v>
      </c>
      <c r="H120" s="43" t="str">
        <f t="shared" si="13"/>
        <v>N/A</v>
      </c>
      <c r="I120" s="12">
        <v>16.64</v>
      </c>
      <c r="J120" s="12">
        <v>0.2898</v>
      </c>
      <c r="K120" s="44" t="s">
        <v>732</v>
      </c>
      <c r="L120" s="9" t="str">
        <f t="shared" ref="L120:L131" si="16">IF(J120="Div by 0", "N/A", IF(K120="N/A","N/A", IF(J120&gt;VALUE(MID(K120,1,2)), "No", IF(J120&lt;-1*VALUE(MID(K120,1,2)), "No", "Yes"))))</f>
        <v>Yes</v>
      </c>
    </row>
    <row r="121" spans="1:12" ht="25.5" x14ac:dyDescent="0.2">
      <c r="A121" s="45" t="s">
        <v>642</v>
      </c>
      <c r="B121" s="34" t="s">
        <v>217</v>
      </c>
      <c r="C121" s="35">
        <v>80618</v>
      </c>
      <c r="D121" s="43" t="str">
        <f t="shared" si="11"/>
        <v>N/A</v>
      </c>
      <c r="E121" s="35">
        <v>85262</v>
      </c>
      <c r="F121" s="43" t="str">
        <f t="shared" si="12"/>
        <v>N/A</v>
      </c>
      <c r="G121" s="35">
        <v>101076</v>
      </c>
      <c r="H121" s="43" t="str">
        <f t="shared" si="13"/>
        <v>N/A</v>
      </c>
      <c r="I121" s="12">
        <v>5.7610000000000001</v>
      </c>
      <c r="J121" s="12">
        <v>18.55</v>
      </c>
      <c r="K121" s="44" t="s">
        <v>732</v>
      </c>
      <c r="L121" s="9" t="str">
        <f t="shared" si="16"/>
        <v>Yes</v>
      </c>
    </row>
    <row r="122" spans="1:12" ht="25.5" x14ac:dyDescent="0.2">
      <c r="A122" s="45" t="s">
        <v>1463</v>
      </c>
      <c r="B122" s="34" t="s">
        <v>217</v>
      </c>
      <c r="C122" s="46">
        <v>1550.5275372999999</v>
      </c>
      <c r="D122" s="43" t="str">
        <f t="shared" si="11"/>
        <v>N/A</v>
      </c>
      <c r="E122" s="46">
        <v>1710.0389270999999</v>
      </c>
      <c r="F122" s="43" t="str">
        <f t="shared" si="12"/>
        <v>N/A</v>
      </c>
      <c r="G122" s="46">
        <v>1446.6728599999999</v>
      </c>
      <c r="H122" s="43" t="str">
        <f t="shared" si="13"/>
        <v>N/A</v>
      </c>
      <c r="I122" s="12">
        <v>10.29</v>
      </c>
      <c r="J122" s="12">
        <v>-15.4</v>
      </c>
      <c r="K122" s="44" t="s">
        <v>732</v>
      </c>
      <c r="L122" s="9" t="str">
        <f t="shared" si="16"/>
        <v>Yes</v>
      </c>
    </row>
    <row r="123" spans="1:12" ht="25.5" x14ac:dyDescent="0.2">
      <c r="A123" s="45" t="s">
        <v>643</v>
      </c>
      <c r="B123" s="34" t="s">
        <v>217</v>
      </c>
      <c r="C123" s="46">
        <v>2642660</v>
      </c>
      <c r="D123" s="43" t="str">
        <f t="shared" ref="D123:D131" si="17">IF($B123="N/A","N/A",IF(C123&gt;10,"No",IF(C123&lt;-10,"No","Yes")))</f>
        <v>N/A</v>
      </c>
      <c r="E123" s="46">
        <v>3215530</v>
      </c>
      <c r="F123" s="43" t="str">
        <f t="shared" ref="F123:F131" si="18">IF($B123="N/A","N/A",IF(E123&gt;10,"No",IF(E123&lt;-10,"No","Yes")))</f>
        <v>N/A</v>
      </c>
      <c r="G123" s="46">
        <v>3316982</v>
      </c>
      <c r="H123" s="43" t="str">
        <f t="shared" ref="H123:H131" si="19">IF($B123="N/A","N/A",IF(G123&gt;10,"No",IF(G123&lt;-10,"No","Yes")))</f>
        <v>N/A</v>
      </c>
      <c r="I123" s="12">
        <v>21.68</v>
      </c>
      <c r="J123" s="12">
        <v>3.1549999999999998</v>
      </c>
      <c r="K123" s="44" t="s">
        <v>732</v>
      </c>
      <c r="L123" s="9" t="str">
        <f t="shared" si="16"/>
        <v>Yes</v>
      </c>
    </row>
    <row r="124" spans="1:12" x14ac:dyDescent="0.2">
      <c r="A124" s="45" t="s">
        <v>644</v>
      </c>
      <c r="B124" s="34" t="s">
        <v>217</v>
      </c>
      <c r="C124" s="35">
        <v>138</v>
      </c>
      <c r="D124" s="43" t="str">
        <f t="shared" si="17"/>
        <v>N/A</v>
      </c>
      <c r="E124" s="35">
        <v>155</v>
      </c>
      <c r="F124" s="43" t="str">
        <f t="shared" si="18"/>
        <v>N/A</v>
      </c>
      <c r="G124" s="35">
        <v>159</v>
      </c>
      <c r="H124" s="43" t="str">
        <f t="shared" si="19"/>
        <v>N/A</v>
      </c>
      <c r="I124" s="12">
        <v>12.32</v>
      </c>
      <c r="J124" s="12">
        <v>2.581</v>
      </c>
      <c r="K124" s="44" t="s">
        <v>732</v>
      </c>
      <c r="L124" s="9" t="str">
        <f t="shared" si="16"/>
        <v>Yes</v>
      </c>
    </row>
    <row r="125" spans="1:12" ht="25.5" x14ac:dyDescent="0.2">
      <c r="A125" s="45" t="s">
        <v>1464</v>
      </c>
      <c r="B125" s="34" t="s">
        <v>217</v>
      </c>
      <c r="C125" s="46">
        <v>19149.710145000001</v>
      </c>
      <c r="D125" s="43" t="str">
        <f t="shared" si="17"/>
        <v>N/A</v>
      </c>
      <c r="E125" s="46">
        <v>20745.354839</v>
      </c>
      <c r="F125" s="43" t="str">
        <f t="shared" si="18"/>
        <v>N/A</v>
      </c>
      <c r="G125" s="46">
        <v>20861.522013000002</v>
      </c>
      <c r="H125" s="43" t="str">
        <f t="shared" si="19"/>
        <v>N/A</v>
      </c>
      <c r="I125" s="12">
        <v>8.3320000000000007</v>
      </c>
      <c r="J125" s="12">
        <v>0.56000000000000005</v>
      </c>
      <c r="K125" s="44" t="s">
        <v>732</v>
      </c>
      <c r="L125" s="9" t="str">
        <f t="shared" si="16"/>
        <v>Yes</v>
      </c>
    </row>
    <row r="126" spans="1:12" ht="25.5" x14ac:dyDescent="0.2">
      <c r="A126" s="45" t="s">
        <v>645</v>
      </c>
      <c r="B126" s="34" t="s">
        <v>217</v>
      </c>
      <c r="C126" s="46">
        <v>8881936</v>
      </c>
      <c r="D126" s="43" t="str">
        <f t="shared" si="17"/>
        <v>N/A</v>
      </c>
      <c r="E126" s="46">
        <v>10873957</v>
      </c>
      <c r="F126" s="43" t="str">
        <f t="shared" si="18"/>
        <v>N/A</v>
      </c>
      <c r="G126" s="46">
        <v>13640291</v>
      </c>
      <c r="H126" s="43" t="str">
        <f t="shared" si="19"/>
        <v>N/A</v>
      </c>
      <c r="I126" s="12">
        <v>22.43</v>
      </c>
      <c r="J126" s="12">
        <v>25.44</v>
      </c>
      <c r="K126" s="44" t="s">
        <v>732</v>
      </c>
      <c r="L126" s="9" t="str">
        <f t="shared" si="16"/>
        <v>Yes</v>
      </c>
    </row>
    <row r="127" spans="1:12" x14ac:dyDescent="0.2">
      <c r="A127" s="45" t="s">
        <v>646</v>
      </c>
      <c r="B127" s="34" t="s">
        <v>217</v>
      </c>
      <c r="C127" s="35">
        <v>8654</v>
      </c>
      <c r="D127" s="43" t="str">
        <f t="shared" si="17"/>
        <v>N/A</v>
      </c>
      <c r="E127" s="35">
        <v>9266</v>
      </c>
      <c r="F127" s="43" t="str">
        <f t="shared" si="18"/>
        <v>N/A</v>
      </c>
      <c r="G127" s="35">
        <v>10110</v>
      </c>
      <c r="H127" s="43" t="str">
        <f t="shared" si="19"/>
        <v>N/A</v>
      </c>
      <c r="I127" s="12">
        <v>7.0720000000000001</v>
      </c>
      <c r="J127" s="12">
        <v>9.109</v>
      </c>
      <c r="K127" s="44" t="s">
        <v>732</v>
      </c>
      <c r="L127" s="9" t="str">
        <f t="shared" si="16"/>
        <v>Yes</v>
      </c>
    </row>
    <row r="128" spans="1:12" ht="25.5" x14ac:dyDescent="0.2">
      <c r="A128" s="45" t="s">
        <v>1465</v>
      </c>
      <c r="B128" s="34" t="s">
        <v>217</v>
      </c>
      <c r="C128" s="46">
        <v>1026.3388029</v>
      </c>
      <c r="D128" s="43" t="str">
        <f t="shared" si="17"/>
        <v>N/A</v>
      </c>
      <c r="E128" s="46">
        <v>1173.5330240000001</v>
      </c>
      <c r="F128" s="43" t="str">
        <f t="shared" si="18"/>
        <v>N/A</v>
      </c>
      <c r="G128" s="46">
        <v>1349.1880317</v>
      </c>
      <c r="H128" s="43" t="str">
        <f t="shared" si="19"/>
        <v>N/A</v>
      </c>
      <c r="I128" s="12">
        <v>14.34</v>
      </c>
      <c r="J128" s="12">
        <v>14.97</v>
      </c>
      <c r="K128" s="44" t="s">
        <v>732</v>
      </c>
      <c r="L128" s="9" t="str">
        <f t="shared" si="16"/>
        <v>Yes</v>
      </c>
    </row>
    <row r="129" spans="1:12" ht="25.5" x14ac:dyDescent="0.2">
      <c r="A129" s="45" t="s">
        <v>647</v>
      </c>
      <c r="B129" s="34" t="s">
        <v>217</v>
      </c>
      <c r="C129" s="46">
        <v>75058704</v>
      </c>
      <c r="D129" s="43" t="str">
        <f t="shared" si="17"/>
        <v>N/A</v>
      </c>
      <c r="E129" s="46">
        <v>78260402</v>
      </c>
      <c r="F129" s="43" t="str">
        <f t="shared" si="18"/>
        <v>N/A</v>
      </c>
      <c r="G129" s="46">
        <v>86628250</v>
      </c>
      <c r="H129" s="43" t="str">
        <f t="shared" si="19"/>
        <v>N/A</v>
      </c>
      <c r="I129" s="12">
        <v>4.266</v>
      </c>
      <c r="J129" s="12">
        <v>10.69</v>
      </c>
      <c r="K129" s="44" t="s">
        <v>732</v>
      </c>
      <c r="L129" s="9" t="str">
        <f t="shared" si="16"/>
        <v>Yes</v>
      </c>
    </row>
    <row r="130" spans="1:12" x14ac:dyDescent="0.2">
      <c r="A130" s="45" t="s">
        <v>648</v>
      </c>
      <c r="B130" s="34" t="s">
        <v>217</v>
      </c>
      <c r="C130" s="35">
        <v>14732</v>
      </c>
      <c r="D130" s="43" t="str">
        <f t="shared" si="17"/>
        <v>N/A</v>
      </c>
      <c r="E130" s="35">
        <v>15095</v>
      </c>
      <c r="F130" s="43" t="str">
        <f t="shared" si="18"/>
        <v>N/A</v>
      </c>
      <c r="G130" s="35">
        <v>16282</v>
      </c>
      <c r="H130" s="43" t="str">
        <f t="shared" si="19"/>
        <v>N/A</v>
      </c>
      <c r="I130" s="12">
        <v>2.464</v>
      </c>
      <c r="J130" s="12">
        <v>7.8639999999999999</v>
      </c>
      <c r="K130" s="44" t="s">
        <v>732</v>
      </c>
      <c r="L130" s="9" t="str">
        <f t="shared" si="16"/>
        <v>Yes</v>
      </c>
    </row>
    <row r="131" spans="1:12" ht="25.5" x14ac:dyDescent="0.2">
      <c r="A131" s="45" t="s">
        <v>1466</v>
      </c>
      <c r="B131" s="34" t="s">
        <v>217</v>
      </c>
      <c r="C131" s="46">
        <v>5094.9432527999998</v>
      </c>
      <c r="D131" s="43" t="str">
        <f t="shared" si="17"/>
        <v>N/A</v>
      </c>
      <c r="E131" s="46">
        <v>5184.5248094999997</v>
      </c>
      <c r="F131" s="43" t="str">
        <f t="shared" si="18"/>
        <v>N/A</v>
      </c>
      <c r="G131" s="46">
        <v>5320.4919542999996</v>
      </c>
      <c r="H131" s="43" t="str">
        <f t="shared" si="19"/>
        <v>N/A</v>
      </c>
      <c r="I131" s="12">
        <v>1.758</v>
      </c>
      <c r="J131" s="12">
        <v>2.6230000000000002</v>
      </c>
      <c r="K131" s="44" t="s">
        <v>732</v>
      </c>
      <c r="L131" s="9" t="str">
        <f t="shared" si="16"/>
        <v>Yes</v>
      </c>
    </row>
    <row r="132" spans="1:12" x14ac:dyDescent="0.2">
      <c r="A132" s="45" t="s">
        <v>1467</v>
      </c>
      <c r="B132" s="34" t="s">
        <v>217</v>
      </c>
      <c r="C132" s="46">
        <v>130.99317224999999</v>
      </c>
      <c r="D132" s="43" t="str">
        <f t="shared" ref="D132:D143" si="20">IF($B132="N/A","N/A",IF(C132&gt;10,"No",IF(C132&lt;-10,"No","Yes")))</f>
        <v>N/A</v>
      </c>
      <c r="E132" s="46">
        <v>127.88282314999999</v>
      </c>
      <c r="F132" s="43" t="str">
        <f t="shared" ref="F132:F143" si="21">IF($B132="N/A","N/A",IF(E132&gt;10,"No",IF(E132&lt;-10,"No","Yes")))</f>
        <v>N/A</v>
      </c>
      <c r="G132" s="46">
        <v>130.04892630000001</v>
      </c>
      <c r="H132" s="43" t="str">
        <f t="shared" ref="H132:H143" si="22">IF($B132="N/A","N/A",IF(G132&gt;10,"No",IF(G132&lt;-10,"No","Yes")))</f>
        <v>N/A</v>
      </c>
      <c r="I132" s="12">
        <v>-2.37</v>
      </c>
      <c r="J132" s="12">
        <v>1.694</v>
      </c>
      <c r="K132" s="44" t="s">
        <v>732</v>
      </c>
      <c r="L132" s="9" t="str">
        <f t="shared" ref="L132:L143" si="23">IF(J132="Div by 0", "N/A", IF(K132="N/A","N/A", IF(J132&gt;VALUE(MID(K132,1,2)), "No", IF(J132&lt;-1*VALUE(MID(K132,1,2)), "No", "Yes"))))</f>
        <v>Yes</v>
      </c>
    </row>
    <row r="133" spans="1:12" x14ac:dyDescent="0.2">
      <c r="A133" s="45" t="s">
        <v>1468</v>
      </c>
      <c r="B133" s="34" t="s">
        <v>217</v>
      </c>
      <c r="C133" s="46">
        <v>84.624788699000007</v>
      </c>
      <c r="D133" s="43" t="str">
        <f t="shared" si="20"/>
        <v>N/A</v>
      </c>
      <c r="E133" s="46">
        <v>87.720027944999998</v>
      </c>
      <c r="F133" s="43" t="str">
        <f t="shared" si="21"/>
        <v>N/A</v>
      </c>
      <c r="G133" s="46">
        <v>89.235848598000004</v>
      </c>
      <c r="H133" s="43" t="str">
        <f t="shared" si="22"/>
        <v>N/A</v>
      </c>
      <c r="I133" s="12">
        <v>3.6579999999999999</v>
      </c>
      <c r="J133" s="12">
        <v>1.728</v>
      </c>
      <c r="K133" s="44" t="s">
        <v>732</v>
      </c>
      <c r="L133" s="9" t="str">
        <f t="shared" si="23"/>
        <v>Yes</v>
      </c>
    </row>
    <row r="134" spans="1:12" x14ac:dyDescent="0.2">
      <c r="A134" s="45" t="s">
        <v>1469</v>
      </c>
      <c r="B134" s="34" t="s">
        <v>217</v>
      </c>
      <c r="C134" s="46">
        <v>222.52414747</v>
      </c>
      <c r="D134" s="43" t="str">
        <f t="shared" si="20"/>
        <v>N/A</v>
      </c>
      <c r="E134" s="46">
        <v>208.28817230000001</v>
      </c>
      <c r="F134" s="43" t="str">
        <f t="shared" si="21"/>
        <v>N/A</v>
      </c>
      <c r="G134" s="46">
        <v>208.54179049999999</v>
      </c>
      <c r="H134" s="43" t="str">
        <f t="shared" si="22"/>
        <v>N/A</v>
      </c>
      <c r="I134" s="12">
        <v>-6.4</v>
      </c>
      <c r="J134" s="12">
        <v>0.12180000000000001</v>
      </c>
      <c r="K134" s="44" t="s">
        <v>732</v>
      </c>
      <c r="L134" s="9" t="str">
        <f t="shared" si="23"/>
        <v>Yes</v>
      </c>
    </row>
    <row r="135" spans="1:12" x14ac:dyDescent="0.2">
      <c r="A135" s="45" t="s">
        <v>1470</v>
      </c>
      <c r="B135" s="34" t="s">
        <v>217</v>
      </c>
      <c r="C135" s="46">
        <v>7503.2928619000004</v>
      </c>
      <c r="D135" s="43" t="str">
        <f t="shared" si="20"/>
        <v>N/A</v>
      </c>
      <c r="E135" s="46">
        <v>8023.7236738000001</v>
      </c>
      <c r="F135" s="43" t="str">
        <f t="shared" si="21"/>
        <v>N/A</v>
      </c>
      <c r="G135" s="46">
        <v>7474.2840877999997</v>
      </c>
      <c r="H135" s="43" t="str">
        <f t="shared" si="22"/>
        <v>N/A</v>
      </c>
      <c r="I135" s="12">
        <v>6.9359999999999999</v>
      </c>
      <c r="J135" s="12">
        <v>-6.85</v>
      </c>
      <c r="K135" s="44" t="s">
        <v>732</v>
      </c>
      <c r="L135" s="9" t="str">
        <f t="shared" si="23"/>
        <v>Yes</v>
      </c>
    </row>
    <row r="136" spans="1:12" x14ac:dyDescent="0.2">
      <c r="A136" s="45" t="s">
        <v>1471</v>
      </c>
      <c r="B136" s="34" t="s">
        <v>217</v>
      </c>
      <c r="C136" s="46">
        <v>7142.4493745</v>
      </c>
      <c r="D136" s="43" t="str">
        <f t="shared" si="20"/>
        <v>N/A</v>
      </c>
      <c r="E136" s="46">
        <v>7817.1869097999997</v>
      </c>
      <c r="F136" s="43" t="str">
        <f t="shared" si="21"/>
        <v>N/A</v>
      </c>
      <c r="G136" s="46">
        <v>7452.7170935000004</v>
      </c>
      <c r="H136" s="43" t="str">
        <f t="shared" si="22"/>
        <v>N/A</v>
      </c>
      <c r="I136" s="12">
        <v>9.4469999999999992</v>
      </c>
      <c r="J136" s="12">
        <v>-4.66</v>
      </c>
      <c r="K136" s="44" t="s">
        <v>732</v>
      </c>
      <c r="L136" s="9" t="str">
        <f t="shared" si="23"/>
        <v>Yes</v>
      </c>
    </row>
    <row r="137" spans="1:12" x14ac:dyDescent="0.2">
      <c r="A137" s="45" t="s">
        <v>1472</v>
      </c>
      <c r="B137" s="34" t="s">
        <v>217</v>
      </c>
      <c r="C137" s="46">
        <v>8495.9867622000002</v>
      </c>
      <c r="D137" s="43" t="str">
        <f t="shared" si="20"/>
        <v>N/A</v>
      </c>
      <c r="E137" s="46">
        <v>8591.7867733000003</v>
      </c>
      <c r="F137" s="43" t="str">
        <f t="shared" si="21"/>
        <v>N/A</v>
      </c>
      <c r="G137" s="46">
        <v>7588.0881874999995</v>
      </c>
      <c r="H137" s="43" t="str">
        <f t="shared" si="22"/>
        <v>N/A</v>
      </c>
      <c r="I137" s="12">
        <v>1.1279999999999999</v>
      </c>
      <c r="J137" s="12">
        <v>-11.7</v>
      </c>
      <c r="K137" s="44" t="s">
        <v>732</v>
      </c>
      <c r="L137" s="9" t="str">
        <f t="shared" si="23"/>
        <v>Yes</v>
      </c>
    </row>
    <row r="138" spans="1:12" x14ac:dyDescent="0.2">
      <c r="A138" s="45" t="s">
        <v>1473</v>
      </c>
      <c r="B138" s="34" t="s">
        <v>217</v>
      </c>
      <c r="C138" s="46">
        <v>127.82184103</v>
      </c>
      <c r="D138" s="43" t="str">
        <f t="shared" si="20"/>
        <v>N/A</v>
      </c>
      <c r="E138" s="46">
        <v>131.40016535999999</v>
      </c>
      <c r="F138" s="43" t="str">
        <f t="shared" si="21"/>
        <v>N/A</v>
      </c>
      <c r="G138" s="46">
        <v>142.43793540999999</v>
      </c>
      <c r="H138" s="43" t="str">
        <f t="shared" si="22"/>
        <v>N/A</v>
      </c>
      <c r="I138" s="12">
        <v>2.7989999999999999</v>
      </c>
      <c r="J138" s="12">
        <v>8.4</v>
      </c>
      <c r="K138" s="44" t="s">
        <v>732</v>
      </c>
      <c r="L138" s="9" t="str">
        <f t="shared" si="23"/>
        <v>Yes</v>
      </c>
    </row>
    <row r="139" spans="1:12" x14ac:dyDescent="0.2">
      <c r="A139" s="45" t="s">
        <v>1474</v>
      </c>
      <c r="B139" s="34" t="s">
        <v>217</v>
      </c>
      <c r="C139" s="46">
        <v>94.860879378000007</v>
      </c>
      <c r="D139" s="43" t="str">
        <f t="shared" si="20"/>
        <v>N/A</v>
      </c>
      <c r="E139" s="46">
        <v>100.50086756</v>
      </c>
      <c r="F139" s="43" t="str">
        <f t="shared" si="21"/>
        <v>N/A</v>
      </c>
      <c r="G139" s="46">
        <v>108.04878355</v>
      </c>
      <c r="H139" s="43" t="str">
        <f t="shared" si="22"/>
        <v>N/A</v>
      </c>
      <c r="I139" s="12">
        <v>5.9459999999999997</v>
      </c>
      <c r="J139" s="12">
        <v>7.51</v>
      </c>
      <c r="K139" s="44" t="s">
        <v>732</v>
      </c>
      <c r="L139" s="9" t="str">
        <f t="shared" si="23"/>
        <v>Yes</v>
      </c>
    </row>
    <row r="140" spans="1:12" x14ac:dyDescent="0.2">
      <c r="A140" s="45" t="s">
        <v>1475</v>
      </c>
      <c r="B140" s="34" t="s">
        <v>217</v>
      </c>
      <c r="C140" s="46">
        <v>195.33108017000001</v>
      </c>
      <c r="D140" s="43" t="str">
        <f t="shared" si="20"/>
        <v>N/A</v>
      </c>
      <c r="E140" s="46">
        <v>193.88393135000001</v>
      </c>
      <c r="F140" s="43" t="str">
        <f t="shared" si="21"/>
        <v>N/A</v>
      </c>
      <c r="G140" s="46">
        <v>209.97199398999999</v>
      </c>
      <c r="H140" s="43" t="str">
        <f t="shared" si="22"/>
        <v>N/A</v>
      </c>
      <c r="I140" s="12">
        <v>-0.74099999999999999</v>
      </c>
      <c r="J140" s="12">
        <v>8.298</v>
      </c>
      <c r="K140" s="44" t="s">
        <v>732</v>
      </c>
      <c r="L140" s="9" t="str">
        <f t="shared" si="23"/>
        <v>Yes</v>
      </c>
    </row>
    <row r="141" spans="1:12" x14ac:dyDescent="0.2">
      <c r="A141" s="45" t="s">
        <v>1476</v>
      </c>
      <c r="B141" s="34" t="s">
        <v>217</v>
      </c>
      <c r="C141" s="46">
        <v>5470.8382859000003</v>
      </c>
      <c r="D141" s="43" t="str">
        <f t="shared" si="20"/>
        <v>N/A</v>
      </c>
      <c r="E141" s="46">
        <v>6047.1630599</v>
      </c>
      <c r="F141" s="43" t="str">
        <f t="shared" si="21"/>
        <v>N/A</v>
      </c>
      <c r="G141" s="46">
        <v>6110.2112807000003</v>
      </c>
      <c r="H141" s="43" t="str">
        <f t="shared" si="22"/>
        <v>N/A</v>
      </c>
      <c r="I141" s="12">
        <v>10.53</v>
      </c>
      <c r="J141" s="12">
        <v>1.0429999999999999</v>
      </c>
      <c r="K141" s="44" t="s">
        <v>732</v>
      </c>
      <c r="L141" s="9" t="str">
        <f t="shared" si="23"/>
        <v>Yes</v>
      </c>
    </row>
    <row r="142" spans="1:12" x14ac:dyDescent="0.2">
      <c r="A142" s="45" t="s">
        <v>1477</v>
      </c>
      <c r="B142" s="34" t="s">
        <v>217</v>
      </c>
      <c r="C142" s="46">
        <v>4946.4348096000003</v>
      </c>
      <c r="D142" s="43" t="str">
        <f t="shared" si="20"/>
        <v>N/A</v>
      </c>
      <c r="E142" s="46">
        <v>5499.4665942000001</v>
      </c>
      <c r="F142" s="43" t="str">
        <f t="shared" si="21"/>
        <v>N/A</v>
      </c>
      <c r="G142" s="46">
        <v>5556.9242788000001</v>
      </c>
      <c r="H142" s="43" t="str">
        <f t="shared" si="22"/>
        <v>N/A</v>
      </c>
      <c r="I142" s="12">
        <v>11.18</v>
      </c>
      <c r="J142" s="12">
        <v>1.0449999999999999</v>
      </c>
      <c r="K142" s="44" t="s">
        <v>732</v>
      </c>
      <c r="L142" s="9" t="str">
        <f t="shared" si="23"/>
        <v>Yes</v>
      </c>
    </row>
    <row r="143" spans="1:12" x14ac:dyDescent="0.2">
      <c r="A143" s="45" t="s">
        <v>1478</v>
      </c>
      <c r="B143" s="34" t="s">
        <v>217</v>
      </c>
      <c r="C143" s="46">
        <v>6804.5600144</v>
      </c>
      <c r="D143" s="43" t="str">
        <f t="shared" si="20"/>
        <v>N/A</v>
      </c>
      <c r="E143" s="46">
        <v>7369.2626473</v>
      </c>
      <c r="F143" s="43" t="str">
        <f t="shared" si="21"/>
        <v>N/A</v>
      </c>
      <c r="G143" s="46">
        <v>7333.4824830999996</v>
      </c>
      <c r="H143" s="43" t="str">
        <f t="shared" si="22"/>
        <v>N/A</v>
      </c>
      <c r="I143" s="12">
        <v>8.2989999999999995</v>
      </c>
      <c r="J143" s="12">
        <v>-0.48599999999999999</v>
      </c>
      <c r="K143" s="44" t="s">
        <v>732</v>
      </c>
      <c r="L143" s="9" t="str">
        <f t="shared" si="23"/>
        <v>Yes</v>
      </c>
    </row>
    <row r="144" spans="1:12" x14ac:dyDescent="0.2">
      <c r="A144" s="45" t="s">
        <v>89</v>
      </c>
      <c r="B144" s="34" t="s">
        <v>217</v>
      </c>
      <c r="C144" s="8">
        <v>6.7937728333000003</v>
      </c>
      <c r="D144" s="43" t="str">
        <f t="shared" ref="D144:D161" si="24">IF($B144="N/A","N/A",IF(C144&gt;10,"No",IF(C144&lt;-10,"No","Yes")))</f>
        <v>N/A</v>
      </c>
      <c r="E144" s="8">
        <v>6.5844540994000003</v>
      </c>
      <c r="F144" s="43" t="str">
        <f t="shared" ref="F144:F161" si="25">IF($B144="N/A","N/A",IF(E144&gt;10,"No",IF(E144&lt;-10,"No","Yes")))</f>
        <v>N/A</v>
      </c>
      <c r="G144" s="8">
        <v>6.3491581561999997</v>
      </c>
      <c r="H144" s="43" t="str">
        <f t="shared" ref="H144:H161" si="26">IF($B144="N/A","N/A",IF(G144&gt;10,"No",IF(G144&lt;-10,"No","Yes")))</f>
        <v>N/A</v>
      </c>
      <c r="I144" s="12">
        <v>-3.08</v>
      </c>
      <c r="J144" s="12">
        <v>-3.57</v>
      </c>
      <c r="K144" s="44" t="s">
        <v>732</v>
      </c>
      <c r="L144" s="9" t="str">
        <f t="shared" ref="L144:L161" si="27">IF(J144="Div by 0", "N/A", IF(K144="N/A","N/A", IF(J144&gt;VALUE(MID(K144,1,2)), "No", IF(J144&lt;-1*VALUE(MID(K144,1,2)), "No", "Yes"))))</f>
        <v>Yes</v>
      </c>
    </row>
    <row r="145" spans="1:12" x14ac:dyDescent="0.2">
      <c r="A145" s="45" t="s">
        <v>477</v>
      </c>
      <c r="B145" s="34" t="s">
        <v>217</v>
      </c>
      <c r="C145" s="8">
        <v>6.7438163028</v>
      </c>
      <c r="D145" s="43" t="str">
        <f t="shared" si="24"/>
        <v>N/A</v>
      </c>
      <c r="E145" s="8">
        <v>6.5738525324000001</v>
      </c>
      <c r="F145" s="43" t="str">
        <f t="shared" si="25"/>
        <v>N/A</v>
      </c>
      <c r="G145" s="8">
        <v>6.2718235804000004</v>
      </c>
      <c r="H145" s="43" t="str">
        <f t="shared" si="26"/>
        <v>N/A</v>
      </c>
      <c r="I145" s="12">
        <v>-2.52</v>
      </c>
      <c r="J145" s="12">
        <v>-4.59</v>
      </c>
      <c r="K145" s="44" t="s">
        <v>732</v>
      </c>
      <c r="L145" s="9" t="str">
        <f t="shared" si="27"/>
        <v>Yes</v>
      </c>
    </row>
    <row r="146" spans="1:12" x14ac:dyDescent="0.2">
      <c r="A146" s="45" t="s">
        <v>478</v>
      </c>
      <c r="B146" s="34" t="s">
        <v>217</v>
      </c>
      <c r="C146" s="8">
        <v>6.7729890229</v>
      </c>
      <c r="D146" s="43" t="str">
        <f t="shared" si="24"/>
        <v>N/A</v>
      </c>
      <c r="E146" s="8">
        <v>6.5147243275999998</v>
      </c>
      <c r="F146" s="43" t="str">
        <f t="shared" si="25"/>
        <v>N/A</v>
      </c>
      <c r="G146" s="8">
        <v>6.4438306353000003</v>
      </c>
      <c r="H146" s="43" t="str">
        <f t="shared" si="26"/>
        <v>N/A</v>
      </c>
      <c r="I146" s="12">
        <v>-3.81</v>
      </c>
      <c r="J146" s="12">
        <v>-1.0900000000000001</v>
      </c>
      <c r="K146" s="44" t="s">
        <v>732</v>
      </c>
      <c r="L146" s="9" t="str">
        <f t="shared" si="27"/>
        <v>Yes</v>
      </c>
    </row>
    <row r="147" spans="1:12" x14ac:dyDescent="0.2">
      <c r="A147" s="45" t="s">
        <v>1479</v>
      </c>
      <c r="B147" s="34" t="s">
        <v>217</v>
      </c>
      <c r="C147" s="8">
        <v>27.426520792000002</v>
      </c>
      <c r="D147" s="43" t="str">
        <f t="shared" si="24"/>
        <v>N/A</v>
      </c>
      <c r="E147" s="8">
        <v>26.754731798000002</v>
      </c>
      <c r="F147" s="43" t="str">
        <f t="shared" si="25"/>
        <v>N/A</v>
      </c>
      <c r="G147" s="8">
        <v>23.929340325999998</v>
      </c>
      <c r="H147" s="43" t="str">
        <f t="shared" si="26"/>
        <v>N/A</v>
      </c>
      <c r="I147" s="12">
        <v>-2.4500000000000002</v>
      </c>
      <c r="J147" s="12">
        <v>-10.6</v>
      </c>
      <c r="K147" s="44" t="s">
        <v>732</v>
      </c>
      <c r="L147" s="9" t="str">
        <f t="shared" si="27"/>
        <v>Yes</v>
      </c>
    </row>
    <row r="148" spans="1:12" x14ac:dyDescent="0.2">
      <c r="A148" s="45" t="s">
        <v>1480</v>
      </c>
      <c r="B148" s="34" t="s">
        <v>217</v>
      </c>
      <c r="C148" s="8">
        <v>31.679169598000001</v>
      </c>
      <c r="D148" s="43" t="str">
        <f t="shared" si="24"/>
        <v>N/A</v>
      </c>
      <c r="E148" s="8">
        <v>31.173403226000001</v>
      </c>
      <c r="F148" s="43" t="str">
        <f t="shared" si="25"/>
        <v>N/A</v>
      </c>
      <c r="G148" s="8">
        <v>28.563269141999999</v>
      </c>
      <c r="H148" s="43" t="str">
        <f t="shared" si="26"/>
        <v>N/A</v>
      </c>
      <c r="I148" s="12">
        <v>-1.6</v>
      </c>
      <c r="J148" s="12">
        <v>-8.3699999999999992</v>
      </c>
      <c r="K148" s="44" t="s">
        <v>732</v>
      </c>
      <c r="L148" s="9" t="str">
        <f t="shared" si="27"/>
        <v>Yes</v>
      </c>
    </row>
    <row r="149" spans="1:12" x14ac:dyDescent="0.2">
      <c r="A149" s="45" t="s">
        <v>1481</v>
      </c>
      <c r="B149" s="34" t="s">
        <v>217</v>
      </c>
      <c r="C149" s="8">
        <v>17.335117869000001</v>
      </c>
      <c r="D149" s="43" t="str">
        <f t="shared" si="24"/>
        <v>N/A</v>
      </c>
      <c r="E149" s="8">
        <v>16.655053012</v>
      </c>
      <c r="F149" s="43" t="str">
        <f t="shared" si="25"/>
        <v>N/A</v>
      </c>
      <c r="G149" s="8">
        <v>14.144610328000001</v>
      </c>
      <c r="H149" s="43" t="str">
        <f t="shared" si="26"/>
        <v>N/A</v>
      </c>
      <c r="I149" s="12">
        <v>-3.92</v>
      </c>
      <c r="J149" s="12">
        <v>-15.1</v>
      </c>
      <c r="K149" s="44" t="s">
        <v>732</v>
      </c>
      <c r="L149" s="9" t="str">
        <f t="shared" si="27"/>
        <v>Yes</v>
      </c>
    </row>
    <row r="150" spans="1:12" x14ac:dyDescent="0.2">
      <c r="A150" s="45" t="s">
        <v>90</v>
      </c>
      <c r="B150" s="34" t="s">
        <v>217</v>
      </c>
      <c r="C150" s="8">
        <v>37.946109315000001</v>
      </c>
      <c r="D150" s="43" t="str">
        <f t="shared" si="24"/>
        <v>N/A</v>
      </c>
      <c r="E150" s="8">
        <v>38.484228403000003</v>
      </c>
      <c r="F150" s="43" t="str">
        <f t="shared" si="25"/>
        <v>N/A</v>
      </c>
      <c r="G150" s="8">
        <v>38.449627380999999</v>
      </c>
      <c r="H150" s="43" t="str">
        <f t="shared" si="26"/>
        <v>N/A</v>
      </c>
      <c r="I150" s="12">
        <v>1.4179999999999999</v>
      </c>
      <c r="J150" s="12">
        <v>-0.09</v>
      </c>
      <c r="K150" s="44" t="s">
        <v>732</v>
      </c>
      <c r="L150" s="9" t="str">
        <f t="shared" si="27"/>
        <v>Yes</v>
      </c>
    </row>
    <row r="151" spans="1:12" x14ac:dyDescent="0.2">
      <c r="A151" s="45" t="s">
        <v>479</v>
      </c>
      <c r="B151" s="34" t="s">
        <v>217</v>
      </c>
      <c r="C151" s="8">
        <v>37.119543864000001</v>
      </c>
      <c r="D151" s="43" t="str">
        <f t="shared" si="24"/>
        <v>N/A</v>
      </c>
      <c r="E151" s="8">
        <v>37.618034373999997</v>
      </c>
      <c r="F151" s="43" t="str">
        <f t="shared" si="25"/>
        <v>N/A</v>
      </c>
      <c r="G151" s="8">
        <v>37.489164162000002</v>
      </c>
      <c r="H151" s="43" t="str">
        <f t="shared" si="26"/>
        <v>N/A</v>
      </c>
      <c r="I151" s="12">
        <v>1.343</v>
      </c>
      <c r="J151" s="12">
        <v>-0.34300000000000003</v>
      </c>
      <c r="K151" s="44" t="s">
        <v>732</v>
      </c>
      <c r="L151" s="9" t="str">
        <f t="shared" si="27"/>
        <v>Yes</v>
      </c>
    </row>
    <row r="152" spans="1:12" x14ac:dyDescent="0.2">
      <c r="A152" s="45" t="s">
        <v>480</v>
      </c>
      <c r="B152" s="34" t="s">
        <v>217</v>
      </c>
      <c r="C152" s="8">
        <v>39.630196149</v>
      </c>
      <c r="D152" s="43" t="str">
        <f t="shared" si="24"/>
        <v>N/A</v>
      </c>
      <c r="E152" s="8">
        <v>40.269722666</v>
      </c>
      <c r="F152" s="43" t="str">
        <f t="shared" si="25"/>
        <v>N/A</v>
      </c>
      <c r="G152" s="8">
        <v>40.318520331000002</v>
      </c>
      <c r="H152" s="43" t="str">
        <f t="shared" si="26"/>
        <v>N/A</v>
      </c>
      <c r="I152" s="12">
        <v>1.6140000000000001</v>
      </c>
      <c r="J152" s="12">
        <v>0.1212</v>
      </c>
      <c r="K152" s="44" t="s">
        <v>732</v>
      </c>
      <c r="L152" s="9" t="str">
        <f t="shared" si="27"/>
        <v>Yes</v>
      </c>
    </row>
    <row r="153" spans="1:12" x14ac:dyDescent="0.2">
      <c r="A153" s="45" t="s">
        <v>117</v>
      </c>
      <c r="B153" s="34" t="s">
        <v>217</v>
      </c>
      <c r="C153" s="8">
        <v>65.856720803000002</v>
      </c>
      <c r="D153" s="43" t="str">
        <f t="shared" si="24"/>
        <v>N/A</v>
      </c>
      <c r="E153" s="8">
        <v>66.012456384999993</v>
      </c>
      <c r="F153" s="43" t="str">
        <f t="shared" si="25"/>
        <v>N/A</v>
      </c>
      <c r="G153" s="8">
        <v>65.312448247000006</v>
      </c>
      <c r="H153" s="43" t="str">
        <f t="shared" si="26"/>
        <v>N/A</v>
      </c>
      <c r="I153" s="12">
        <v>0.23649999999999999</v>
      </c>
      <c r="J153" s="12">
        <v>-1.06</v>
      </c>
      <c r="K153" s="44" t="s">
        <v>732</v>
      </c>
      <c r="L153" s="9" t="str">
        <f t="shared" si="27"/>
        <v>Yes</v>
      </c>
    </row>
    <row r="154" spans="1:12" x14ac:dyDescent="0.2">
      <c r="A154" s="45" t="s">
        <v>481</v>
      </c>
      <c r="B154" s="34" t="s">
        <v>217</v>
      </c>
      <c r="C154" s="8">
        <v>64.912601309999999</v>
      </c>
      <c r="D154" s="43" t="str">
        <f t="shared" si="24"/>
        <v>N/A</v>
      </c>
      <c r="E154" s="8">
        <v>65.123011452</v>
      </c>
      <c r="F154" s="43" t="str">
        <f t="shared" si="25"/>
        <v>N/A</v>
      </c>
      <c r="G154" s="8">
        <v>64.340978507000003</v>
      </c>
      <c r="H154" s="43" t="str">
        <f t="shared" si="26"/>
        <v>N/A</v>
      </c>
      <c r="I154" s="12">
        <v>0.3241</v>
      </c>
      <c r="J154" s="12">
        <v>-1.2</v>
      </c>
      <c r="K154" s="44" t="s">
        <v>732</v>
      </c>
      <c r="L154" s="9" t="str">
        <f t="shared" si="27"/>
        <v>Yes</v>
      </c>
    </row>
    <row r="155" spans="1:12" x14ac:dyDescent="0.2">
      <c r="A155" s="45" t="s">
        <v>482</v>
      </c>
      <c r="B155" s="34" t="s">
        <v>217</v>
      </c>
      <c r="C155" s="8">
        <v>68.086422529999993</v>
      </c>
      <c r="D155" s="43" t="str">
        <f t="shared" si="24"/>
        <v>N/A</v>
      </c>
      <c r="E155" s="8">
        <v>68.046011514</v>
      </c>
      <c r="F155" s="43" t="str">
        <f t="shared" si="25"/>
        <v>N/A</v>
      </c>
      <c r="G155" s="8">
        <v>67.367399741</v>
      </c>
      <c r="H155" s="43" t="str">
        <f t="shared" si="26"/>
        <v>N/A</v>
      </c>
      <c r="I155" s="12">
        <v>-5.8999999999999997E-2</v>
      </c>
      <c r="J155" s="12">
        <v>-0.997</v>
      </c>
      <c r="K155" s="44" t="s">
        <v>732</v>
      </c>
      <c r="L155" s="9" t="str">
        <f t="shared" si="27"/>
        <v>Yes</v>
      </c>
    </row>
    <row r="156" spans="1:12" x14ac:dyDescent="0.2">
      <c r="A156" s="45" t="s">
        <v>1482</v>
      </c>
      <c r="B156" s="34" t="s">
        <v>217</v>
      </c>
      <c r="C156" s="35">
        <v>1.0823053108</v>
      </c>
      <c r="D156" s="43" t="str">
        <f t="shared" si="24"/>
        <v>N/A</v>
      </c>
      <c r="E156" s="35">
        <v>1.0864442936000001</v>
      </c>
      <c r="F156" s="43" t="str">
        <f t="shared" si="25"/>
        <v>N/A</v>
      </c>
      <c r="G156" s="35">
        <v>1.1747598138999999</v>
      </c>
      <c r="H156" s="43" t="str">
        <f t="shared" si="26"/>
        <v>N/A</v>
      </c>
      <c r="I156" s="12">
        <v>0.38240000000000002</v>
      </c>
      <c r="J156" s="12">
        <v>8.1289999999999996</v>
      </c>
      <c r="K156" s="44" t="s">
        <v>732</v>
      </c>
      <c r="L156" s="9" t="str">
        <f t="shared" si="27"/>
        <v>Yes</v>
      </c>
    </row>
    <row r="157" spans="1:12" x14ac:dyDescent="0.2">
      <c r="A157" s="45" t="s">
        <v>1483</v>
      </c>
      <c r="B157" s="34" t="s">
        <v>217</v>
      </c>
      <c r="C157" s="35">
        <v>0.43560734369999998</v>
      </c>
      <c r="D157" s="43" t="str">
        <f t="shared" si="24"/>
        <v>N/A</v>
      </c>
      <c r="E157" s="35">
        <v>0.4894075155</v>
      </c>
      <c r="F157" s="43" t="str">
        <f t="shared" si="25"/>
        <v>N/A</v>
      </c>
      <c r="G157" s="35">
        <v>0.56694439060000001</v>
      </c>
      <c r="H157" s="43" t="str">
        <f t="shared" si="26"/>
        <v>N/A</v>
      </c>
      <c r="I157" s="12">
        <v>12.35</v>
      </c>
      <c r="J157" s="12">
        <v>15.84</v>
      </c>
      <c r="K157" s="44" t="s">
        <v>732</v>
      </c>
      <c r="L157" s="9" t="str">
        <f t="shared" si="27"/>
        <v>Yes</v>
      </c>
    </row>
    <row r="158" spans="1:12" x14ac:dyDescent="0.2">
      <c r="A158" s="45" t="s">
        <v>1484</v>
      </c>
      <c r="B158" s="34" t="s">
        <v>217</v>
      </c>
      <c r="C158" s="35">
        <v>2.4848887412999998</v>
      </c>
      <c r="D158" s="43" t="str">
        <f t="shared" si="24"/>
        <v>N/A</v>
      </c>
      <c r="E158" s="35">
        <v>2.4069442158999999</v>
      </c>
      <c r="F158" s="43" t="str">
        <f t="shared" si="25"/>
        <v>N/A</v>
      </c>
      <c r="G158" s="35">
        <v>2.3457677699000001</v>
      </c>
      <c r="H158" s="43" t="str">
        <f t="shared" si="26"/>
        <v>N/A</v>
      </c>
      <c r="I158" s="12">
        <v>-3.14</v>
      </c>
      <c r="J158" s="12">
        <v>-2.54</v>
      </c>
      <c r="K158" s="44" t="s">
        <v>732</v>
      </c>
      <c r="L158" s="9" t="str">
        <f t="shared" si="27"/>
        <v>Yes</v>
      </c>
    </row>
    <row r="159" spans="1:12" x14ac:dyDescent="0.2">
      <c r="A159" s="45" t="s">
        <v>1485</v>
      </c>
      <c r="B159" s="34" t="s">
        <v>217</v>
      </c>
      <c r="C159" s="35">
        <v>255.05205470000001</v>
      </c>
      <c r="D159" s="43" t="str">
        <f t="shared" si="24"/>
        <v>N/A</v>
      </c>
      <c r="E159" s="35">
        <v>256.00715904999998</v>
      </c>
      <c r="F159" s="43" t="str">
        <f t="shared" si="25"/>
        <v>N/A</v>
      </c>
      <c r="G159" s="35">
        <v>234.59366061</v>
      </c>
      <c r="H159" s="43" t="str">
        <f t="shared" si="26"/>
        <v>N/A</v>
      </c>
      <c r="I159" s="12">
        <v>0.3745</v>
      </c>
      <c r="J159" s="12">
        <v>-8.36</v>
      </c>
      <c r="K159" s="44" t="s">
        <v>732</v>
      </c>
      <c r="L159" s="9" t="str">
        <f t="shared" si="27"/>
        <v>Yes</v>
      </c>
    </row>
    <row r="160" spans="1:12" x14ac:dyDescent="0.2">
      <c r="A160" s="45" t="s">
        <v>1486</v>
      </c>
      <c r="B160" s="34" t="s">
        <v>217</v>
      </c>
      <c r="C160" s="35">
        <v>247.00911450999999</v>
      </c>
      <c r="D160" s="43" t="str">
        <f t="shared" si="24"/>
        <v>N/A</v>
      </c>
      <c r="E160" s="35">
        <v>248.54704047000001</v>
      </c>
      <c r="F160" s="43" t="str">
        <f t="shared" si="25"/>
        <v>N/A</v>
      </c>
      <c r="G160" s="35">
        <v>226.89777771000001</v>
      </c>
      <c r="H160" s="43" t="str">
        <f t="shared" si="26"/>
        <v>N/A</v>
      </c>
      <c r="I160" s="12">
        <v>0.62260000000000004</v>
      </c>
      <c r="J160" s="12">
        <v>-8.7100000000000009</v>
      </c>
      <c r="K160" s="44" t="s">
        <v>732</v>
      </c>
      <c r="L160" s="9" t="str">
        <f t="shared" si="27"/>
        <v>Yes</v>
      </c>
    </row>
    <row r="161" spans="1:12" x14ac:dyDescent="0.2">
      <c r="A161" s="45" t="s">
        <v>1487</v>
      </c>
      <c r="B161" s="34" t="s">
        <v>217</v>
      </c>
      <c r="C161" s="35">
        <v>291.29630830999997</v>
      </c>
      <c r="D161" s="43" t="str">
        <f t="shared" si="24"/>
        <v>N/A</v>
      </c>
      <c r="E161" s="35">
        <v>288.83650875000001</v>
      </c>
      <c r="F161" s="43" t="str">
        <f t="shared" si="25"/>
        <v>N/A</v>
      </c>
      <c r="G161" s="35">
        <v>268.14157705999997</v>
      </c>
      <c r="H161" s="43" t="str">
        <f t="shared" si="26"/>
        <v>N/A</v>
      </c>
      <c r="I161" s="12">
        <v>-0.84399999999999997</v>
      </c>
      <c r="J161" s="12">
        <v>-7.16</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11</v>
      </c>
      <c r="D163" s="43" t="str">
        <f t="shared" si="28"/>
        <v>N/A</v>
      </c>
      <c r="E163" s="35">
        <v>0</v>
      </c>
      <c r="F163" s="43" t="str">
        <f t="shared" si="29"/>
        <v>N/A</v>
      </c>
      <c r="G163" s="35">
        <v>11</v>
      </c>
      <c r="H163" s="43" t="str">
        <f t="shared" si="30"/>
        <v>N/A</v>
      </c>
      <c r="I163" s="12">
        <v>-100</v>
      </c>
      <c r="J163" s="12" t="s">
        <v>1743</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0</v>
      </c>
      <c r="H164" s="43" t="str">
        <f t="shared" si="30"/>
        <v>N/A</v>
      </c>
      <c r="I164" s="12" t="s">
        <v>1743</v>
      </c>
      <c r="J164" s="12" t="s">
        <v>1743</v>
      </c>
      <c r="K164" s="14" t="s">
        <v>217</v>
      </c>
      <c r="L164" s="9" t="str">
        <f t="shared" si="31"/>
        <v>N/A</v>
      </c>
    </row>
    <row r="165" spans="1:12" ht="25.5" x14ac:dyDescent="0.2">
      <c r="A165" s="45" t="s">
        <v>1488</v>
      </c>
      <c r="B165" s="34" t="s">
        <v>217</v>
      </c>
      <c r="C165" s="35">
        <v>0</v>
      </c>
      <c r="D165" s="43" t="str">
        <f t="shared" si="28"/>
        <v>N/A</v>
      </c>
      <c r="E165" s="35">
        <v>0</v>
      </c>
      <c r="F165" s="43" t="str">
        <f t="shared" si="29"/>
        <v>N/A</v>
      </c>
      <c r="G165" s="35">
        <v>39</v>
      </c>
      <c r="H165" s="43" t="str">
        <f t="shared" si="30"/>
        <v>N/A</v>
      </c>
      <c r="I165" s="12" t="s">
        <v>1743</v>
      </c>
      <c r="J165" s="12" t="s">
        <v>1743</v>
      </c>
      <c r="K165" s="14" t="s">
        <v>217</v>
      </c>
      <c r="L165" s="9" t="str">
        <f t="shared" si="31"/>
        <v>N/A</v>
      </c>
    </row>
    <row r="166" spans="1:12" x14ac:dyDescent="0.2">
      <c r="A166" s="45" t="s">
        <v>1622</v>
      </c>
      <c r="B166" s="34" t="s">
        <v>217</v>
      </c>
      <c r="C166" s="35">
        <v>0</v>
      </c>
      <c r="D166" s="43" t="str">
        <f t="shared" si="28"/>
        <v>N/A</v>
      </c>
      <c r="E166" s="35">
        <v>0</v>
      </c>
      <c r="F166" s="43" t="str">
        <f t="shared" si="29"/>
        <v>N/A</v>
      </c>
      <c r="G166" s="35">
        <v>11</v>
      </c>
      <c r="H166" s="43" t="str">
        <f t="shared" si="30"/>
        <v>N/A</v>
      </c>
      <c r="I166" s="12" t="s">
        <v>1743</v>
      </c>
      <c r="J166" s="12" t="s">
        <v>1743</v>
      </c>
      <c r="K166" s="14" t="s">
        <v>217</v>
      </c>
      <c r="L166" s="9" t="str">
        <f t="shared" si="31"/>
        <v>N/A</v>
      </c>
    </row>
    <row r="167" spans="1:12" x14ac:dyDescent="0.2">
      <c r="A167" s="45" t="s">
        <v>1623</v>
      </c>
      <c r="B167" s="34" t="s">
        <v>217</v>
      </c>
      <c r="C167" s="35">
        <v>11</v>
      </c>
      <c r="D167" s="43" t="str">
        <f t="shared" si="28"/>
        <v>N/A</v>
      </c>
      <c r="E167" s="35">
        <v>11</v>
      </c>
      <c r="F167" s="43" t="str">
        <f t="shared" si="29"/>
        <v>N/A</v>
      </c>
      <c r="G167" s="35">
        <v>12</v>
      </c>
      <c r="H167" s="43" t="str">
        <f t="shared" si="30"/>
        <v>N/A</v>
      </c>
      <c r="I167" s="12">
        <v>0</v>
      </c>
      <c r="J167" s="12">
        <v>140</v>
      </c>
      <c r="K167" s="14" t="s">
        <v>217</v>
      </c>
      <c r="L167" s="9" t="str">
        <f t="shared" si="31"/>
        <v>N/A</v>
      </c>
    </row>
    <row r="168" spans="1:12" x14ac:dyDescent="0.2">
      <c r="A168" s="45" t="s">
        <v>125</v>
      </c>
      <c r="B168" s="34" t="s">
        <v>217</v>
      </c>
      <c r="C168" s="46">
        <v>634840</v>
      </c>
      <c r="D168" s="43" t="str">
        <f t="shared" si="28"/>
        <v>N/A</v>
      </c>
      <c r="E168" s="46">
        <v>458338</v>
      </c>
      <c r="F168" s="43" t="str">
        <f t="shared" si="29"/>
        <v>N/A</v>
      </c>
      <c r="G168" s="46">
        <v>705371</v>
      </c>
      <c r="H168" s="43" t="str">
        <f t="shared" si="30"/>
        <v>N/A</v>
      </c>
      <c r="I168" s="12">
        <v>-27.8</v>
      </c>
      <c r="J168" s="12">
        <v>53.9</v>
      </c>
      <c r="K168" s="14" t="s">
        <v>217</v>
      </c>
      <c r="L168" s="9" t="str">
        <f t="shared" si="31"/>
        <v>N/A</v>
      </c>
    </row>
    <row r="169" spans="1:12" x14ac:dyDescent="0.2">
      <c r="A169" s="45" t="s">
        <v>1624</v>
      </c>
      <c r="B169" s="34" t="s">
        <v>217</v>
      </c>
      <c r="C169" s="46">
        <v>251524</v>
      </c>
      <c r="D169" s="43" t="str">
        <f t="shared" si="28"/>
        <v>N/A</v>
      </c>
      <c r="E169" s="46">
        <v>321950</v>
      </c>
      <c r="F169" s="43" t="str">
        <f t="shared" si="29"/>
        <v>N/A</v>
      </c>
      <c r="G169" s="46">
        <v>390288</v>
      </c>
      <c r="H169" s="43" t="str">
        <f t="shared" si="30"/>
        <v>N/A</v>
      </c>
      <c r="I169" s="12">
        <v>28</v>
      </c>
      <c r="J169" s="12">
        <v>21.23</v>
      </c>
      <c r="K169" s="14" t="s">
        <v>217</v>
      </c>
      <c r="L169" s="9" t="str">
        <f t="shared" si="31"/>
        <v>N/A</v>
      </c>
    </row>
    <row r="170" spans="1:12" x14ac:dyDescent="0.2">
      <c r="A170" s="45" t="s">
        <v>1381</v>
      </c>
      <c r="B170" s="34" t="s">
        <v>217</v>
      </c>
      <c r="C170" s="46">
        <v>143871</v>
      </c>
      <c r="D170" s="43" t="str">
        <f t="shared" si="28"/>
        <v>N/A</v>
      </c>
      <c r="E170" s="46">
        <v>156946</v>
      </c>
      <c r="F170" s="43" t="str">
        <f t="shared" si="29"/>
        <v>N/A</v>
      </c>
      <c r="G170" s="46">
        <v>265015</v>
      </c>
      <c r="H170" s="43" t="str">
        <f t="shared" si="30"/>
        <v>N/A</v>
      </c>
      <c r="I170" s="12">
        <v>9.0879999999999992</v>
      </c>
      <c r="J170" s="12">
        <v>68.86</v>
      </c>
      <c r="K170" s="14" t="s">
        <v>217</v>
      </c>
      <c r="L170" s="9" t="str">
        <f t="shared" si="31"/>
        <v>N/A</v>
      </c>
    </row>
    <row r="171" spans="1:12" x14ac:dyDescent="0.2">
      <c r="A171" s="45" t="s">
        <v>1618</v>
      </c>
      <c r="B171" s="34" t="s">
        <v>217</v>
      </c>
      <c r="C171" s="46">
        <v>110252</v>
      </c>
      <c r="D171" s="43" t="str">
        <f t="shared" si="28"/>
        <v>N/A</v>
      </c>
      <c r="E171" s="46">
        <v>84853</v>
      </c>
      <c r="F171" s="43" t="str">
        <f t="shared" si="29"/>
        <v>N/A</v>
      </c>
      <c r="G171" s="46">
        <v>495744</v>
      </c>
      <c r="H171" s="43" t="str">
        <f t="shared" si="30"/>
        <v>N/A</v>
      </c>
      <c r="I171" s="12">
        <v>-23</v>
      </c>
      <c r="J171" s="12">
        <v>484.2</v>
      </c>
      <c r="K171" s="14" t="s">
        <v>217</v>
      </c>
      <c r="L171" s="9" t="str">
        <f t="shared" si="31"/>
        <v>N/A</v>
      </c>
    </row>
    <row r="172" spans="1:12" x14ac:dyDescent="0.2">
      <c r="A172" s="45" t="s">
        <v>1619</v>
      </c>
      <c r="B172" s="34" t="s">
        <v>217</v>
      </c>
      <c r="C172" s="46">
        <v>584774</v>
      </c>
      <c r="D172" s="43" t="str">
        <f t="shared" si="28"/>
        <v>N/A</v>
      </c>
      <c r="E172" s="46">
        <v>344264</v>
      </c>
      <c r="F172" s="43" t="str">
        <f t="shared" si="29"/>
        <v>N/A</v>
      </c>
      <c r="G172" s="46">
        <v>411693</v>
      </c>
      <c r="H172" s="43" t="str">
        <f t="shared" si="30"/>
        <v>N/A</v>
      </c>
      <c r="I172" s="12">
        <v>-41.1</v>
      </c>
      <c r="J172" s="12">
        <v>19.59</v>
      </c>
      <c r="K172" s="14" t="s">
        <v>217</v>
      </c>
      <c r="L172" s="9" t="str">
        <f t="shared" si="31"/>
        <v>N/A</v>
      </c>
    </row>
    <row r="173" spans="1:12" ht="25.5" x14ac:dyDescent="0.2">
      <c r="A173" s="45" t="s">
        <v>1382</v>
      </c>
      <c r="B173" s="34" t="s">
        <v>217</v>
      </c>
      <c r="C173" s="46">
        <v>140803</v>
      </c>
      <c r="D173" s="43" t="str">
        <f t="shared" ref="D173:D187" si="32">IF($B173="N/A","N/A",IF(C173&gt;10,"No",IF(C173&lt;-10,"No","Yes")))</f>
        <v>N/A</v>
      </c>
      <c r="E173" s="46">
        <v>139678</v>
      </c>
      <c r="F173" s="43" t="str">
        <f t="shared" ref="F173:F187" si="33">IF($B173="N/A","N/A",IF(E173&gt;10,"No",IF(E173&lt;-10,"No","Yes")))</f>
        <v>N/A</v>
      </c>
      <c r="G173" s="46">
        <v>167712</v>
      </c>
      <c r="H173" s="43" t="str">
        <f t="shared" ref="H173:H187" si="34">IF($B173="N/A","N/A",IF(G173&gt;10,"No",IF(G173&lt;-10,"No","Yes")))</f>
        <v>N/A</v>
      </c>
      <c r="I173" s="12">
        <v>-0.79900000000000004</v>
      </c>
      <c r="J173" s="12">
        <v>20.07</v>
      </c>
      <c r="K173" s="44" t="s">
        <v>732</v>
      </c>
      <c r="L173" s="9" t="str">
        <f t="shared" ref="L173:L187" si="35">IF(J173="Div by 0", "N/A", IF(K173="N/A","N/A", IF(J173&gt;VALUE(MID(K173,1,2)), "No", IF(J173&lt;-1*VALUE(MID(K173,1,2)), "No", "Yes"))))</f>
        <v>Yes</v>
      </c>
    </row>
    <row r="174" spans="1:12" x14ac:dyDescent="0.2">
      <c r="A174" s="45" t="s">
        <v>649</v>
      </c>
      <c r="B174" s="34" t="s">
        <v>217</v>
      </c>
      <c r="C174" s="35">
        <v>917</v>
      </c>
      <c r="D174" s="43" t="str">
        <f t="shared" si="32"/>
        <v>N/A</v>
      </c>
      <c r="E174" s="35">
        <v>864</v>
      </c>
      <c r="F174" s="43" t="str">
        <f t="shared" si="33"/>
        <v>N/A</v>
      </c>
      <c r="G174" s="35">
        <v>980</v>
      </c>
      <c r="H174" s="43" t="str">
        <f t="shared" si="34"/>
        <v>N/A</v>
      </c>
      <c r="I174" s="12">
        <v>-5.78</v>
      </c>
      <c r="J174" s="12">
        <v>13.43</v>
      </c>
      <c r="K174" s="44" t="s">
        <v>732</v>
      </c>
      <c r="L174" s="9" t="str">
        <f t="shared" si="35"/>
        <v>Yes</v>
      </c>
    </row>
    <row r="175" spans="1:12" ht="25.5" x14ac:dyDescent="0.2">
      <c r="A175" s="45" t="s">
        <v>1383</v>
      </c>
      <c r="B175" s="34" t="s">
        <v>217</v>
      </c>
      <c r="C175" s="46">
        <v>153.54743730000001</v>
      </c>
      <c r="D175" s="43" t="str">
        <f t="shared" si="32"/>
        <v>N/A</v>
      </c>
      <c r="E175" s="46">
        <v>161.66435185</v>
      </c>
      <c r="F175" s="43" t="str">
        <f t="shared" si="33"/>
        <v>N/A</v>
      </c>
      <c r="G175" s="46">
        <v>171.13469387999999</v>
      </c>
      <c r="H175" s="43" t="str">
        <f t="shared" si="34"/>
        <v>N/A</v>
      </c>
      <c r="I175" s="12">
        <v>5.2859999999999996</v>
      </c>
      <c r="J175" s="12">
        <v>5.8579999999999997</v>
      </c>
      <c r="K175" s="44" t="s">
        <v>732</v>
      </c>
      <c r="L175" s="9" t="str">
        <f t="shared" si="35"/>
        <v>Yes</v>
      </c>
    </row>
    <row r="176" spans="1:12" ht="25.5" x14ac:dyDescent="0.2">
      <c r="A176" s="45" t="s">
        <v>1384</v>
      </c>
      <c r="B176" s="34" t="s">
        <v>217</v>
      </c>
      <c r="C176" s="46">
        <v>357880</v>
      </c>
      <c r="D176" s="43" t="str">
        <f t="shared" si="32"/>
        <v>N/A</v>
      </c>
      <c r="E176" s="46">
        <v>425660</v>
      </c>
      <c r="F176" s="43" t="str">
        <f t="shared" si="33"/>
        <v>N/A</v>
      </c>
      <c r="G176" s="46">
        <v>394416</v>
      </c>
      <c r="H176" s="43" t="str">
        <f t="shared" si="34"/>
        <v>N/A</v>
      </c>
      <c r="I176" s="12">
        <v>18.940000000000001</v>
      </c>
      <c r="J176" s="12">
        <v>-7.34</v>
      </c>
      <c r="K176" s="44" t="s">
        <v>732</v>
      </c>
      <c r="L176" s="9" t="str">
        <f t="shared" si="35"/>
        <v>Yes</v>
      </c>
    </row>
    <row r="177" spans="1:12" x14ac:dyDescent="0.2">
      <c r="A177" s="45" t="s">
        <v>516</v>
      </c>
      <c r="B177" s="34" t="s">
        <v>217</v>
      </c>
      <c r="C177" s="35">
        <v>1089</v>
      </c>
      <c r="D177" s="43" t="str">
        <f t="shared" si="32"/>
        <v>N/A</v>
      </c>
      <c r="E177" s="35">
        <v>1187</v>
      </c>
      <c r="F177" s="43" t="str">
        <f t="shared" si="33"/>
        <v>N/A</v>
      </c>
      <c r="G177" s="35">
        <v>1128</v>
      </c>
      <c r="H177" s="43" t="str">
        <f t="shared" si="34"/>
        <v>N/A</v>
      </c>
      <c r="I177" s="12">
        <v>8.9990000000000006</v>
      </c>
      <c r="J177" s="12">
        <v>-4.97</v>
      </c>
      <c r="K177" s="44" t="s">
        <v>732</v>
      </c>
      <c r="L177" s="9" t="str">
        <f t="shared" si="35"/>
        <v>Yes</v>
      </c>
    </row>
    <row r="178" spans="1:12" ht="25.5" x14ac:dyDescent="0.2">
      <c r="A178" s="45" t="s">
        <v>1385</v>
      </c>
      <c r="B178" s="34" t="s">
        <v>217</v>
      </c>
      <c r="C178" s="46">
        <v>328.63177227</v>
      </c>
      <c r="D178" s="43" t="str">
        <f t="shared" si="32"/>
        <v>N/A</v>
      </c>
      <c r="E178" s="46">
        <v>358.60151643</v>
      </c>
      <c r="F178" s="43" t="str">
        <f t="shared" si="33"/>
        <v>N/A</v>
      </c>
      <c r="G178" s="46">
        <v>349.65957447</v>
      </c>
      <c r="H178" s="43" t="str">
        <f t="shared" si="34"/>
        <v>N/A</v>
      </c>
      <c r="I178" s="12">
        <v>9.1199999999999992</v>
      </c>
      <c r="J178" s="12">
        <v>-2.4900000000000002</v>
      </c>
      <c r="K178" s="44" t="s">
        <v>732</v>
      </c>
      <c r="L178" s="9" t="str">
        <f t="shared" si="35"/>
        <v>Yes</v>
      </c>
    </row>
    <row r="179" spans="1:12" ht="25.5" x14ac:dyDescent="0.2">
      <c r="A179" s="45" t="s">
        <v>1386</v>
      </c>
      <c r="B179" s="34" t="s">
        <v>217</v>
      </c>
      <c r="C179" s="46">
        <v>746746</v>
      </c>
      <c r="D179" s="43" t="str">
        <f t="shared" si="32"/>
        <v>N/A</v>
      </c>
      <c r="E179" s="46">
        <v>935295</v>
      </c>
      <c r="F179" s="43" t="str">
        <f t="shared" si="33"/>
        <v>N/A</v>
      </c>
      <c r="G179" s="46">
        <v>672563</v>
      </c>
      <c r="H179" s="43" t="str">
        <f t="shared" si="34"/>
        <v>N/A</v>
      </c>
      <c r="I179" s="12">
        <v>25.25</v>
      </c>
      <c r="J179" s="12">
        <v>-28.1</v>
      </c>
      <c r="K179" s="44" t="s">
        <v>732</v>
      </c>
      <c r="L179" s="9" t="str">
        <f t="shared" si="35"/>
        <v>Yes</v>
      </c>
    </row>
    <row r="180" spans="1:12" x14ac:dyDescent="0.2">
      <c r="A180" s="45" t="s">
        <v>517</v>
      </c>
      <c r="B180" s="34" t="s">
        <v>217</v>
      </c>
      <c r="C180" s="35">
        <v>1878</v>
      </c>
      <c r="D180" s="43" t="str">
        <f t="shared" si="32"/>
        <v>N/A</v>
      </c>
      <c r="E180" s="35">
        <v>2046</v>
      </c>
      <c r="F180" s="43" t="str">
        <f t="shared" si="33"/>
        <v>N/A</v>
      </c>
      <c r="G180" s="35">
        <v>1448</v>
      </c>
      <c r="H180" s="43" t="str">
        <f t="shared" si="34"/>
        <v>N/A</v>
      </c>
      <c r="I180" s="12">
        <v>8.9459999999999997</v>
      </c>
      <c r="J180" s="12">
        <v>-29.2</v>
      </c>
      <c r="K180" s="44" t="s">
        <v>732</v>
      </c>
      <c r="L180" s="9" t="str">
        <f t="shared" si="35"/>
        <v>Yes</v>
      </c>
    </row>
    <row r="181" spans="1:12" ht="25.5" x14ac:dyDescent="0.2">
      <c r="A181" s="45" t="s">
        <v>1387</v>
      </c>
      <c r="B181" s="34" t="s">
        <v>217</v>
      </c>
      <c r="C181" s="46">
        <v>397.62832801000002</v>
      </c>
      <c r="D181" s="43" t="str">
        <f t="shared" si="32"/>
        <v>N/A</v>
      </c>
      <c r="E181" s="46">
        <v>457.13343108999999</v>
      </c>
      <c r="F181" s="43" t="str">
        <f t="shared" si="33"/>
        <v>N/A</v>
      </c>
      <c r="G181" s="46">
        <v>464.47720994000002</v>
      </c>
      <c r="H181" s="43" t="str">
        <f t="shared" si="34"/>
        <v>N/A</v>
      </c>
      <c r="I181" s="12">
        <v>14.97</v>
      </c>
      <c r="J181" s="12">
        <v>1.6060000000000001</v>
      </c>
      <c r="K181" s="44" t="s">
        <v>732</v>
      </c>
      <c r="L181" s="9" t="str">
        <f t="shared" si="35"/>
        <v>Yes</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1003122498</v>
      </c>
      <c r="D185" s="43" t="str">
        <f t="shared" si="32"/>
        <v>N/A</v>
      </c>
      <c r="E185" s="46">
        <v>1111799530</v>
      </c>
      <c r="F185" s="43" t="str">
        <f t="shared" si="33"/>
        <v>N/A</v>
      </c>
      <c r="G185" s="46">
        <v>1288555793</v>
      </c>
      <c r="H185" s="43" t="str">
        <f t="shared" si="34"/>
        <v>N/A</v>
      </c>
      <c r="I185" s="12">
        <v>10.83</v>
      </c>
      <c r="J185" s="12">
        <v>15.9</v>
      </c>
      <c r="K185" s="44" t="s">
        <v>732</v>
      </c>
      <c r="L185" s="9" t="str">
        <f t="shared" si="35"/>
        <v>Yes</v>
      </c>
    </row>
    <row r="186" spans="1:12" ht="25.5" x14ac:dyDescent="0.2">
      <c r="A186" s="45" t="s">
        <v>519</v>
      </c>
      <c r="B186" s="34" t="s">
        <v>217</v>
      </c>
      <c r="C186" s="35">
        <v>85778</v>
      </c>
      <c r="D186" s="43" t="str">
        <f t="shared" si="32"/>
        <v>N/A</v>
      </c>
      <c r="E186" s="35">
        <v>87368</v>
      </c>
      <c r="F186" s="43" t="str">
        <f t="shared" si="33"/>
        <v>N/A</v>
      </c>
      <c r="G186" s="35">
        <v>96308</v>
      </c>
      <c r="H186" s="43" t="str">
        <f t="shared" si="34"/>
        <v>N/A</v>
      </c>
      <c r="I186" s="12">
        <v>1.8540000000000001</v>
      </c>
      <c r="J186" s="12">
        <v>10.23</v>
      </c>
      <c r="K186" s="44" t="s">
        <v>732</v>
      </c>
      <c r="L186" s="9" t="str">
        <f t="shared" si="35"/>
        <v>Yes</v>
      </c>
    </row>
    <row r="187" spans="1:12" ht="25.5" x14ac:dyDescent="0.2">
      <c r="A187" s="45" t="s">
        <v>1391</v>
      </c>
      <c r="B187" s="34" t="s">
        <v>217</v>
      </c>
      <c r="C187" s="46">
        <v>11694.402969999999</v>
      </c>
      <c r="D187" s="43" t="str">
        <f t="shared" si="32"/>
        <v>N/A</v>
      </c>
      <c r="E187" s="46">
        <v>12725.477634999999</v>
      </c>
      <c r="F187" s="43" t="str">
        <f t="shared" si="33"/>
        <v>N/A</v>
      </c>
      <c r="G187" s="46">
        <v>13379.530183999999</v>
      </c>
      <c r="H187" s="43" t="str">
        <f t="shared" si="34"/>
        <v>N/A</v>
      </c>
      <c r="I187" s="12">
        <v>8.8170000000000002</v>
      </c>
      <c r="J187" s="12">
        <v>5.14</v>
      </c>
      <c r="K187" s="44" t="s">
        <v>732</v>
      </c>
      <c r="L187" s="9" t="str">
        <f t="shared" si="35"/>
        <v>Yes</v>
      </c>
    </row>
    <row r="188" spans="1:12" x14ac:dyDescent="0.2">
      <c r="A188" s="4" t="s">
        <v>1392</v>
      </c>
      <c r="B188" s="34" t="s">
        <v>217</v>
      </c>
      <c r="C188" s="46">
        <v>1082332627</v>
      </c>
      <c r="D188" s="43" t="str">
        <f t="shared" ref="D188:D203" si="36">IF($B188="N/A","N/A",IF(C188&gt;10,"No",IF(C188&lt;-10,"No","Yes")))</f>
        <v>N/A</v>
      </c>
      <c r="E188" s="46">
        <v>1193256350</v>
      </c>
      <c r="F188" s="43" t="str">
        <f t="shared" ref="F188:F203" si="37">IF($B188="N/A","N/A",IF(E188&gt;10,"No",IF(E188&lt;-10,"No","Yes")))</f>
        <v>N/A</v>
      </c>
      <c r="G188" s="46">
        <v>1380943607</v>
      </c>
      <c r="H188" s="43" t="str">
        <f t="shared" ref="H188:H203" si="38">IF($B188="N/A","N/A",IF(G188&gt;10,"No",IF(G188&lt;-10,"No","Yes")))</f>
        <v>N/A</v>
      </c>
      <c r="I188" s="12">
        <v>10.25</v>
      </c>
      <c r="J188" s="12">
        <v>15.73</v>
      </c>
      <c r="K188" s="44" t="s">
        <v>732</v>
      </c>
      <c r="L188" s="9" t="str">
        <f t="shared" ref="L188:L203" si="39">IF(J188="Div by 0", "N/A", IF(K188="N/A","N/A", IF(J188&gt;VALUE(MID(K188,1,2)), "No", IF(J188&lt;-1*VALUE(MID(K188,1,2)), "No", "Yes"))))</f>
        <v>Yes</v>
      </c>
    </row>
    <row r="189" spans="1:12" x14ac:dyDescent="0.2">
      <c r="A189" s="4" t="s">
        <v>1489</v>
      </c>
      <c r="B189" s="34" t="s">
        <v>217</v>
      </c>
      <c r="C189" s="35">
        <v>97927</v>
      </c>
      <c r="D189" s="43" t="str">
        <f t="shared" si="36"/>
        <v>N/A</v>
      </c>
      <c r="E189" s="35">
        <v>99632</v>
      </c>
      <c r="F189" s="43" t="str">
        <f t="shared" si="37"/>
        <v>N/A</v>
      </c>
      <c r="G189" s="35">
        <v>109742</v>
      </c>
      <c r="H189" s="43" t="str">
        <f t="shared" si="38"/>
        <v>N/A</v>
      </c>
      <c r="I189" s="12">
        <v>1.7410000000000001</v>
      </c>
      <c r="J189" s="12">
        <v>10.15</v>
      </c>
      <c r="K189" s="44" t="s">
        <v>732</v>
      </c>
      <c r="L189" s="9" t="str">
        <f t="shared" si="39"/>
        <v>Yes</v>
      </c>
    </row>
    <row r="190" spans="1:12" x14ac:dyDescent="0.2">
      <c r="A190" s="4" t="s">
        <v>1490</v>
      </c>
      <c r="B190" s="34" t="s">
        <v>217</v>
      </c>
      <c r="C190" s="46">
        <v>11052.443422</v>
      </c>
      <c r="D190" s="43" t="str">
        <f t="shared" si="36"/>
        <v>N/A</v>
      </c>
      <c r="E190" s="46">
        <v>11976.637526</v>
      </c>
      <c r="F190" s="43" t="str">
        <f t="shared" si="37"/>
        <v>N/A</v>
      </c>
      <c r="G190" s="46">
        <v>12583.546928</v>
      </c>
      <c r="H190" s="43" t="str">
        <f t="shared" si="38"/>
        <v>N/A</v>
      </c>
      <c r="I190" s="12">
        <v>8.3620000000000001</v>
      </c>
      <c r="J190" s="12">
        <v>5.0670000000000002</v>
      </c>
      <c r="K190" s="44" t="s">
        <v>732</v>
      </c>
      <c r="L190" s="9" t="str">
        <f t="shared" si="39"/>
        <v>Yes</v>
      </c>
    </row>
    <row r="191" spans="1:12" x14ac:dyDescent="0.2">
      <c r="A191" s="4" t="s">
        <v>1491</v>
      </c>
      <c r="B191" s="34" t="s">
        <v>217</v>
      </c>
      <c r="C191" s="46">
        <v>8855.7451381999999</v>
      </c>
      <c r="D191" s="43" t="str">
        <f t="shared" si="36"/>
        <v>N/A</v>
      </c>
      <c r="E191" s="46">
        <v>9607.0208760000005</v>
      </c>
      <c r="F191" s="43" t="str">
        <f t="shared" si="37"/>
        <v>N/A</v>
      </c>
      <c r="G191" s="46">
        <v>10137.31776</v>
      </c>
      <c r="H191" s="43" t="str">
        <f t="shared" si="38"/>
        <v>N/A</v>
      </c>
      <c r="I191" s="12">
        <v>8.4830000000000005</v>
      </c>
      <c r="J191" s="12">
        <v>5.52</v>
      </c>
      <c r="K191" s="44" t="s">
        <v>732</v>
      </c>
      <c r="L191" s="9" t="str">
        <f t="shared" si="39"/>
        <v>Yes</v>
      </c>
    </row>
    <row r="192" spans="1:12" x14ac:dyDescent="0.2">
      <c r="A192" s="4" t="s">
        <v>1492</v>
      </c>
      <c r="B192" s="34" t="s">
        <v>217</v>
      </c>
      <c r="C192" s="46">
        <v>16140.250618</v>
      </c>
      <c r="D192" s="43" t="str">
        <f t="shared" si="36"/>
        <v>N/A</v>
      </c>
      <c r="E192" s="46">
        <v>17049.058054000001</v>
      </c>
      <c r="F192" s="43" t="str">
        <f t="shared" si="37"/>
        <v>N/A</v>
      </c>
      <c r="G192" s="46">
        <v>17414.661585999998</v>
      </c>
      <c r="H192" s="43" t="str">
        <f t="shared" si="38"/>
        <v>N/A</v>
      </c>
      <c r="I192" s="12">
        <v>5.6310000000000002</v>
      </c>
      <c r="J192" s="12">
        <v>2.1440000000000001</v>
      </c>
      <c r="K192" s="44" t="s">
        <v>732</v>
      </c>
      <c r="L192" s="9" t="str">
        <f t="shared" si="39"/>
        <v>Yes</v>
      </c>
    </row>
    <row r="193" spans="1:12" x14ac:dyDescent="0.2">
      <c r="A193" s="45" t="s">
        <v>1493</v>
      </c>
      <c r="B193" s="34" t="s">
        <v>217</v>
      </c>
      <c r="C193" s="9">
        <v>31.688201584000002</v>
      </c>
      <c r="D193" s="43" t="str">
        <f t="shared" si="36"/>
        <v>N/A</v>
      </c>
      <c r="E193" s="9">
        <v>31.805601223</v>
      </c>
      <c r="F193" s="43" t="str">
        <f t="shared" si="37"/>
        <v>N/A</v>
      </c>
      <c r="G193" s="9">
        <v>30.290367099000001</v>
      </c>
      <c r="H193" s="43" t="str">
        <f t="shared" si="38"/>
        <v>N/A</v>
      </c>
      <c r="I193" s="12">
        <v>0.3705</v>
      </c>
      <c r="J193" s="12">
        <v>-4.76</v>
      </c>
      <c r="K193" s="44" t="s">
        <v>732</v>
      </c>
      <c r="L193" s="9" t="str">
        <f t="shared" si="39"/>
        <v>Yes</v>
      </c>
    </row>
    <row r="194" spans="1:12" x14ac:dyDescent="0.2">
      <c r="A194" s="45" t="s">
        <v>1494</v>
      </c>
      <c r="B194" s="34" t="s">
        <v>217</v>
      </c>
      <c r="C194" s="9">
        <v>31.221845560999999</v>
      </c>
      <c r="D194" s="43" t="str">
        <f t="shared" si="36"/>
        <v>N/A</v>
      </c>
      <c r="E194" s="9">
        <v>30.993497836</v>
      </c>
      <c r="F194" s="43" t="str">
        <f t="shared" si="37"/>
        <v>N/A</v>
      </c>
      <c r="G194" s="9">
        <v>29.505075628</v>
      </c>
      <c r="H194" s="43" t="str">
        <f t="shared" si="38"/>
        <v>N/A</v>
      </c>
      <c r="I194" s="12">
        <v>-0.73099999999999998</v>
      </c>
      <c r="J194" s="12">
        <v>-4.8</v>
      </c>
      <c r="K194" s="44" t="s">
        <v>732</v>
      </c>
      <c r="L194" s="9" t="str">
        <f t="shared" si="39"/>
        <v>Yes</v>
      </c>
    </row>
    <row r="195" spans="1:12" x14ac:dyDescent="0.2">
      <c r="A195" s="45" t="s">
        <v>1495</v>
      </c>
      <c r="B195" s="34" t="s">
        <v>217</v>
      </c>
      <c r="C195" s="9">
        <v>33.236233579</v>
      </c>
      <c r="D195" s="43" t="str">
        <f t="shared" si="36"/>
        <v>N/A</v>
      </c>
      <c r="E195" s="9">
        <v>34.014429518999997</v>
      </c>
      <c r="F195" s="43" t="str">
        <f t="shared" si="37"/>
        <v>N/A</v>
      </c>
      <c r="G195" s="9">
        <v>32.232264606000001</v>
      </c>
      <c r="H195" s="43" t="str">
        <f t="shared" si="38"/>
        <v>N/A</v>
      </c>
      <c r="I195" s="12">
        <v>2.3410000000000002</v>
      </c>
      <c r="J195" s="12">
        <v>-5.24</v>
      </c>
      <c r="K195" s="44" t="s">
        <v>732</v>
      </c>
      <c r="L195" s="9" t="str">
        <f t="shared" si="39"/>
        <v>Yes</v>
      </c>
    </row>
    <row r="196" spans="1:12" ht="25.5" x14ac:dyDescent="0.2">
      <c r="A196" s="4" t="s">
        <v>1404</v>
      </c>
      <c r="B196" s="34" t="s">
        <v>217</v>
      </c>
      <c r="C196" s="46">
        <v>1003122498</v>
      </c>
      <c r="D196" s="43" t="str">
        <f t="shared" si="36"/>
        <v>N/A</v>
      </c>
      <c r="E196" s="46">
        <v>1111799530</v>
      </c>
      <c r="F196" s="43" t="str">
        <f t="shared" si="37"/>
        <v>N/A</v>
      </c>
      <c r="G196" s="46">
        <v>1288394473</v>
      </c>
      <c r="H196" s="43" t="str">
        <f t="shared" si="38"/>
        <v>N/A</v>
      </c>
      <c r="I196" s="12">
        <v>10.83</v>
      </c>
      <c r="J196" s="12">
        <v>15.88</v>
      </c>
      <c r="K196" s="44" t="s">
        <v>732</v>
      </c>
      <c r="L196" s="9" t="str">
        <f t="shared" si="39"/>
        <v>Yes</v>
      </c>
    </row>
    <row r="197" spans="1:12" x14ac:dyDescent="0.2">
      <c r="A197" s="4" t="s">
        <v>1496</v>
      </c>
      <c r="B197" s="34" t="s">
        <v>217</v>
      </c>
      <c r="C197" s="35">
        <v>85778</v>
      </c>
      <c r="D197" s="43" t="str">
        <f t="shared" si="36"/>
        <v>N/A</v>
      </c>
      <c r="E197" s="35">
        <v>87368</v>
      </c>
      <c r="F197" s="43" t="str">
        <f t="shared" si="37"/>
        <v>N/A</v>
      </c>
      <c r="G197" s="35">
        <v>96297</v>
      </c>
      <c r="H197" s="43" t="str">
        <f t="shared" si="38"/>
        <v>N/A</v>
      </c>
      <c r="I197" s="12">
        <v>1.8540000000000001</v>
      </c>
      <c r="J197" s="12">
        <v>10.220000000000001</v>
      </c>
      <c r="K197" s="44" t="s">
        <v>732</v>
      </c>
      <c r="L197" s="9" t="str">
        <f t="shared" si="39"/>
        <v>Yes</v>
      </c>
    </row>
    <row r="198" spans="1:12" ht="25.5" x14ac:dyDescent="0.2">
      <c r="A198" s="4" t="s">
        <v>1497</v>
      </c>
      <c r="B198" s="34" t="s">
        <v>217</v>
      </c>
      <c r="C198" s="46">
        <v>11694.402969999999</v>
      </c>
      <c r="D198" s="43" t="str">
        <f t="shared" si="36"/>
        <v>N/A</v>
      </c>
      <c r="E198" s="46">
        <v>12725.477634999999</v>
      </c>
      <c r="F198" s="43" t="str">
        <f t="shared" si="37"/>
        <v>N/A</v>
      </c>
      <c r="G198" s="46">
        <v>13379.383293000001</v>
      </c>
      <c r="H198" s="43" t="str">
        <f t="shared" si="38"/>
        <v>N/A</v>
      </c>
      <c r="I198" s="12">
        <v>8.8170000000000002</v>
      </c>
      <c r="J198" s="12">
        <v>5.1390000000000002</v>
      </c>
      <c r="K198" s="44" t="s">
        <v>732</v>
      </c>
      <c r="L198" s="9" t="str">
        <f t="shared" si="39"/>
        <v>Yes</v>
      </c>
    </row>
    <row r="199" spans="1:12" ht="25.5" x14ac:dyDescent="0.2">
      <c r="A199" s="4" t="s">
        <v>1498</v>
      </c>
      <c r="B199" s="34" t="s">
        <v>217</v>
      </c>
      <c r="C199" s="46">
        <v>9287.5977815999995</v>
      </c>
      <c r="D199" s="43" t="str">
        <f t="shared" si="36"/>
        <v>N/A</v>
      </c>
      <c r="E199" s="46">
        <v>10160.408444999999</v>
      </c>
      <c r="F199" s="43" t="str">
        <f t="shared" si="37"/>
        <v>N/A</v>
      </c>
      <c r="G199" s="46">
        <v>10770.774868</v>
      </c>
      <c r="H199" s="43" t="str">
        <f t="shared" si="38"/>
        <v>N/A</v>
      </c>
      <c r="I199" s="12">
        <v>9.3979999999999997</v>
      </c>
      <c r="J199" s="12">
        <v>6.0069999999999997</v>
      </c>
      <c r="K199" s="44" t="s">
        <v>732</v>
      </c>
      <c r="L199" s="9" t="str">
        <f t="shared" si="39"/>
        <v>Yes</v>
      </c>
    </row>
    <row r="200" spans="1:12" ht="25.5" x14ac:dyDescent="0.2">
      <c r="A200" s="4" t="s">
        <v>1499</v>
      </c>
      <c r="B200" s="34" t="s">
        <v>217</v>
      </c>
      <c r="C200" s="46">
        <v>16912.502419</v>
      </c>
      <c r="D200" s="43" t="str">
        <f t="shared" si="36"/>
        <v>N/A</v>
      </c>
      <c r="E200" s="46">
        <v>17816.543386000001</v>
      </c>
      <c r="F200" s="43" t="str">
        <f t="shared" si="37"/>
        <v>N/A</v>
      </c>
      <c r="G200" s="46">
        <v>18146.327988000001</v>
      </c>
      <c r="H200" s="43" t="str">
        <f t="shared" si="38"/>
        <v>N/A</v>
      </c>
      <c r="I200" s="12">
        <v>5.3449999999999998</v>
      </c>
      <c r="J200" s="12">
        <v>1.851</v>
      </c>
      <c r="K200" s="44" t="s">
        <v>732</v>
      </c>
      <c r="L200" s="9" t="str">
        <f t="shared" si="39"/>
        <v>Yes</v>
      </c>
    </row>
    <row r="201" spans="1:12" ht="25.5" x14ac:dyDescent="0.2">
      <c r="A201" s="4" t="s">
        <v>1500</v>
      </c>
      <c r="B201" s="34" t="s">
        <v>217</v>
      </c>
      <c r="C201" s="9">
        <v>27.756906220000001</v>
      </c>
      <c r="D201" s="43" t="str">
        <f t="shared" si="36"/>
        <v>N/A</v>
      </c>
      <c r="E201" s="9">
        <v>27.890554919</v>
      </c>
      <c r="F201" s="43" t="str">
        <f t="shared" si="37"/>
        <v>N/A</v>
      </c>
      <c r="G201" s="9">
        <v>26.579354125999998</v>
      </c>
      <c r="H201" s="43" t="str">
        <f t="shared" si="38"/>
        <v>N/A</v>
      </c>
      <c r="I201" s="12">
        <v>0.48149999999999998</v>
      </c>
      <c r="J201" s="12">
        <v>-4.7</v>
      </c>
      <c r="K201" s="44" t="s">
        <v>732</v>
      </c>
      <c r="L201" s="9" t="str">
        <f t="shared" si="39"/>
        <v>Yes</v>
      </c>
    </row>
    <row r="202" spans="1:12" ht="25.5" x14ac:dyDescent="0.2">
      <c r="A202" s="4" t="s">
        <v>1501</v>
      </c>
      <c r="B202" s="34" t="s">
        <v>217</v>
      </c>
      <c r="C202" s="9">
        <v>26.814447967</v>
      </c>
      <c r="D202" s="43" t="str">
        <f t="shared" si="36"/>
        <v>N/A</v>
      </c>
      <c r="E202" s="9">
        <v>26.525086300000002</v>
      </c>
      <c r="F202" s="43" t="str">
        <f t="shared" si="37"/>
        <v>N/A</v>
      </c>
      <c r="G202" s="9">
        <v>25.211653286000001</v>
      </c>
      <c r="H202" s="43" t="str">
        <f t="shared" si="38"/>
        <v>N/A</v>
      </c>
      <c r="I202" s="12">
        <v>-1.08</v>
      </c>
      <c r="J202" s="12">
        <v>-4.95</v>
      </c>
      <c r="K202" s="44" t="s">
        <v>732</v>
      </c>
      <c r="L202" s="9" t="str">
        <f t="shared" si="39"/>
        <v>Yes</v>
      </c>
    </row>
    <row r="203" spans="1:12" ht="25.5" x14ac:dyDescent="0.2">
      <c r="A203" s="4" t="s">
        <v>1502</v>
      </c>
      <c r="B203" s="34" t="s">
        <v>217</v>
      </c>
      <c r="C203" s="9">
        <v>30.455956450999999</v>
      </c>
      <c r="D203" s="43" t="str">
        <f t="shared" si="36"/>
        <v>N/A</v>
      </c>
      <c r="E203" s="9">
        <v>31.380452610999999</v>
      </c>
      <c r="F203" s="43" t="str">
        <f t="shared" si="37"/>
        <v>N/A</v>
      </c>
      <c r="G203" s="9">
        <v>29.762945351999999</v>
      </c>
      <c r="H203" s="43" t="str">
        <f t="shared" si="38"/>
        <v>N/A</v>
      </c>
      <c r="I203" s="12">
        <v>3.036</v>
      </c>
      <c r="J203" s="12">
        <v>-5.15</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1962127</v>
      </c>
      <c r="D6" s="43" t="str">
        <f>IF($B6="N/A","N/A",IF(C6&gt;10,"No",IF(C6&lt;-10,"No","Yes")))</f>
        <v>N/A</v>
      </c>
      <c r="E6" s="35">
        <v>1972633</v>
      </c>
      <c r="F6" s="43" t="str">
        <f>IF($B6="N/A","N/A",IF(E6&gt;10,"No",IF(E6&lt;-10,"No","Yes")))</f>
        <v>N/A</v>
      </c>
      <c r="G6" s="35">
        <v>2079056</v>
      </c>
      <c r="H6" s="43" t="str">
        <f>IF($B6="N/A","N/A",IF(G6&gt;10,"No",IF(G6&lt;-10,"No","Yes")))</f>
        <v>N/A</v>
      </c>
      <c r="I6" s="12">
        <v>0.53539999999999999</v>
      </c>
      <c r="J6" s="12">
        <v>5.3949999999999996</v>
      </c>
      <c r="K6" s="44" t="s">
        <v>732</v>
      </c>
      <c r="L6" s="9" t="str">
        <f t="shared" ref="L6:L46" si="0">IF(J6="Div by 0", "N/A", IF(K6="N/A","N/A", IF(J6&gt;VALUE(MID(K6,1,2)), "No", IF(J6&lt;-1*VALUE(MID(K6,1,2)), "No", "Yes"))))</f>
        <v>Yes</v>
      </c>
    </row>
    <row r="7" spans="1:12" x14ac:dyDescent="0.2">
      <c r="A7" s="45" t="s">
        <v>10</v>
      </c>
      <c r="B7" s="34" t="s">
        <v>217</v>
      </c>
      <c r="C7" s="35">
        <v>1631174</v>
      </c>
      <c r="D7" s="43" t="str">
        <f>IF($B7="N/A","N/A",IF(C7&gt;10,"No",IF(C7&lt;-10,"No","Yes")))</f>
        <v>N/A</v>
      </c>
      <c r="E7" s="35">
        <v>1674999</v>
      </c>
      <c r="F7" s="43" t="str">
        <f>IF($B7="N/A","N/A",IF(E7&gt;10,"No",IF(E7&lt;-10,"No","Yes")))</f>
        <v>N/A</v>
      </c>
      <c r="G7" s="35">
        <v>1790071</v>
      </c>
      <c r="H7" s="43" t="str">
        <f>IF($B7="N/A","N/A",IF(G7&gt;10,"No",IF(G7&lt;-10,"No","Yes")))</f>
        <v>N/A</v>
      </c>
      <c r="I7" s="12">
        <v>2.6869999999999998</v>
      </c>
      <c r="J7" s="12">
        <v>6.87</v>
      </c>
      <c r="K7" s="44" t="s">
        <v>732</v>
      </c>
      <c r="L7" s="9" t="str">
        <f t="shared" si="0"/>
        <v>Yes</v>
      </c>
    </row>
    <row r="8" spans="1:12" x14ac:dyDescent="0.2">
      <c r="A8" s="45" t="s">
        <v>91</v>
      </c>
      <c r="B8" s="9" t="s">
        <v>301</v>
      </c>
      <c r="C8" s="8">
        <v>83.132947052000006</v>
      </c>
      <c r="D8" s="43" t="str">
        <f>IF($B8="N/A","N/A",IF(C8&gt;90,"No",IF(C8&lt;65,"No","Yes")))</f>
        <v>Yes</v>
      </c>
      <c r="E8" s="8">
        <v>84.911841179000007</v>
      </c>
      <c r="F8" s="43" t="str">
        <f>IF($B8="N/A","N/A",IF(E8&gt;90,"No",IF(E8&lt;65,"No","Yes")))</f>
        <v>Yes</v>
      </c>
      <c r="G8" s="8">
        <v>86.100182005999997</v>
      </c>
      <c r="H8" s="43" t="str">
        <f>IF($B8="N/A","N/A",IF(G8&gt;90,"No",IF(G8&lt;65,"No","Yes")))</f>
        <v>Yes</v>
      </c>
      <c r="I8" s="12">
        <v>2.14</v>
      </c>
      <c r="J8" s="12">
        <v>1.399</v>
      </c>
      <c r="K8" s="44" t="s">
        <v>732</v>
      </c>
      <c r="L8" s="9" t="str">
        <f t="shared" si="0"/>
        <v>Yes</v>
      </c>
    </row>
    <row r="9" spans="1:12" x14ac:dyDescent="0.2">
      <c r="A9" s="45" t="s">
        <v>92</v>
      </c>
      <c r="B9" s="9" t="s">
        <v>302</v>
      </c>
      <c r="C9" s="8">
        <v>84.299203524999996</v>
      </c>
      <c r="D9" s="43" t="str">
        <f>IF($B9="N/A","N/A",IF(C9&gt;100,"No",IF(C9&lt;90,"No","Yes")))</f>
        <v>No</v>
      </c>
      <c r="E9" s="8">
        <v>85.077674371000001</v>
      </c>
      <c r="F9" s="43" t="str">
        <f>IF($B9="N/A","N/A",IF(E9&gt;100,"No",IF(E9&lt;90,"No","Yes")))</f>
        <v>No</v>
      </c>
      <c r="G9" s="8">
        <v>83.624584401000007</v>
      </c>
      <c r="H9" s="43" t="str">
        <f>IF($B9="N/A","N/A",IF(G9&gt;100,"No",IF(G9&lt;90,"No","Yes")))</f>
        <v>No</v>
      </c>
      <c r="I9" s="12">
        <v>0.92349999999999999</v>
      </c>
      <c r="J9" s="12">
        <v>-1.71</v>
      </c>
      <c r="K9" s="44" t="s">
        <v>732</v>
      </c>
      <c r="L9" s="9" t="str">
        <f t="shared" si="0"/>
        <v>Yes</v>
      </c>
    </row>
    <row r="10" spans="1:12" x14ac:dyDescent="0.2">
      <c r="A10" s="45" t="s">
        <v>93</v>
      </c>
      <c r="B10" s="9" t="s">
        <v>303</v>
      </c>
      <c r="C10" s="8">
        <v>86.480808279000001</v>
      </c>
      <c r="D10" s="43" t="str">
        <f>IF($B10="N/A","N/A",IF(C10&gt;100,"No",IF(C10&lt;85,"No","Yes")))</f>
        <v>Yes</v>
      </c>
      <c r="E10" s="8">
        <v>87.333756068</v>
      </c>
      <c r="F10" s="43" t="str">
        <f>IF($B10="N/A","N/A",IF(E10&gt;100,"No",IF(E10&lt;85,"No","Yes")))</f>
        <v>Yes</v>
      </c>
      <c r="G10" s="8">
        <v>86.933530083999997</v>
      </c>
      <c r="H10" s="43" t="str">
        <f>IF($B10="N/A","N/A",IF(G10&gt;100,"No",IF(G10&lt;85,"No","Yes")))</f>
        <v>Yes</v>
      </c>
      <c r="I10" s="12">
        <v>0.98629999999999995</v>
      </c>
      <c r="J10" s="12">
        <v>-0.45800000000000002</v>
      </c>
      <c r="K10" s="44" t="s">
        <v>732</v>
      </c>
      <c r="L10" s="9" t="str">
        <f t="shared" si="0"/>
        <v>Yes</v>
      </c>
    </row>
    <row r="11" spans="1:12" x14ac:dyDescent="0.2">
      <c r="A11" s="45" t="s">
        <v>94</v>
      </c>
      <c r="B11" s="9" t="s">
        <v>304</v>
      </c>
      <c r="C11" s="8">
        <v>84.370223873</v>
      </c>
      <c r="D11" s="43" t="str">
        <f>IF($B11="N/A","N/A",IF(C11&gt;100,"No",IF(C11&lt;80,"No","Yes")))</f>
        <v>Yes</v>
      </c>
      <c r="E11" s="8">
        <v>84.406804471000001</v>
      </c>
      <c r="F11" s="43" t="str">
        <f>IF($B11="N/A","N/A",IF(E11&gt;100,"No",IF(E11&lt;80,"No","Yes")))</f>
        <v>Yes</v>
      </c>
      <c r="G11" s="8">
        <v>86.820556844999999</v>
      </c>
      <c r="H11" s="43" t="str">
        <f>IF($B11="N/A","N/A",IF(G11&gt;100,"No",IF(G11&lt;80,"No","Yes")))</f>
        <v>Yes</v>
      </c>
      <c r="I11" s="12">
        <v>4.3400000000000001E-2</v>
      </c>
      <c r="J11" s="12">
        <v>2.86</v>
      </c>
      <c r="K11" s="44" t="s">
        <v>732</v>
      </c>
      <c r="L11" s="9" t="str">
        <f t="shared" si="0"/>
        <v>Yes</v>
      </c>
    </row>
    <row r="12" spans="1:12" x14ac:dyDescent="0.2">
      <c r="A12" s="45" t="s">
        <v>95</v>
      </c>
      <c r="B12" s="9" t="s">
        <v>304</v>
      </c>
      <c r="C12" s="8">
        <v>74.878626659999995</v>
      </c>
      <c r="D12" s="43" t="str">
        <f>IF($B12="N/A","N/A",IF(C12&gt;100,"No",IF(C12&lt;80,"No","Yes")))</f>
        <v>No</v>
      </c>
      <c r="E12" s="8">
        <v>83.414698384999994</v>
      </c>
      <c r="F12" s="43" t="str">
        <f>IF($B12="N/A","N/A",IF(E12&gt;100,"No",IF(E12&lt;80,"No","Yes")))</f>
        <v>Yes</v>
      </c>
      <c r="G12" s="8">
        <v>83.513325049000002</v>
      </c>
      <c r="H12" s="43" t="str">
        <f>IF($B12="N/A","N/A",IF(G12&gt;100,"No",IF(G12&lt;80,"No","Yes")))</f>
        <v>Yes</v>
      </c>
      <c r="I12" s="12">
        <v>11.4</v>
      </c>
      <c r="J12" s="12">
        <v>0.1182</v>
      </c>
      <c r="K12" s="44" t="s">
        <v>732</v>
      </c>
      <c r="L12" s="9" t="str">
        <f t="shared" si="0"/>
        <v>Yes</v>
      </c>
    </row>
    <row r="13" spans="1:12" x14ac:dyDescent="0.2">
      <c r="A13" s="3" t="s">
        <v>96</v>
      </c>
      <c r="B13" s="34" t="s">
        <v>217</v>
      </c>
      <c r="C13" s="35">
        <v>1400731.56</v>
      </c>
      <c r="D13" s="43" t="str">
        <f t="shared" ref="D13:D44" si="1">IF($B13="N/A","N/A",IF(C13&gt;10,"No",IF(C13&lt;-10,"No","Yes")))</f>
        <v>N/A</v>
      </c>
      <c r="E13" s="35">
        <v>1424217.02</v>
      </c>
      <c r="F13" s="43" t="str">
        <f t="shared" ref="F13:F44" si="2">IF($B13="N/A","N/A",IF(E13&gt;10,"No",IF(E13&lt;-10,"No","Yes")))</f>
        <v>N/A</v>
      </c>
      <c r="G13" s="35">
        <v>1552435.13</v>
      </c>
      <c r="H13" s="43" t="str">
        <f t="shared" ref="H13:H44" si="3">IF($B13="N/A","N/A",IF(G13&gt;10,"No",IF(G13&lt;-10,"No","Yes")))</f>
        <v>N/A</v>
      </c>
      <c r="I13" s="12">
        <v>1.677</v>
      </c>
      <c r="J13" s="12">
        <v>9.0030000000000001</v>
      </c>
      <c r="K13" s="44" t="s">
        <v>732</v>
      </c>
      <c r="L13" s="9" t="str">
        <f t="shared" si="0"/>
        <v>Yes</v>
      </c>
    </row>
    <row r="14" spans="1:12" x14ac:dyDescent="0.2">
      <c r="A14" s="3" t="s">
        <v>100</v>
      </c>
      <c r="B14" s="34" t="s">
        <v>217</v>
      </c>
      <c r="C14" s="35">
        <v>227377</v>
      </c>
      <c r="D14" s="43" t="str">
        <f t="shared" si="1"/>
        <v>N/A</v>
      </c>
      <c r="E14" s="35">
        <v>223819</v>
      </c>
      <c r="F14" s="43" t="str">
        <f t="shared" si="2"/>
        <v>N/A</v>
      </c>
      <c r="G14" s="35">
        <v>251444</v>
      </c>
      <c r="H14" s="43" t="str">
        <f t="shared" si="3"/>
        <v>N/A</v>
      </c>
      <c r="I14" s="12">
        <v>-1.56</v>
      </c>
      <c r="J14" s="12">
        <v>12.34</v>
      </c>
      <c r="K14" s="44" t="s">
        <v>732</v>
      </c>
      <c r="L14" s="9" t="str">
        <f t="shared" si="0"/>
        <v>Yes</v>
      </c>
    </row>
    <row r="15" spans="1:12" x14ac:dyDescent="0.2">
      <c r="A15" s="3" t="s">
        <v>984</v>
      </c>
      <c r="B15" s="34" t="s">
        <v>217</v>
      </c>
      <c r="C15" s="35">
        <v>95395</v>
      </c>
      <c r="D15" s="43" t="str">
        <f t="shared" si="1"/>
        <v>N/A</v>
      </c>
      <c r="E15" s="35">
        <v>96208</v>
      </c>
      <c r="F15" s="43" t="str">
        <f t="shared" si="2"/>
        <v>N/A</v>
      </c>
      <c r="G15" s="35">
        <v>119849</v>
      </c>
      <c r="H15" s="43" t="str">
        <f t="shared" si="3"/>
        <v>N/A</v>
      </c>
      <c r="I15" s="12">
        <v>0.85219999999999996</v>
      </c>
      <c r="J15" s="12">
        <v>24.57</v>
      </c>
      <c r="K15" s="44" t="s">
        <v>732</v>
      </c>
      <c r="L15" s="9" t="str">
        <f t="shared" si="0"/>
        <v>Yes</v>
      </c>
    </row>
    <row r="16" spans="1:12" x14ac:dyDescent="0.2">
      <c r="A16" s="3" t="s">
        <v>985</v>
      </c>
      <c r="B16" s="34" t="s">
        <v>217</v>
      </c>
      <c r="C16" s="35">
        <v>0</v>
      </c>
      <c r="D16" s="43" t="str">
        <f t="shared" si="1"/>
        <v>N/A</v>
      </c>
      <c r="E16" s="35">
        <v>0</v>
      </c>
      <c r="F16" s="43" t="str">
        <f t="shared" si="2"/>
        <v>N/A</v>
      </c>
      <c r="G16" s="35">
        <v>11</v>
      </c>
      <c r="H16" s="43" t="str">
        <f t="shared" si="3"/>
        <v>N/A</v>
      </c>
      <c r="I16" s="12" t="s">
        <v>1743</v>
      </c>
      <c r="J16" s="12" t="s">
        <v>1743</v>
      </c>
      <c r="K16" s="44" t="s">
        <v>732</v>
      </c>
      <c r="L16" s="9" t="str">
        <f t="shared" si="0"/>
        <v>N/A</v>
      </c>
    </row>
    <row r="17" spans="1:12" x14ac:dyDescent="0.2">
      <c r="A17" s="3" t="s">
        <v>986</v>
      </c>
      <c r="B17" s="34" t="s">
        <v>217</v>
      </c>
      <c r="C17" s="35">
        <v>4108</v>
      </c>
      <c r="D17" s="43" t="str">
        <f t="shared" si="1"/>
        <v>N/A</v>
      </c>
      <c r="E17" s="35">
        <v>2195</v>
      </c>
      <c r="F17" s="43" t="str">
        <f t="shared" si="2"/>
        <v>N/A</v>
      </c>
      <c r="G17" s="35">
        <v>2507</v>
      </c>
      <c r="H17" s="43" t="str">
        <f t="shared" si="3"/>
        <v>N/A</v>
      </c>
      <c r="I17" s="12">
        <v>-46.6</v>
      </c>
      <c r="J17" s="12">
        <v>14.21</v>
      </c>
      <c r="K17" s="44" t="s">
        <v>732</v>
      </c>
      <c r="L17" s="9" t="str">
        <f t="shared" si="0"/>
        <v>Yes</v>
      </c>
    </row>
    <row r="18" spans="1:12" x14ac:dyDescent="0.2">
      <c r="A18" s="3" t="s">
        <v>987</v>
      </c>
      <c r="B18" s="34" t="s">
        <v>217</v>
      </c>
      <c r="C18" s="35">
        <v>127874</v>
      </c>
      <c r="D18" s="43" t="str">
        <f t="shared" si="1"/>
        <v>N/A</v>
      </c>
      <c r="E18" s="35">
        <v>125416</v>
      </c>
      <c r="F18" s="43" t="str">
        <f t="shared" si="2"/>
        <v>N/A</v>
      </c>
      <c r="G18" s="35">
        <v>129085</v>
      </c>
      <c r="H18" s="43" t="str">
        <f t="shared" si="3"/>
        <v>N/A</v>
      </c>
      <c r="I18" s="12">
        <v>-1.92</v>
      </c>
      <c r="J18" s="12">
        <v>2.9249999999999998</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326521</v>
      </c>
      <c r="D20" s="43" t="str">
        <f t="shared" si="1"/>
        <v>N/A</v>
      </c>
      <c r="E20" s="35">
        <v>361141</v>
      </c>
      <c r="F20" s="43" t="str">
        <f t="shared" si="2"/>
        <v>N/A</v>
      </c>
      <c r="G20" s="35">
        <v>405251</v>
      </c>
      <c r="H20" s="43" t="str">
        <f t="shared" si="3"/>
        <v>N/A</v>
      </c>
      <c r="I20" s="12">
        <v>10.6</v>
      </c>
      <c r="J20" s="12">
        <v>12.21</v>
      </c>
      <c r="K20" s="44" t="s">
        <v>732</v>
      </c>
      <c r="L20" s="9" t="str">
        <f t="shared" si="0"/>
        <v>Yes</v>
      </c>
    </row>
    <row r="21" spans="1:12" x14ac:dyDescent="0.2">
      <c r="A21" s="3" t="s">
        <v>989</v>
      </c>
      <c r="B21" s="34" t="s">
        <v>217</v>
      </c>
      <c r="C21" s="35">
        <v>272754</v>
      </c>
      <c r="D21" s="43" t="str">
        <f t="shared" si="1"/>
        <v>N/A</v>
      </c>
      <c r="E21" s="35">
        <v>303961</v>
      </c>
      <c r="F21" s="43" t="str">
        <f t="shared" si="2"/>
        <v>N/A</v>
      </c>
      <c r="G21" s="35">
        <v>341096</v>
      </c>
      <c r="H21" s="43" t="str">
        <f t="shared" si="3"/>
        <v>N/A</v>
      </c>
      <c r="I21" s="12">
        <v>11.44</v>
      </c>
      <c r="J21" s="12">
        <v>12.22</v>
      </c>
      <c r="K21" s="44" t="s">
        <v>732</v>
      </c>
      <c r="L21" s="9" t="str">
        <f t="shared" si="0"/>
        <v>Yes</v>
      </c>
    </row>
    <row r="22" spans="1:12" x14ac:dyDescent="0.2">
      <c r="A22" s="3" t="s">
        <v>990</v>
      </c>
      <c r="B22" s="34" t="s">
        <v>217</v>
      </c>
      <c r="C22" s="35">
        <v>0</v>
      </c>
      <c r="D22" s="43" t="str">
        <f t="shared" si="1"/>
        <v>N/A</v>
      </c>
      <c r="E22" s="35">
        <v>0</v>
      </c>
      <c r="F22" s="43" t="str">
        <f t="shared" si="2"/>
        <v>N/A</v>
      </c>
      <c r="G22" s="35">
        <v>0</v>
      </c>
      <c r="H22" s="43" t="str">
        <f t="shared" si="3"/>
        <v>N/A</v>
      </c>
      <c r="I22" s="12" t="s">
        <v>1743</v>
      </c>
      <c r="J22" s="12" t="s">
        <v>1743</v>
      </c>
      <c r="K22" s="44" t="s">
        <v>732</v>
      </c>
      <c r="L22" s="9" t="str">
        <f t="shared" si="0"/>
        <v>N/A</v>
      </c>
    </row>
    <row r="23" spans="1:12" x14ac:dyDescent="0.2">
      <c r="A23" s="3" t="s">
        <v>991</v>
      </c>
      <c r="B23" s="34" t="s">
        <v>217</v>
      </c>
      <c r="C23" s="35">
        <v>5211</v>
      </c>
      <c r="D23" s="43" t="str">
        <f t="shared" si="1"/>
        <v>N/A</v>
      </c>
      <c r="E23" s="35">
        <v>5351</v>
      </c>
      <c r="F23" s="43" t="str">
        <f t="shared" si="2"/>
        <v>N/A</v>
      </c>
      <c r="G23" s="35">
        <v>5900</v>
      </c>
      <c r="H23" s="43" t="str">
        <f t="shared" si="3"/>
        <v>N/A</v>
      </c>
      <c r="I23" s="12">
        <v>2.6869999999999998</v>
      </c>
      <c r="J23" s="12">
        <v>10.26</v>
      </c>
      <c r="K23" s="44" t="s">
        <v>732</v>
      </c>
      <c r="L23" s="9" t="str">
        <f t="shared" si="0"/>
        <v>Yes</v>
      </c>
    </row>
    <row r="24" spans="1:12" x14ac:dyDescent="0.2">
      <c r="A24" s="3" t="s">
        <v>992</v>
      </c>
      <c r="B24" s="34" t="s">
        <v>217</v>
      </c>
      <c r="C24" s="35">
        <v>48556</v>
      </c>
      <c r="D24" s="43" t="str">
        <f t="shared" si="1"/>
        <v>N/A</v>
      </c>
      <c r="E24" s="35">
        <v>51829</v>
      </c>
      <c r="F24" s="43" t="str">
        <f t="shared" si="2"/>
        <v>N/A</v>
      </c>
      <c r="G24" s="35">
        <v>58255</v>
      </c>
      <c r="H24" s="43" t="str">
        <f t="shared" si="3"/>
        <v>N/A</v>
      </c>
      <c r="I24" s="12">
        <v>6.7409999999999997</v>
      </c>
      <c r="J24" s="12">
        <v>12.4</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1081551</v>
      </c>
      <c r="D26" s="43" t="str">
        <f t="shared" si="1"/>
        <v>N/A</v>
      </c>
      <c r="E26" s="35">
        <v>1175051</v>
      </c>
      <c r="F26" s="43" t="str">
        <f t="shared" si="2"/>
        <v>N/A</v>
      </c>
      <c r="G26" s="35">
        <v>1198647</v>
      </c>
      <c r="H26" s="43" t="str">
        <f t="shared" si="3"/>
        <v>N/A</v>
      </c>
      <c r="I26" s="12">
        <v>8.6449999999999996</v>
      </c>
      <c r="J26" s="12">
        <v>2.008</v>
      </c>
      <c r="K26" s="44" t="s">
        <v>732</v>
      </c>
      <c r="L26" s="9" t="str">
        <f t="shared" si="0"/>
        <v>Yes</v>
      </c>
    </row>
    <row r="27" spans="1:12" x14ac:dyDescent="0.2">
      <c r="A27" s="3" t="s">
        <v>994</v>
      </c>
      <c r="B27" s="34" t="s">
        <v>217</v>
      </c>
      <c r="C27" s="35">
        <v>67114</v>
      </c>
      <c r="D27" s="43" t="str">
        <f t="shared" si="1"/>
        <v>N/A</v>
      </c>
      <c r="E27" s="35">
        <v>79732</v>
      </c>
      <c r="F27" s="43" t="str">
        <f t="shared" si="2"/>
        <v>N/A</v>
      </c>
      <c r="G27" s="35">
        <v>94615</v>
      </c>
      <c r="H27" s="43" t="str">
        <f t="shared" si="3"/>
        <v>N/A</v>
      </c>
      <c r="I27" s="12">
        <v>18.8</v>
      </c>
      <c r="J27" s="12">
        <v>18.670000000000002</v>
      </c>
      <c r="K27" s="44" t="s">
        <v>732</v>
      </c>
      <c r="L27" s="9" t="str">
        <f t="shared" si="0"/>
        <v>Yes</v>
      </c>
    </row>
    <row r="28" spans="1:12" x14ac:dyDescent="0.2">
      <c r="A28" s="3" t="s">
        <v>995</v>
      </c>
      <c r="B28" s="34" t="s">
        <v>217</v>
      </c>
      <c r="C28" s="35">
        <v>2300</v>
      </c>
      <c r="D28" s="43" t="str">
        <f t="shared" si="1"/>
        <v>N/A</v>
      </c>
      <c r="E28" s="35">
        <v>4033</v>
      </c>
      <c r="F28" s="43" t="str">
        <f t="shared" si="2"/>
        <v>N/A</v>
      </c>
      <c r="G28" s="35">
        <v>5135</v>
      </c>
      <c r="H28" s="43" t="str">
        <f t="shared" si="3"/>
        <v>N/A</v>
      </c>
      <c r="I28" s="12">
        <v>75.349999999999994</v>
      </c>
      <c r="J28" s="12">
        <v>27.32</v>
      </c>
      <c r="K28" s="44" t="s">
        <v>732</v>
      </c>
      <c r="L28" s="9" t="str">
        <f t="shared" si="0"/>
        <v>Yes</v>
      </c>
    </row>
    <row r="29" spans="1:12" x14ac:dyDescent="0.2">
      <c r="A29" s="3" t="s">
        <v>996</v>
      </c>
      <c r="B29" s="34" t="s">
        <v>217</v>
      </c>
      <c r="C29" s="35">
        <v>2189</v>
      </c>
      <c r="D29" s="43" t="str">
        <f t="shared" si="1"/>
        <v>N/A</v>
      </c>
      <c r="E29" s="35">
        <v>2090</v>
      </c>
      <c r="F29" s="43" t="str">
        <f t="shared" si="2"/>
        <v>N/A</v>
      </c>
      <c r="G29" s="116">
        <v>1636</v>
      </c>
      <c r="H29" s="43" t="str">
        <f t="shared" si="3"/>
        <v>N/A</v>
      </c>
      <c r="I29" s="12">
        <v>-4.5199999999999996</v>
      </c>
      <c r="J29" s="12">
        <v>-21.7</v>
      </c>
      <c r="K29" s="44" t="s">
        <v>732</v>
      </c>
      <c r="L29" s="9" t="str">
        <f t="shared" si="0"/>
        <v>Yes</v>
      </c>
    </row>
    <row r="30" spans="1:12" x14ac:dyDescent="0.2">
      <c r="A30" s="3" t="s">
        <v>997</v>
      </c>
      <c r="B30" s="34" t="s">
        <v>217</v>
      </c>
      <c r="C30" s="35">
        <v>870785</v>
      </c>
      <c r="D30" s="43" t="str">
        <f t="shared" si="1"/>
        <v>N/A</v>
      </c>
      <c r="E30" s="35">
        <v>954219</v>
      </c>
      <c r="F30" s="43" t="str">
        <f t="shared" si="2"/>
        <v>N/A</v>
      </c>
      <c r="G30" s="35">
        <v>947335</v>
      </c>
      <c r="H30" s="43" t="str">
        <f t="shared" si="3"/>
        <v>N/A</v>
      </c>
      <c r="I30" s="12">
        <v>9.5809999999999995</v>
      </c>
      <c r="J30" s="12">
        <v>-0.72099999999999997</v>
      </c>
      <c r="K30" s="44" t="s">
        <v>732</v>
      </c>
      <c r="L30" s="9" t="str">
        <f t="shared" si="0"/>
        <v>Yes</v>
      </c>
    </row>
    <row r="31" spans="1:12" x14ac:dyDescent="0.2">
      <c r="A31" s="3" t="s">
        <v>998</v>
      </c>
      <c r="B31" s="34" t="s">
        <v>217</v>
      </c>
      <c r="C31" s="35">
        <v>108216</v>
      </c>
      <c r="D31" s="43" t="str">
        <f t="shared" si="1"/>
        <v>N/A</v>
      </c>
      <c r="E31" s="35">
        <v>103241</v>
      </c>
      <c r="F31" s="43" t="str">
        <f t="shared" si="2"/>
        <v>N/A</v>
      </c>
      <c r="G31" s="35">
        <v>115752</v>
      </c>
      <c r="H31" s="43" t="str">
        <f t="shared" si="3"/>
        <v>N/A</v>
      </c>
      <c r="I31" s="12">
        <v>-4.5999999999999996</v>
      </c>
      <c r="J31" s="12">
        <v>12.12</v>
      </c>
      <c r="K31" s="44" t="s">
        <v>732</v>
      </c>
      <c r="L31" s="9" t="str">
        <f t="shared" si="0"/>
        <v>Yes</v>
      </c>
    </row>
    <row r="32" spans="1:12" x14ac:dyDescent="0.2">
      <c r="A32" s="3" t="s">
        <v>999</v>
      </c>
      <c r="B32" s="34" t="s">
        <v>217</v>
      </c>
      <c r="C32" s="35">
        <v>30947</v>
      </c>
      <c r="D32" s="43" t="str">
        <f t="shared" si="1"/>
        <v>N/A</v>
      </c>
      <c r="E32" s="35">
        <v>31731</v>
      </c>
      <c r="F32" s="43" t="str">
        <f t="shared" si="2"/>
        <v>N/A</v>
      </c>
      <c r="G32" s="35">
        <v>34172</v>
      </c>
      <c r="H32" s="43" t="str">
        <f t="shared" si="3"/>
        <v>N/A</v>
      </c>
      <c r="I32" s="12">
        <v>2.5329999999999999</v>
      </c>
      <c r="J32" s="12">
        <v>7.6929999999999996</v>
      </c>
      <c r="K32" s="44" t="s">
        <v>732</v>
      </c>
      <c r="L32" s="9" t="str">
        <f t="shared" si="0"/>
        <v>Yes</v>
      </c>
    </row>
    <row r="33" spans="1:12" x14ac:dyDescent="0.2">
      <c r="A33" s="3" t="s">
        <v>1000</v>
      </c>
      <c r="B33" s="34" t="s">
        <v>217</v>
      </c>
      <c r="C33" s="35">
        <v>0</v>
      </c>
      <c r="D33" s="43" t="str">
        <f t="shared" si="1"/>
        <v>N/A</v>
      </c>
      <c r="E33" s="35">
        <v>11</v>
      </c>
      <c r="F33" s="43" t="str">
        <f t="shared" si="2"/>
        <v>N/A</v>
      </c>
      <c r="G33" s="35">
        <v>11</v>
      </c>
      <c r="H33" s="43" t="str">
        <f t="shared" si="3"/>
        <v>N/A</v>
      </c>
      <c r="I33" s="12" t="s">
        <v>1743</v>
      </c>
      <c r="J33" s="12">
        <v>-60</v>
      </c>
      <c r="K33" s="44" t="s">
        <v>732</v>
      </c>
      <c r="L33" s="9" t="str">
        <f t="shared" si="0"/>
        <v>No</v>
      </c>
    </row>
    <row r="34" spans="1:12" x14ac:dyDescent="0.2">
      <c r="A34" s="3" t="s">
        <v>105</v>
      </c>
      <c r="B34" s="34" t="s">
        <v>217</v>
      </c>
      <c r="C34" s="35">
        <v>326678</v>
      </c>
      <c r="D34" s="43" t="str">
        <f t="shared" si="1"/>
        <v>N/A</v>
      </c>
      <c r="E34" s="35">
        <v>212622</v>
      </c>
      <c r="F34" s="43" t="str">
        <f t="shared" si="2"/>
        <v>N/A</v>
      </c>
      <c r="G34" s="35">
        <v>223714</v>
      </c>
      <c r="H34" s="43" t="str">
        <f t="shared" si="3"/>
        <v>N/A</v>
      </c>
      <c r="I34" s="12">
        <v>-34.9</v>
      </c>
      <c r="J34" s="12">
        <v>5.2169999999999996</v>
      </c>
      <c r="K34" s="44" t="s">
        <v>732</v>
      </c>
      <c r="L34" s="9" t="str">
        <f t="shared" si="0"/>
        <v>Yes</v>
      </c>
    </row>
    <row r="35" spans="1:12" x14ac:dyDescent="0.2">
      <c r="A35" s="3" t="s">
        <v>1001</v>
      </c>
      <c r="B35" s="34" t="s">
        <v>217</v>
      </c>
      <c r="C35" s="35">
        <v>27009</v>
      </c>
      <c r="D35" s="43" t="str">
        <f t="shared" si="1"/>
        <v>N/A</v>
      </c>
      <c r="E35" s="35">
        <v>33015</v>
      </c>
      <c r="F35" s="43" t="str">
        <f t="shared" si="2"/>
        <v>N/A</v>
      </c>
      <c r="G35" s="35">
        <v>43268</v>
      </c>
      <c r="H35" s="43" t="str">
        <f t="shared" si="3"/>
        <v>N/A</v>
      </c>
      <c r="I35" s="12">
        <v>22.24</v>
      </c>
      <c r="J35" s="12">
        <v>31.06</v>
      </c>
      <c r="K35" s="44" t="s">
        <v>732</v>
      </c>
      <c r="L35" s="9" t="str">
        <f t="shared" si="0"/>
        <v>No</v>
      </c>
    </row>
    <row r="36" spans="1:12" x14ac:dyDescent="0.2">
      <c r="A36" s="3" t="s">
        <v>1002</v>
      </c>
      <c r="B36" s="34" t="s">
        <v>217</v>
      </c>
      <c r="C36" s="35">
        <v>4888</v>
      </c>
      <c r="D36" s="43" t="str">
        <f t="shared" si="1"/>
        <v>N/A</v>
      </c>
      <c r="E36" s="35">
        <v>7804</v>
      </c>
      <c r="F36" s="43" t="str">
        <f t="shared" si="2"/>
        <v>N/A</v>
      </c>
      <c r="G36" s="35">
        <v>10534</v>
      </c>
      <c r="H36" s="43" t="str">
        <f t="shared" si="3"/>
        <v>N/A</v>
      </c>
      <c r="I36" s="12">
        <v>59.66</v>
      </c>
      <c r="J36" s="12">
        <v>34.979999999999997</v>
      </c>
      <c r="K36" s="44" t="s">
        <v>732</v>
      </c>
      <c r="L36" s="9" t="str">
        <f t="shared" si="0"/>
        <v>No</v>
      </c>
    </row>
    <row r="37" spans="1:12" x14ac:dyDescent="0.2">
      <c r="A37" s="3" t="s">
        <v>1003</v>
      </c>
      <c r="B37" s="34" t="s">
        <v>217</v>
      </c>
      <c r="C37" s="35">
        <v>54763</v>
      </c>
      <c r="D37" s="43" t="str">
        <f t="shared" si="1"/>
        <v>N/A</v>
      </c>
      <c r="E37" s="35">
        <v>51427</v>
      </c>
      <c r="F37" s="43" t="str">
        <f t="shared" si="2"/>
        <v>N/A</v>
      </c>
      <c r="G37" s="35">
        <v>50293</v>
      </c>
      <c r="H37" s="43" t="str">
        <f t="shared" si="3"/>
        <v>N/A</v>
      </c>
      <c r="I37" s="12">
        <v>-6.09</v>
      </c>
      <c r="J37" s="12">
        <v>-2.21</v>
      </c>
      <c r="K37" s="44" t="s">
        <v>732</v>
      </c>
      <c r="L37" s="9" t="str">
        <f t="shared" si="0"/>
        <v>Yes</v>
      </c>
    </row>
    <row r="38" spans="1:12" x14ac:dyDescent="0.2">
      <c r="A38" s="3" t="s">
        <v>1004</v>
      </c>
      <c r="B38" s="34" t="s">
        <v>217</v>
      </c>
      <c r="C38" s="35">
        <v>228390</v>
      </c>
      <c r="D38" s="43" t="str">
        <f t="shared" si="1"/>
        <v>N/A</v>
      </c>
      <c r="E38" s="35">
        <v>103970</v>
      </c>
      <c r="F38" s="43" t="str">
        <f t="shared" si="2"/>
        <v>N/A</v>
      </c>
      <c r="G38" s="35">
        <v>100494</v>
      </c>
      <c r="H38" s="43" t="str">
        <f t="shared" si="3"/>
        <v>N/A</v>
      </c>
      <c r="I38" s="12">
        <v>-54.5</v>
      </c>
      <c r="J38" s="12">
        <v>-3.34</v>
      </c>
      <c r="K38" s="44" t="s">
        <v>732</v>
      </c>
      <c r="L38" s="9" t="str">
        <f t="shared" si="0"/>
        <v>Yes</v>
      </c>
    </row>
    <row r="39" spans="1:12" x14ac:dyDescent="0.2">
      <c r="A39" s="3" t="s">
        <v>1005</v>
      </c>
      <c r="B39" s="34" t="s">
        <v>217</v>
      </c>
      <c r="C39" s="35">
        <v>11628</v>
      </c>
      <c r="D39" s="43" t="str">
        <f t="shared" si="1"/>
        <v>N/A</v>
      </c>
      <c r="E39" s="35">
        <v>10253</v>
      </c>
      <c r="F39" s="43" t="str">
        <f t="shared" si="2"/>
        <v>N/A</v>
      </c>
      <c r="G39" s="35">
        <v>11968</v>
      </c>
      <c r="H39" s="43" t="str">
        <f t="shared" si="3"/>
        <v>N/A</v>
      </c>
      <c r="I39" s="12">
        <v>-11.8</v>
      </c>
      <c r="J39" s="12">
        <v>16.73</v>
      </c>
      <c r="K39" s="44" t="s">
        <v>732</v>
      </c>
      <c r="L39" s="9" t="str">
        <f t="shared" si="0"/>
        <v>Yes</v>
      </c>
    </row>
    <row r="40" spans="1:12" x14ac:dyDescent="0.2">
      <c r="A40" s="3" t="s">
        <v>1006</v>
      </c>
      <c r="B40" s="34" t="s">
        <v>217</v>
      </c>
      <c r="C40" s="35">
        <v>0</v>
      </c>
      <c r="D40" s="43" t="str">
        <f t="shared" si="1"/>
        <v>N/A</v>
      </c>
      <c r="E40" s="35">
        <v>6153</v>
      </c>
      <c r="F40" s="43" t="str">
        <f t="shared" si="2"/>
        <v>N/A</v>
      </c>
      <c r="G40" s="35">
        <v>7157</v>
      </c>
      <c r="H40" s="43" t="str">
        <f t="shared" si="3"/>
        <v>N/A</v>
      </c>
      <c r="I40" s="12" t="s">
        <v>1743</v>
      </c>
      <c r="J40" s="12">
        <v>16.32</v>
      </c>
      <c r="K40" s="44" t="s">
        <v>732</v>
      </c>
      <c r="L40" s="9" t="str">
        <f t="shared" si="0"/>
        <v>Yes</v>
      </c>
    </row>
    <row r="41" spans="1:12" x14ac:dyDescent="0.2">
      <c r="A41" s="45" t="s">
        <v>84</v>
      </c>
      <c r="B41" s="34" t="s">
        <v>217</v>
      </c>
      <c r="C41" s="46">
        <v>10041667733</v>
      </c>
      <c r="D41" s="43" t="str">
        <f t="shared" si="1"/>
        <v>N/A</v>
      </c>
      <c r="E41" s="46">
        <v>11412316945</v>
      </c>
      <c r="F41" s="43" t="str">
        <f t="shared" si="2"/>
        <v>N/A</v>
      </c>
      <c r="G41" s="46">
        <v>12649051139</v>
      </c>
      <c r="H41" s="43" t="str">
        <f t="shared" si="3"/>
        <v>N/A</v>
      </c>
      <c r="I41" s="12">
        <v>13.65</v>
      </c>
      <c r="J41" s="12">
        <v>10.84</v>
      </c>
      <c r="K41" s="44" t="s">
        <v>732</v>
      </c>
      <c r="L41" s="9" t="str">
        <f t="shared" si="0"/>
        <v>Yes</v>
      </c>
    </row>
    <row r="42" spans="1:12" x14ac:dyDescent="0.2">
      <c r="A42" s="45" t="s">
        <v>1503</v>
      </c>
      <c r="B42" s="34" t="s">
        <v>217</v>
      </c>
      <c r="C42" s="46">
        <v>5117.7460649000004</v>
      </c>
      <c r="D42" s="43" t="str">
        <f t="shared" si="1"/>
        <v>N/A</v>
      </c>
      <c r="E42" s="46">
        <v>5785.3219251</v>
      </c>
      <c r="F42" s="43" t="str">
        <f t="shared" si="2"/>
        <v>N/A</v>
      </c>
      <c r="G42" s="46">
        <v>6084.0358022999999</v>
      </c>
      <c r="H42" s="43" t="str">
        <f t="shared" si="3"/>
        <v>N/A</v>
      </c>
      <c r="I42" s="12">
        <v>13.04</v>
      </c>
      <c r="J42" s="12">
        <v>5.1630000000000003</v>
      </c>
      <c r="K42" s="44" t="s">
        <v>732</v>
      </c>
      <c r="L42" s="9" t="str">
        <f t="shared" si="0"/>
        <v>Yes</v>
      </c>
    </row>
    <row r="43" spans="1:12" x14ac:dyDescent="0.2">
      <c r="A43" s="45" t="s">
        <v>1504</v>
      </c>
      <c r="B43" s="34" t="s">
        <v>217</v>
      </c>
      <c r="C43" s="46">
        <v>6156.0984500000004</v>
      </c>
      <c r="D43" s="43" t="str">
        <f t="shared" si="1"/>
        <v>N/A</v>
      </c>
      <c r="E43" s="46">
        <v>6813.3276169000001</v>
      </c>
      <c r="F43" s="43" t="str">
        <f t="shared" si="2"/>
        <v>N/A</v>
      </c>
      <c r="G43" s="46">
        <v>7066.2287355999997</v>
      </c>
      <c r="H43" s="43" t="str">
        <f t="shared" si="3"/>
        <v>N/A</v>
      </c>
      <c r="I43" s="12">
        <v>10.68</v>
      </c>
      <c r="J43" s="12">
        <v>3.7120000000000002</v>
      </c>
      <c r="K43" s="44" t="s">
        <v>732</v>
      </c>
      <c r="L43" s="9" t="str">
        <f t="shared" si="0"/>
        <v>Yes</v>
      </c>
    </row>
    <row r="44" spans="1:12" x14ac:dyDescent="0.2">
      <c r="A44" s="4" t="s">
        <v>107</v>
      </c>
      <c r="B44" s="34" t="s">
        <v>217</v>
      </c>
      <c r="C44" s="46">
        <v>26150585</v>
      </c>
      <c r="D44" s="43" t="str">
        <f t="shared" si="1"/>
        <v>N/A</v>
      </c>
      <c r="E44" s="46">
        <v>59327664</v>
      </c>
      <c r="F44" s="43" t="str">
        <f t="shared" si="2"/>
        <v>N/A</v>
      </c>
      <c r="G44" s="46">
        <v>77736494</v>
      </c>
      <c r="H44" s="43" t="str">
        <f t="shared" si="3"/>
        <v>N/A</v>
      </c>
      <c r="I44" s="12">
        <v>126.9</v>
      </c>
      <c r="J44" s="12">
        <v>31.03</v>
      </c>
      <c r="K44" s="44" t="s">
        <v>732</v>
      </c>
      <c r="L44" s="9" t="str">
        <f t="shared" si="0"/>
        <v>No</v>
      </c>
    </row>
    <row r="45" spans="1:12" x14ac:dyDescent="0.2">
      <c r="A45" s="45" t="s">
        <v>162</v>
      </c>
      <c r="B45" s="47" t="s">
        <v>221</v>
      </c>
      <c r="C45" s="1">
        <v>1816</v>
      </c>
      <c r="D45" s="43" t="str">
        <f>IF($B45="N/A","N/A",IF(C45&gt;0,"No",IF(C45&lt;0,"No","Yes")))</f>
        <v>No</v>
      </c>
      <c r="E45" s="1">
        <v>2487</v>
      </c>
      <c r="F45" s="43" t="str">
        <f>IF($B45="N/A","N/A",IF(E45&gt;0,"No",IF(E45&lt;0,"No","Yes")))</f>
        <v>No</v>
      </c>
      <c r="G45" s="1">
        <v>1658</v>
      </c>
      <c r="H45" s="43" t="str">
        <f>IF($B45="N/A","N/A",IF(G45&gt;0,"No",IF(G45&lt;0,"No","Yes")))</f>
        <v>No</v>
      </c>
      <c r="I45" s="12">
        <v>36.950000000000003</v>
      </c>
      <c r="J45" s="12">
        <v>-33.299999999999997</v>
      </c>
      <c r="K45" s="44" t="s">
        <v>732</v>
      </c>
      <c r="L45" s="9" t="str">
        <f t="shared" si="0"/>
        <v>No</v>
      </c>
    </row>
    <row r="46" spans="1:12" x14ac:dyDescent="0.2">
      <c r="A46" s="45" t="s">
        <v>160</v>
      </c>
      <c r="B46" s="34" t="s">
        <v>217</v>
      </c>
      <c r="C46" s="46">
        <v>5132663</v>
      </c>
      <c r="D46" s="43" t="str">
        <f t="shared" ref="D46:D47" si="4">IF($B46="N/A","N/A",IF(C46&gt;10,"No",IF(C46&lt;-10,"No","Yes")))</f>
        <v>N/A</v>
      </c>
      <c r="E46" s="46">
        <v>4217574</v>
      </c>
      <c r="F46" s="43" t="str">
        <f t="shared" ref="F46:F47" si="5">IF($B46="N/A","N/A",IF(E46&gt;10,"No",IF(E46&lt;-10,"No","Yes")))</f>
        <v>N/A</v>
      </c>
      <c r="G46" s="46">
        <v>3036025</v>
      </c>
      <c r="H46" s="43" t="str">
        <f t="shared" ref="H46:H47" si="6">IF($B46="N/A","N/A",IF(G46&gt;10,"No",IF(G46&lt;-10,"No","Yes")))</f>
        <v>N/A</v>
      </c>
      <c r="I46" s="12">
        <v>-17.8</v>
      </c>
      <c r="J46" s="12">
        <v>-28</v>
      </c>
      <c r="K46" s="44" t="s">
        <v>732</v>
      </c>
      <c r="L46" s="9" t="str">
        <f t="shared" si="0"/>
        <v>Yes</v>
      </c>
    </row>
    <row r="47" spans="1:12" x14ac:dyDescent="0.2">
      <c r="A47" s="45" t="s">
        <v>1290</v>
      </c>
      <c r="B47" s="34" t="s">
        <v>217</v>
      </c>
      <c r="C47" s="46">
        <v>2826.3562775</v>
      </c>
      <c r="D47" s="43" t="str">
        <f t="shared" si="4"/>
        <v>N/A</v>
      </c>
      <c r="E47" s="46">
        <v>1695.8480096999999</v>
      </c>
      <c r="F47" s="43" t="str">
        <f t="shared" si="5"/>
        <v>N/A</v>
      </c>
      <c r="G47" s="46">
        <v>1831.1369119000001</v>
      </c>
      <c r="H47" s="43" t="str">
        <f t="shared" si="6"/>
        <v>N/A</v>
      </c>
      <c r="I47" s="12">
        <v>-40</v>
      </c>
      <c r="J47" s="12">
        <v>7.9779999999999998</v>
      </c>
      <c r="K47" s="44" t="s">
        <v>732</v>
      </c>
      <c r="L47" s="9" t="str">
        <f>IF(J47="Div by 0", "N/A", IF(OR(J47="N/A",K47="N/A"),"N/A", IF(J47&gt;VALUE(MID(K47,1,2)), "No", IF(J47&lt;-1*VALUE(MID(K47,1,2)), "No", "Yes"))))</f>
        <v>Yes</v>
      </c>
    </row>
    <row r="48" spans="1:12" x14ac:dyDescent="0.2">
      <c r="A48" s="45" t="s">
        <v>1505</v>
      </c>
      <c r="B48" s="34" t="s">
        <v>217</v>
      </c>
      <c r="C48" s="46">
        <v>12102.486219</v>
      </c>
      <c r="D48" s="43" t="str">
        <f t="shared" ref="D48:D74" si="7">IF($B48="N/A","N/A",IF(C48&gt;10,"No",IF(C48&lt;-10,"No","Yes")))</f>
        <v>N/A</v>
      </c>
      <c r="E48" s="46">
        <v>13500.871333999999</v>
      </c>
      <c r="F48" s="43" t="str">
        <f t="shared" ref="F48:F74" si="8">IF($B48="N/A","N/A",IF(E48&gt;10,"No",IF(E48&lt;-10,"No","Yes")))</f>
        <v>N/A</v>
      </c>
      <c r="G48" s="46">
        <v>13209.418189</v>
      </c>
      <c r="H48" s="43" t="str">
        <f t="shared" ref="H48:H74" si="9">IF($B48="N/A","N/A",IF(G48&gt;10,"No",IF(G48&lt;-10,"No","Yes")))</f>
        <v>N/A</v>
      </c>
      <c r="I48" s="12">
        <v>11.55</v>
      </c>
      <c r="J48" s="12">
        <v>-2.16</v>
      </c>
      <c r="K48" s="44" t="s">
        <v>732</v>
      </c>
      <c r="L48" s="9" t="str">
        <f t="shared" ref="L48:L74" si="10">IF(J48="Div by 0", "N/A", IF(K48="N/A","N/A", IF(J48&gt;VALUE(MID(K48,1,2)), "No", IF(J48&lt;-1*VALUE(MID(K48,1,2)), "No", "Yes"))))</f>
        <v>Yes</v>
      </c>
    </row>
    <row r="49" spans="1:12" x14ac:dyDescent="0.2">
      <c r="A49" s="45" t="s">
        <v>1506</v>
      </c>
      <c r="B49" s="34" t="s">
        <v>217</v>
      </c>
      <c r="C49" s="46">
        <v>6843.4675507000002</v>
      </c>
      <c r="D49" s="43" t="str">
        <f t="shared" si="7"/>
        <v>N/A</v>
      </c>
      <c r="E49" s="46">
        <v>7560.7528167999999</v>
      </c>
      <c r="F49" s="43" t="str">
        <f t="shared" si="8"/>
        <v>N/A</v>
      </c>
      <c r="G49" s="46">
        <v>7011.7243614999998</v>
      </c>
      <c r="H49" s="43" t="str">
        <f t="shared" si="9"/>
        <v>N/A</v>
      </c>
      <c r="I49" s="12">
        <v>10.48</v>
      </c>
      <c r="J49" s="12">
        <v>-7.26</v>
      </c>
      <c r="K49" s="44" t="s">
        <v>732</v>
      </c>
      <c r="L49" s="9" t="str">
        <f t="shared" si="10"/>
        <v>Yes</v>
      </c>
    </row>
    <row r="50" spans="1:12" x14ac:dyDescent="0.2">
      <c r="A50" s="45" t="s">
        <v>1507</v>
      </c>
      <c r="B50" s="34" t="s">
        <v>217</v>
      </c>
      <c r="C50" s="46" t="s">
        <v>1743</v>
      </c>
      <c r="D50" s="43" t="str">
        <f t="shared" si="7"/>
        <v>N/A</v>
      </c>
      <c r="E50" s="46" t="s">
        <v>1743</v>
      </c>
      <c r="F50" s="43" t="str">
        <f t="shared" si="8"/>
        <v>N/A</v>
      </c>
      <c r="G50" s="46">
        <v>10270.333333</v>
      </c>
      <c r="H50" s="43" t="str">
        <f t="shared" si="9"/>
        <v>N/A</v>
      </c>
      <c r="I50" s="12" t="s">
        <v>1743</v>
      </c>
      <c r="J50" s="12" t="s">
        <v>1743</v>
      </c>
      <c r="K50" s="44" t="s">
        <v>732</v>
      </c>
      <c r="L50" s="9" t="str">
        <f t="shared" si="10"/>
        <v>N/A</v>
      </c>
    </row>
    <row r="51" spans="1:12" x14ac:dyDescent="0.2">
      <c r="A51" s="45" t="s">
        <v>1508</v>
      </c>
      <c r="B51" s="34" t="s">
        <v>217</v>
      </c>
      <c r="C51" s="46">
        <v>1303.867332</v>
      </c>
      <c r="D51" s="43" t="str">
        <f t="shared" si="7"/>
        <v>N/A</v>
      </c>
      <c r="E51" s="46">
        <v>2662.2678814999999</v>
      </c>
      <c r="F51" s="43" t="str">
        <f t="shared" si="8"/>
        <v>N/A</v>
      </c>
      <c r="G51" s="46">
        <v>2840.6988431999998</v>
      </c>
      <c r="H51" s="43" t="str">
        <f t="shared" si="9"/>
        <v>N/A</v>
      </c>
      <c r="I51" s="12">
        <v>104.2</v>
      </c>
      <c r="J51" s="12">
        <v>6.702</v>
      </c>
      <c r="K51" s="44" t="s">
        <v>732</v>
      </c>
      <c r="L51" s="9" t="str">
        <f t="shared" si="10"/>
        <v>Yes</v>
      </c>
    </row>
    <row r="52" spans="1:12" x14ac:dyDescent="0.2">
      <c r="A52" s="45" t="s">
        <v>1509</v>
      </c>
      <c r="B52" s="34" t="s">
        <v>217</v>
      </c>
      <c r="C52" s="46">
        <v>16372.664772</v>
      </c>
      <c r="D52" s="43" t="str">
        <f t="shared" si="7"/>
        <v>N/A</v>
      </c>
      <c r="E52" s="46">
        <v>18247.296484999999</v>
      </c>
      <c r="F52" s="43" t="str">
        <f t="shared" si="8"/>
        <v>N/A</v>
      </c>
      <c r="G52" s="46">
        <v>19165.110981000002</v>
      </c>
      <c r="H52" s="43" t="str">
        <f t="shared" si="9"/>
        <v>N/A</v>
      </c>
      <c r="I52" s="12">
        <v>11.45</v>
      </c>
      <c r="J52" s="12">
        <v>5.03</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14700.462087</v>
      </c>
      <c r="D54" s="43" t="str">
        <f t="shared" si="7"/>
        <v>N/A</v>
      </c>
      <c r="E54" s="46">
        <v>15427.885399000001</v>
      </c>
      <c r="F54" s="43" t="str">
        <f t="shared" si="8"/>
        <v>N/A</v>
      </c>
      <c r="G54" s="46">
        <v>15447.972995</v>
      </c>
      <c r="H54" s="43" t="str">
        <f t="shared" si="9"/>
        <v>N/A</v>
      </c>
      <c r="I54" s="12">
        <v>4.9480000000000004</v>
      </c>
      <c r="J54" s="12">
        <v>0.13020000000000001</v>
      </c>
      <c r="K54" s="44" t="s">
        <v>732</v>
      </c>
      <c r="L54" s="9" t="str">
        <f t="shared" si="10"/>
        <v>Yes</v>
      </c>
    </row>
    <row r="55" spans="1:12" x14ac:dyDescent="0.2">
      <c r="A55" s="45" t="s">
        <v>1512</v>
      </c>
      <c r="B55" s="34" t="s">
        <v>217</v>
      </c>
      <c r="C55" s="46">
        <v>12401.787779</v>
      </c>
      <c r="D55" s="43" t="str">
        <f t="shared" si="7"/>
        <v>N/A</v>
      </c>
      <c r="E55" s="46">
        <v>13041.207254000001</v>
      </c>
      <c r="F55" s="43" t="str">
        <f t="shared" si="8"/>
        <v>N/A</v>
      </c>
      <c r="G55" s="46">
        <v>13019.777717000001</v>
      </c>
      <c r="H55" s="43" t="str">
        <f t="shared" si="9"/>
        <v>N/A</v>
      </c>
      <c r="I55" s="12">
        <v>5.1559999999999997</v>
      </c>
      <c r="J55" s="12">
        <v>-0.16400000000000001</v>
      </c>
      <c r="K55" s="44" t="s">
        <v>732</v>
      </c>
      <c r="L55" s="9" t="str">
        <f t="shared" si="10"/>
        <v>Yes</v>
      </c>
    </row>
    <row r="56" spans="1:12" ht="25.5" x14ac:dyDescent="0.2">
      <c r="A56" s="45" t="s">
        <v>1513</v>
      </c>
      <c r="B56" s="34" t="s">
        <v>217</v>
      </c>
      <c r="C56" s="46" t="s">
        <v>1743</v>
      </c>
      <c r="D56" s="43" t="str">
        <f t="shared" si="7"/>
        <v>N/A</v>
      </c>
      <c r="E56" s="46" t="s">
        <v>1743</v>
      </c>
      <c r="F56" s="43" t="str">
        <f t="shared" si="8"/>
        <v>N/A</v>
      </c>
      <c r="G56" s="46" t="s">
        <v>1743</v>
      </c>
      <c r="H56" s="43" t="str">
        <f t="shared" si="9"/>
        <v>N/A</v>
      </c>
      <c r="I56" s="12" t="s">
        <v>1743</v>
      </c>
      <c r="J56" s="12" t="s">
        <v>1743</v>
      </c>
      <c r="K56" s="44" t="s">
        <v>732</v>
      </c>
      <c r="L56" s="9" t="str">
        <f t="shared" si="10"/>
        <v>N/A</v>
      </c>
    </row>
    <row r="57" spans="1:12" x14ac:dyDescent="0.2">
      <c r="A57" s="45" t="s">
        <v>1514</v>
      </c>
      <c r="B57" s="34" t="s">
        <v>217</v>
      </c>
      <c r="C57" s="46">
        <v>8015.0353099000004</v>
      </c>
      <c r="D57" s="43" t="str">
        <f t="shared" si="7"/>
        <v>N/A</v>
      </c>
      <c r="E57" s="46">
        <v>11973.106709</v>
      </c>
      <c r="F57" s="43" t="str">
        <f t="shared" si="8"/>
        <v>N/A</v>
      </c>
      <c r="G57" s="46">
        <v>11120.447797000001</v>
      </c>
      <c r="H57" s="43" t="str">
        <f t="shared" si="9"/>
        <v>N/A</v>
      </c>
      <c r="I57" s="12">
        <v>49.38</v>
      </c>
      <c r="J57" s="12">
        <v>-7.12</v>
      </c>
      <c r="K57" s="44" t="s">
        <v>732</v>
      </c>
      <c r="L57" s="9" t="str">
        <f t="shared" si="10"/>
        <v>Yes</v>
      </c>
    </row>
    <row r="58" spans="1:12" x14ac:dyDescent="0.2">
      <c r="A58" s="45" t="s">
        <v>1515</v>
      </c>
      <c r="B58" s="34" t="s">
        <v>217</v>
      </c>
      <c r="C58" s="46">
        <v>28330.299201000002</v>
      </c>
      <c r="D58" s="43" t="str">
        <f t="shared" si="7"/>
        <v>N/A</v>
      </c>
      <c r="E58" s="46">
        <v>29781.694978</v>
      </c>
      <c r="F58" s="43" t="str">
        <f t="shared" si="8"/>
        <v>N/A</v>
      </c>
      <c r="G58" s="46">
        <v>30103.883992999999</v>
      </c>
      <c r="H58" s="43" t="str">
        <f t="shared" si="9"/>
        <v>N/A</v>
      </c>
      <c r="I58" s="12">
        <v>5.1230000000000002</v>
      </c>
      <c r="J58" s="12">
        <v>1.0820000000000001</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1753.6534005000001</v>
      </c>
      <c r="D60" s="43" t="str">
        <f t="shared" si="7"/>
        <v>N/A</v>
      </c>
      <c r="E60" s="46">
        <v>1857.890312</v>
      </c>
      <c r="F60" s="43" t="str">
        <f t="shared" si="8"/>
        <v>N/A</v>
      </c>
      <c r="G60" s="46">
        <v>2009.3801261000001</v>
      </c>
      <c r="H60" s="43" t="str">
        <f t="shared" si="9"/>
        <v>N/A</v>
      </c>
      <c r="I60" s="12">
        <v>5.944</v>
      </c>
      <c r="J60" s="12">
        <v>8.1539999999999999</v>
      </c>
      <c r="K60" s="44" t="s">
        <v>732</v>
      </c>
      <c r="L60" s="9" t="str">
        <f t="shared" si="10"/>
        <v>Yes</v>
      </c>
    </row>
    <row r="61" spans="1:12" x14ac:dyDescent="0.2">
      <c r="A61" s="45" t="s">
        <v>1518</v>
      </c>
      <c r="B61" s="34" t="s">
        <v>217</v>
      </c>
      <c r="C61" s="46">
        <v>2267.4990017</v>
      </c>
      <c r="D61" s="43" t="str">
        <f t="shared" si="7"/>
        <v>N/A</v>
      </c>
      <c r="E61" s="46">
        <v>2406.4100612000002</v>
      </c>
      <c r="F61" s="43" t="str">
        <f t="shared" si="8"/>
        <v>N/A</v>
      </c>
      <c r="G61" s="46">
        <v>2457.9622786999998</v>
      </c>
      <c r="H61" s="43" t="str">
        <f t="shared" si="9"/>
        <v>N/A</v>
      </c>
      <c r="I61" s="12">
        <v>6.1260000000000003</v>
      </c>
      <c r="J61" s="12">
        <v>2.1419999999999999</v>
      </c>
      <c r="K61" s="44" t="s">
        <v>732</v>
      </c>
      <c r="L61" s="9" t="str">
        <f t="shared" si="10"/>
        <v>Yes</v>
      </c>
    </row>
    <row r="62" spans="1:12" x14ac:dyDescent="0.2">
      <c r="A62" s="45" t="s">
        <v>1519</v>
      </c>
      <c r="B62" s="34" t="s">
        <v>217</v>
      </c>
      <c r="C62" s="46">
        <v>1545.0960869999999</v>
      </c>
      <c r="D62" s="43" t="str">
        <f t="shared" si="7"/>
        <v>N/A</v>
      </c>
      <c r="E62" s="46">
        <v>1878.6828664</v>
      </c>
      <c r="F62" s="43" t="str">
        <f t="shared" si="8"/>
        <v>N/A</v>
      </c>
      <c r="G62" s="46">
        <v>1883.0091528999999</v>
      </c>
      <c r="H62" s="43" t="str">
        <f t="shared" si="9"/>
        <v>N/A</v>
      </c>
      <c r="I62" s="12">
        <v>21.59</v>
      </c>
      <c r="J62" s="12">
        <v>0.2303</v>
      </c>
      <c r="K62" s="44" t="s">
        <v>732</v>
      </c>
      <c r="L62" s="9" t="str">
        <f t="shared" si="10"/>
        <v>Yes</v>
      </c>
    </row>
    <row r="63" spans="1:12" ht="25.5" x14ac:dyDescent="0.2">
      <c r="A63" s="45" t="s">
        <v>1520</v>
      </c>
      <c r="B63" s="34" t="s">
        <v>217</v>
      </c>
      <c r="C63" s="46">
        <v>7667.4394701000001</v>
      </c>
      <c r="D63" s="43" t="str">
        <f t="shared" si="7"/>
        <v>N/A</v>
      </c>
      <c r="E63" s="46">
        <v>8088.8464114999997</v>
      </c>
      <c r="F63" s="43" t="str">
        <f t="shared" si="8"/>
        <v>N/A</v>
      </c>
      <c r="G63" s="46">
        <v>6836.0702934000001</v>
      </c>
      <c r="H63" s="43" t="str">
        <f t="shared" si="9"/>
        <v>N/A</v>
      </c>
      <c r="I63" s="12">
        <v>5.4960000000000004</v>
      </c>
      <c r="J63" s="12">
        <v>-15.5</v>
      </c>
      <c r="K63" s="44" t="s">
        <v>732</v>
      </c>
      <c r="L63" s="9" t="str">
        <f t="shared" si="10"/>
        <v>Yes</v>
      </c>
    </row>
    <row r="64" spans="1:12" x14ac:dyDescent="0.2">
      <c r="A64" s="45" t="s">
        <v>1521</v>
      </c>
      <c r="B64" s="34" t="s">
        <v>217</v>
      </c>
      <c r="C64" s="46">
        <v>1425.9045470000001</v>
      </c>
      <c r="D64" s="43" t="str">
        <f t="shared" si="7"/>
        <v>N/A</v>
      </c>
      <c r="E64" s="46">
        <v>1536.0515825</v>
      </c>
      <c r="F64" s="43" t="str">
        <f t="shared" si="8"/>
        <v>N/A</v>
      </c>
      <c r="G64" s="46">
        <v>1677.1828667</v>
      </c>
      <c r="H64" s="43" t="str">
        <f t="shared" si="9"/>
        <v>N/A</v>
      </c>
      <c r="I64" s="12">
        <v>7.7249999999999996</v>
      </c>
      <c r="J64" s="12">
        <v>9.1880000000000006</v>
      </c>
      <c r="K64" s="44" t="s">
        <v>732</v>
      </c>
      <c r="L64" s="9" t="str">
        <f t="shared" si="10"/>
        <v>Yes</v>
      </c>
    </row>
    <row r="65" spans="1:12" x14ac:dyDescent="0.2">
      <c r="A65" s="45" t="s">
        <v>1522</v>
      </c>
      <c r="B65" s="34" t="s">
        <v>217</v>
      </c>
      <c r="C65" s="46">
        <v>3519.1743365000002</v>
      </c>
      <c r="D65" s="43" t="str">
        <f t="shared" si="7"/>
        <v>N/A</v>
      </c>
      <c r="E65" s="46">
        <v>3768.8768997000002</v>
      </c>
      <c r="F65" s="43" t="str">
        <f t="shared" si="8"/>
        <v>N/A</v>
      </c>
      <c r="G65" s="46">
        <v>3759.4412278</v>
      </c>
      <c r="H65" s="43" t="str">
        <f t="shared" si="9"/>
        <v>N/A</v>
      </c>
      <c r="I65" s="12">
        <v>7.0949999999999998</v>
      </c>
      <c r="J65" s="12">
        <v>-0.25</v>
      </c>
      <c r="K65" s="44" t="s">
        <v>732</v>
      </c>
      <c r="L65" s="9" t="str">
        <f t="shared" si="10"/>
        <v>Yes</v>
      </c>
    </row>
    <row r="66" spans="1:12" x14ac:dyDescent="0.2">
      <c r="A66" s="45" t="s">
        <v>1523</v>
      </c>
      <c r="B66" s="34" t="s">
        <v>217</v>
      </c>
      <c r="C66" s="46">
        <v>3284.9598992000001</v>
      </c>
      <c r="D66" s="43" t="str">
        <f t="shared" si="7"/>
        <v>N/A</v>
      </c>
      <c r="E66" s="46">
        <v>3527.2110868999998</v>
      </c>
      <c r="F66" s="43" t="str">
        <f t="shared" si="8"/>
        <v>N/A</v>
      </c>
      <c r="G66" s="46">
        <v>3836.6562389999999</v>
      </c>
      <c r="H66" s="43" t="str">
        <f t="shared" si="9"/>
        <v>N/A</v>
      </c>
      <c r="I66" s="12">
        <v>7.375</v>
      </c>
      <c r="J66" s="12">
        <v>8.7729999999999997</v>
      </c>
      <c r="K66" s="44" t="s">
        <v>732</v>
      </c>
      <c r="L66" s="9" t="str">
        <f t="shared" si="10"/>
        <v>Yes</v>
      </c>
    </row>
    <row r="67" spans="1:12" x14ac:dyDescent="0.2">
      <c r="A67" s="45" t="s">
        <v>1524</v>
      </c>
      <c r="B67" s="34" t="s">
        <v>217</v>
      </c>
      <c r="C67" s="46" t="s">
        <v>1743</v>
      </c>
      <c r="D67" s="43" t="str">
        <f t="shared" si="7"/>
        <v>N/A</v>
      </c>
      <c r="E67" s="46">
        <v>2281</v>
      </c>
      <c r="F67" s="43" t="str">
        <f t="shared" si="8"/>
        <v>N/A</v>
      </c>
      <c r="G67" s="46">
        <v>603.5</v>
      </c>
      <c r="H67" s="43" t="str">
        <f t="shared" si="9"/>
        <v>N/A</v>
      </c>
      <c r="I67" s="12" t="s">
        <v>1743</v>
      </c>
      <c r="J67" s="12">
        <v>-73.5</v>
      </c>
      <c r="K67" s="44" t="s">
        <v>732</v>
      </c>
      <c r="L67" s="9" t="str">
        <f t="shared" si="10"/>
        <v>No</v>
      </c>
    </row>
    <row r="68" spans="1:12" x14ac:dyDescent="0.2">
      <c r="A68" s="45" t="s">
        <v>1525</v>
      </c>
      <c r="B68" s="34" t="s">
        <v>217</v>
      </c>
      <c r="C68" s="46">
        <v>1815.7499250000001</v>
      </c>
      <c r="D68" s="43" t="str">
        <f t="shared" si="7"/>
        <v>N/A</v>
      </c>
      <c r="E68" s="46">
        <v>2990.3189416</v>
      </c>
      <c r="F68" s="43" t="str">
        <f t="shared" si="8"/>
        <v>N/A</v>
      </c>
      <c r="G68" s="46">
        <v>2944.7340264999998</v>
      </c>
      <c r="H68" s="43" t="str">
        <f t="shared" si="9"/>
        <v>N/A</v>
      </c>
      <c r="I68" s="12">
        <v>64.69</v>
      </c>
      <c r="J68" s="12">
        <v>-1.52</v>
      </c>
      <c r="K68" s="44" t="s">
        <v>732</v>
      </c>
      <c r="L68" s="9" t="str">
        <f t="shared" si="10"/>
        <v>Yes</v>
      </c>
    </row>
    <row r="69" spans="1:12" x14ac:dyDescent="0.2">
      <c r="A69" s="45" t="s">
        <v>1526</v>
      </c>
      <c r="B69" s="34" t="s">
        <v>217</v>
      </c>
      <c r="C69" s="46">
        <v>1958.0014068999999</v>
      </c>
      <c r="D69" s="43" t="str">
        <f t="shared" si="7"/>
        <v>N/A</v>
      </c>
      <c r="E69" s="46">
        <v>2060.1442980000002</v>
      </c>
      <c r="F69" s="43" t="str">
        <f t="shared" si="8"/>
        <v>N/A</v>
      </c>
      <c r="G69" s="46">
        <v>2207.8809744</v>
      </c>
      <c r="H69" s="43" t="str">
        <f t="shared" si="9"/>
        <v>N/A</v>
      </c>
      <c r="I69" s="12">
        <v>5.2169999999999996</v>
      </c>
      <c r="J69" s="12">
        <v>7.1710000000000003</v>
      </c>
      <c r="K69" s="44" t="s">
        <v>732</v>
      </c>
      <c r="L69" s="9" t="str">
        <f t="shared" si="10"/>
        <v>Yes</v>
      </c>
    </row>
    <row r="70" spans="1:12" x14ac:dyDescent="0.2">
      <c r="A70" s="45" t="s">
        <v>1527</v>
      </c>
      <c r="B70" s="34" t="s">
        <v>217</v>
      </c>
      <c r="C70" s="46">
        <v>1591.1231588000001</v>
      </c>
      <c r="D70" s="43" t="str">
        <f t="shared" si="7"/>
        <v>N/A</v>
      </c>
      <c r="E70" s="46">
        <v>1672.5401076000001</v>
      </c>
      <c r="F70" s="43" t="str">
        <f t="shared" si="8"/>
        <v>N/A</v>
      </c>
      <c r="G70" s="46">
        <v>1782.2846972</v>
      </c>
      <c r="H70" s="43" t="str">
        <f t="shared" si="9"/>
        <v>N/A</v>
      </c>
      <c r="I70" s="12">
        <v>5.117</v>
      </c>
      <c r="J70" s="12">
        <v>6.5620000000000003</v>
      </c>
      <c r="K70" s="44" t="s">
        <v>732</v>
      </c>
      <c r="L70" s="9" t="str">
        <f t="shared" si="10"/>
        <v>Yes</v>
      </c>
    </row>
    <row r="71" spans="1:12" ht="25.5" x14ac:dyDescent="0.2">
      <c r="A71" s="45" t="s">
        <v>1528</v>
      </c>
      <c r="B71" s="34" t="s">
        <v>217</v>
      </c>
      <c r="C71" s="46">
        <v>2934.5103081000002</v>
      </c>
      <c r="D71" s="43" t="str">
        <f t="shared" si="7"/>
        <v>N/A</v>
      </c>
      <c r="E71" s="46">
        <v>3319.9190309000001</v>
      </c>
      <c r="F71" s="43" t="str">
        <f t="shared" si="8"/>
        <v>N/A</v>
      </c>
      <c r="G71" s="46">
        <v>3501.8785517000001</v>
      </c>
      <c r="H71" s="43" t="str">
        <f t="shared" si="9"/>
        <v>N/A</v>
      </c>
      <c r="I71" s="12">
        <v>13.13</v>
      </c>
      <c r="J71" s="12">
        <v>5.4809999999999999</v>
      </c>
      <c r="K71" s="44" t="s">
        <v>732</v>
      </c>
      <c r="L71" s="9" t="str">
        <f t="shared" si="10"/>
        <v>Yes</v>
      </c>
    </row>
    <row r="72" spans="1:12" x14ac:dyDescent="0.2">
      <c r="A72" s="45" t="s">
        <v>1529</v>
      </c>
      <c r="B72" s="34" t="s">
        <v>217</v>
      </c>
      <c r="C72" s="46">
        <v>1524.6099128999999</v>
      </c>
      <c r="D72" s="43" t="str">
        <f t="shared" si="7"/>
        <v>N/A</v>
      </c>
      <c r="E72" s="46">
        <v>3307.5035587000002</v>
      </c>
      <c r="F72" s="43" t="str">
        <f t="shared" si="8"/>
        <v>N/A</v>
      </c>
      <c r="G72" s="46">
        <v>3217.023275</v>
      </c>
      <c r="H72" s="43" t="str">
        <f t="shared" si="9"/>
        <v>N/A</v>
      </c>
      <c r="I72" s="12">
        <v>116.9</v>
      </c>
      <c r="J72" s="12">
        <v>-2.74</v>
      </c>
      <c r="K72" s="44" t="s">
        <v>732</v>
      </c>
      <c r="L72" s="9" t="str">
        <f t="shared" si="10"/>
        <v>Yes</v>
      </c>
    </row>
    <row r="73" spans="1:12" x14ac:dyDescent="0.2">
      <c r="A73" s="45" t="s">
        <v>1530</v>
      </c>
      <c r="B73" s="34" t="s">
        <v>217</v>
      </c>
      <c r="C73" s="46">
        <v>2029.2602339</v>
      </c>
      <c r="D73" s="43" t="str">
        <f t="shared" si="7"/>
        <v>N/A</v>
      </c>
      <c r="E73" s="46">
        <v>2202.3222470999999</v>
      </c>
      <c r="F73" s="43" t="str">
        <f t="shared" si="8"/>
        <v>N/A</v>
      </c>
      <c r="G73" s="46">
        <v>2254.4429310999999</v>
      </c>
      <c r="H73" s="43" t="str">
        <f t="shared" si="9"/>
        <v>N/A</v>
      </c>
      <c r="I73" s="12">
        <v>8.5280000000000005</v>
      </c>
      <c r="J73" s="12">
        <v>2.367</v>
      </c>
      <c r="K73" s="44" t="s">
        <v>732</v>
      </c>
      <c r="L73" s="9" t="str">
        <f t="shared" si="10"/>
        <v>Yes</v>
      </c>
    </row>
    <row r="74" spans="1:12" x14ac:dyDescent="0.2">
      <c r="A74" s="45" t="s">
        <v>1531</v>
      </c>
      <c r="B74" s="34" t="s">
        <v>217</v>
      </c>
      <c r="C74" s="46" t="s">
        <v>1743</v>
      </c>
      <c r="D74" s="43" t="str">
        <f t="shared" si="7"/>
        <v>N/A</v>
      </c>
      <c r="E74" s="46">
        <v>2851.3564114999999</v>
      </c>
      <c r="F74" s="43" t="str">
        <f t="shared" si="8"/>
        <v>N/A</v>
      </c>
      <c r="G74" s="46">
        <v>2526.2482884000001</v>
      </c>
      <c r="H74" s="43" t="str">
        <f t="shared" si="9"/>
        <v>N/A</v>
      </c>
      <c r="I74" s="12" t="s">
        <v>1743</v>
      </c>
      <c r="J74" s="12">
        <v>-11.4</v>
      </c>
      <c r="K74" s="44" t="s">
        <v>732</v>
      </c>
      <c r="L74" s="9" t="str">
        <f t="shared" si="10"/>
        <v>Yes</v>
      </c>
    </row>
    <row r="75" spans="1:12" x14ac:dyDescent="0.2">
      <c r="A75" s="45" t="s">
        <v>1613</v>
      </c>
      <c r="B75" s="34" t="s">
        <v>217</v>
      </c>
      <c r="C75" s="46">
        <v>1303618399</v>
      </c>
      <c r="D75" s="43" t="str">
        <f t="shared" ref="D75:D144" si="11">IF($B75="N/A","N/A",IF(C75&gt;10,"No",IF(C75&lt;-10,"No","Yes")))</f>
        <v>N/A</v>
      </c>
      <c r="E75" s="46">
        <v>1428121368</v>
      </c>
      <c r="F75" s="43" t="str">
        <f t="shared" ref="F75:F144" si="12">IF($B75="N/A","N/A",IF(E75&gt;10,"No",IF(E75&lt;-10,"No","Yes")))</f>
        <v>N/A</v>
      </c>
      <c r="G75" s="46">
        <v>1429894746</v>
      </c>
      <c r="H75" s="43" t="str">
        <f t="shared" ref="H75:H144" si="13">IF($B75="N/A","N/A",IF(G75&gt;10,"No",IF(G75&lt;-10,"No","Yes")))</f>
        <v>N/A</v>
      </c>
      <c r="I75" s="12">
        <v>9.5510000000000002</v>
      </c>
      <c r="J75" s="12">
        <v>0.1242</v>
      </c>
      <c r="K75" s="44" t="s">
        <v>732</v>
      </c>
      <c r="L75" s="9" t="str">
        <f t="shared" ref="L75:L135" si="14">IF(J75="Div by 0", "N/A", IF(K75="N/A","N/A", IF(J75&gt;VALUE(MID(K75,1,2)), "No", IF(J75&lt;-1*VALUE(MID(K75,1,2)), "No", "Yes"))))</f>
        <v>Yes</v>
      </c>
    </row>
    <row r="76" spans="1:12" x14ac:dyDescent="0.2">
      <c r="A76" s="45" t="s">
        <v>598</v>
      </c>
      <c r="B76" s="34" t="s">
        <v>217</v>
      </c>
      <c r="C76" s="35">
        <v>255544</v>
      </c>
      <c r="D76" s="43" t="str">
        <f t="shared" si="11"/>
        <v>N/A</v>
      </c>
      <c r="E76" s="35">
        <v>264808</v>
      </c>
      <c r="F76" s="43" t="str">
        <f t="shared" si="12"/>
        <v>N/A</v>
      </c>
      <c r="G76" s="35">
        <v>261040</v>
      </c>
      <c r="H76" s="43" t="str">
        <f t="shared" si="13"/>
        <v>N/A</v>
      </c>
      <c r="I76" s="12">
        <v>3.625</v>
      </c>
      <c r="J76" s="12">
        <v>-1.42</v>
      </c>
      <c r="K76" s="44" t="s">
        <v>732</v>
      </c>
      <c r="L76" s="9" t="str">
        <f t="shared" si="14"/>
        <v>Yes</v>
      </c>
    </row>
    <row r="77" spans="1:12" x14ac:dyDescent="0.2">
      <c r="A77" s="45" t="s">
        <v>1440</v>
      </c>
      <c r="B77" s="34" t="s">
        <v>217</v>
      </c>
      <c r="C77" s="46">
        <v>5101.3461439000002</v>
      </c>
      <c r="D77" s="43" t="str">
        <f t="shared" si="11"/>
        <v>N/A</v>
      </c>
      <c r="E77" s="46">
        <v>5393.0446511999999</v>
      </c>
      <c r="F77" s="43" t="str">
        <f t="shared" si="12"/>
        <v>N/A</v>
      </c>
      <c r="G77" s="46">
        <v>5477.6844392000003</v>
      </c>
      <c r="H77" s="43" t="str">
        <f t="shared" si="13"/>
        <v>N/A</v>
      </c>
      <c r="I77" s="12">
        <v>5.718</v>
      </c>
      <c r="J77" s="12">
        <v>1.569</v>
      </c>
      <c r="K77" s="44" t="s">
        <v>732</v>
      </c>
      <c r="L77" s="9" t="str">
        <f t="shared" si="14"/>
        <v>Yes</v>
      </c>
    </row>
    <row r="78" spans="1:12" x14ac:dyDescent="0.2">
      <c r="A78" s="45" t="s">
        <v>1441</v>
      </c>
      <c r="B78" s="34" t="s">
        <v>217</v>
      </c>
      <c r="C78" s="35">
        <v>4.3652052093</v>
      </c>
      <c r="D78" s="43" t="str">
        <f t="shared" si="11"/>
        <v>N/A</v>
      </c>
      <c r="E78" s="35">
        <v>4.4805783813</v>
      </c>
      <c r="F78" s="43" t="str">
        <f t="shared" si="12"/>
        <v>N/A</v>
      </c>
      <c r="G78" s="35">
        <v>4.5199892737000003</v>
      </c>
      <c r="H78" s="43" t="str">
        <f t="shared" si="13"/>
        <v>N/A</v>
      </c>
      <c r="I78" s="12">
        <v>2.6429999999999998</v>
      </c>
      <c r="J78" s="12">
        <v>0.87960000000000005</v>
      </c>
      <c r="K78" s="44" t="s">
        <v>732</v>
      </c>
      <c r="L78" s="9" t="str">
        <f t="shared" si="14"/>
        <v>Yes</v>
      </c>
    </row>
    <row r="79" spans="1:12" ht="25.5" x14ac:dyDescent="0.2">
      <c r="A79" s="45" t="s">
        <v>599</v>
      </c>
      <c r="B79" s="34" t="s">
        <v>217</v>
      </c>
      <c r="C79" s="46">
        <v>4675197</v>
      </c>
      <c r="D79" s="43" t="str">
        <f t="shared" si="11"/>
        <v>N/A</v>
      </c>
      <c r="E79" s="46">
        <v>4195469</v>
      </c>
      <c r="F79" s="43" t="str">
        <f t="shared" si="12"/>
        <v>N/A</v>
      </c>
      <c r="G79" s="46">
        <v>4200399</v>
      </c>
      <c r="H79" s="43" t="str">
        <f t="shared" si="13"/>
        <v>N/A</v>
      </c>
      <c r="I79" s="12">
        <v>-10.3</v>
      </c>
      <c r="J79" s="12">
        <v>0.11749999999999999</v>
      </c>
      <c r="K79" s="44" t="s">
        <v>732</v>
      </c>
      <c r="L79" s="9" t="str">
        <f t="shared" si="14"/>
        <v>Yes</v>
      </c>
    </row>
    <row r="80" spans="1:12" x14ac:dyDescent="0.2">
      <c r="A80" s="45" t="s">
        <v>600</v>
      </c>
      <c r="B80" s="34" t="s">
        <v>217</v>
      </c>
      <c r="C80" s="35">
        <v>181</v>
      </c>
      <c r="D80" s="43" t="str">
        <f t="shared" si="11"/>
        <v>N/A</v>
      </c>
      <c r="E80" s="35">
        <v>131</v>
      </c>
      <c r="F80" s="43" t="str">
        <f t="shared" si="12"/>
        <v>N/A</v>
      </c>
      <c r="G80" s="35">
        <v>99</v>
      </c>
      <c r="H80" s="43" t="str">
        <f t="shared" si="13"/>
        <v>N/A</v>
      </c>
      <c r="I80" s="12">
        <v>-27.6</v>
      </c>
      <c r="J80" s="12">
        <v>-24.4</v>
      </c>
      <c r="K80" s="44" t="s">
        <v>732</v>
      </c>
      <c r="L80" s="9" t="str">
        <f t="shared" si="14"/>
        <v>Yes</v>
      </c>
    </row>
    <row r="81" spans="1:12" x14ac:dyDescent="0.2">
      <c r="A81" s="45" t="s">
        <v>1442</v>
      </c>
      <c r="B81" s="34" t="s">
        <v>217</v>
      </c>
      <c r="C81" s="46">
        <v>25829.81768</v>
      </c>
      <c r="D81" s="43" t="str">
        <f t="shared" si="11"/>
        <v>N/A</v>
      </c>
      <c r="E81" s="46">
        <v>32026.480916</v>
      </c>
      <c r="F81" s="43" t="str">
        <f t="shared" si="12"/>
        <v>N/A</v>
      </c>
      <c r="G81" s="46">
        <v>42428.272727000003</v>
      </c>
      <c r="H81" s="43" t="str">
        <f t="shared" si="13"/>
        <v>N/A</v>
      </c>
      <c r="I81" s="12">
        <v>23.99</v>
      </c>
      <c r="J81" s="12">
        <v>32.479999999999997</v>
      </c>
      <c r="K81" s="44" t="s">
        <v>732</v>
      </c>
      <c r="L81" s="9" t="str">
        <f t="shared" si="14"/>
        <v>No</v>
      </c>
    </row>
    <row r="82" spans="1:12" ht="25.5" x14ac:dyDescent="0.2">
      <c r="A82" s="45" t="s">
        <v>601</v>
      </c>
      <c r="B82" s="34" t="s">
        <v>217</v>
      </c>
      <c r="C82" s="46">
        <v>32663744</v>
      </c>
      <c r="D82" s="43" t="str">
        <f t="shared" si="11"/>
        <v>N/A</v>
      </c>
      <c r="E82" s="46">
        <v>39921560</v>
      </c>
      <c r="F82" s="43" t="str">
        <f t="shared" si="12"/>
        <v>N/A</v>
      </c>
      <c r="G82" s="46">
        <v>45284502</v>
      </c>
      <c r="H82" s="43" t="str">
        <f t="shared" si="13"/>
        <v>N/A</v>
      </c>
      <c r="I82" s="12">
        <v>22.22</v>
      </c>
      <c r="J82" s="12">
        <v>13.43</v>
      </c>
      <c r="K82" s="44" t="s">
        <v>732</v>
      </c>
      <c r="L82" s="9" t="str">
        <f t="shared" si="14"/>
        <v>Yes</v>
      </c>
    </row>
    <row r="83" spans="1:12" x14ac:dyDescent="0.2">
      <c r="A83" s="45" t="s">
        <v>602</v>
      </c>
      <c r="B83" s="34" t="s">
        <v>217</v>
      </c>
      <c r="C83" s="35">
        <v>3419</v>
      </c>
      <c r="D83" s="43" t="str">
        <f t="shared" si="11"/>
        <v>N/A</v>
      </c>
      <c r="E83" s="35">
        <v>3815</v>
      </c>
      <c r="F83" s="43" t="str">
        <f t="shared" si="12"/>
        <v>N/A</v>
      </c>
      <c r="G83" s="35">
        <v>4286</v>
      </c>
      <c r="H83" s="43" t="str">
        <f t="shared" si="13"/>
        <v>N/A</v>
      </c>
      <c r="I83" s="12">
        <v>11.58</v>
      </c>
      <c r="J83" s="12">
        <v>12.35</v>
      </c>
      <c r="K83" s="44" t="s">
        <v>732</v>
      </c>
      <c r="L83" s="9" t="str">
        <f t="shared" si="14"/>
        <v>Yes</v>
      </c>
    </row>
    <row r="84" spans="1:12" ht="25.5" x14ac:dyDescent="0.2">
      <c r="A84" s="4" t="s">
        <v>1443</v>
      </c>
      <c r="B84" s="34" t="s">
        <v>217</v>
      </c>
      <c r="C84" s="46">
        <v>9553.5957882000002</v>
      </c>
      <c r="D84" s="43" t="str">
        <f t="shared" si="11"/>
        <v>N/A</v>
      </c>
      <c r="E84" s="46">
        <v>10464.366972</v>
      </c>
      <c r="F84" s="43" t="str">
        <f t="shared" si="12"/>
        <v>N/A</v>
      </c>
      <c r="G84" s="46">
        <v>10565.679421000001</v>
      </c>
      <c r="H84" s="43" t="str">
        <f t="shared" si="13"/>
        <v>N/A</v>
      </c>
      <c r="I84" s="12">
        <v>9.5329999999999995</v>
      </c>
      <c r="J84" s="12">
        <v>0.96819999999999995</v>
      </c>
      <c r="K84" s="44" t="s">
        <v>732</v>
      </c>
      <c r="L84" s="9" t="str">
        <f t="shared" si="14"/>
        <v>Yes</v>
      </c>
    </row>
    <row r="85" spans="1:12" x14ac:dyDescent="0.2">
      <c r="A85" s="4" t="s">
        <v>603</v>
      </c>
      <c r="B85" s="34" t="s">
        <v>217</v>
      </c>
      <c r="C85" s="46">
        <v>945508242</v>
      </c>
      <c r="D85" s="43" t="str">
        <f t="shared" si="11"/>
        <v>N/A</v>
      </c>
      <c r="E85" s="46">
        <v>963636645</v>
      </c>
      <c r="F85" s="43" t="str">
        <f t="shared" si="12"/>
        <v>N/A</v>
      </c>
      <c r="G85" s="46">
        <v>999143075</v>
      </c>
      <c r="H85" s="43" t="str">
        <f t="shared" si="13"/>
        <v>N/A</v>
      </c>
      <c r="I85" s="12">
        <v>1.917</v>
      </c>
      <c r="J85" s="12">
        <v>3.6850000000000001</v>
      </c>
      <c r="K85" s="44" t="s">
        <v>732</v>
      </c>
      <c r="L85" s="9" t="str">
        <f t="shared" si="14"/>
        <v>Yes</v>
      </c>
    </row>
    <row r="86" spans="1:12" x14ac:dyDescent="0.2">
      <c r="A86" s="4" t="s">
        <v>604</v>
      </c>
      <c r="B86" s="34" t="s">
        <v>217</v>
      </c>
      <c r="C86" s="35">
        <v>11818</v>
      </c>
      <c r="D86" s="43" t="str">
        <f t="shared" si="11"/>
        <v>N/A</v>
      </c>
      <c r="E86" s="35">
        <v>11383</v>
      </c>
      <c r="F86" s="43" t="str">
        <f t="shared" si="12"/>
        <v>N/A</v>
      </c>
      <c r="G86" s="35">
        <v>10976</v>
      </c>
      <c r="H86" s="43" t="str">
        <f t="shared" si="13"/>
        <v>N/A</v>
      </c>
      <c r="I86" s="12">
        <v>-3.68</v>
      </c>
      <c r="J86" s="12">
        <v>-3.58</v>
      </c>
      <c r="K86" s="44" t="s">
        <v>732</v>
      </c>
      <c r="L86" s="9" t="str">
        <f t="shared" si="14"/>
        <v>Yes</v>
      </c>
    </row>
    <row r="87" spans="1:12" x14ac:dyDescent="0.2">
      <c r="A87" s="4" t="s">
        <v>1444</v>
      </c>
      <c r="B87" s="34" t="s">
        <v>217</v>
      </c>
      <c r="C87" s="46">
        <v>80005.774411999999</v>
      </c>
      <c r="D87" s="43" t="str">
        <f t="shared" si="11"/>
        <v>N/A</v>
      </c>
      <c r="E87" s="46">
        <v>84655.771326000002</v>
      </c>
      <c r="F87" s="43" t="str">
        <f t="shared" si="12"/>
        <v>N/A</v>
      </c>
      <c r="G87" s="46">
        <v>91029.799106999999</v>
      </c>
      <c r="H87" s="43" t="str">
        <f t="shared" si="13"/>
        <v>N/A</v>
      </c>
      <c r="I87" s="12">
        <v>5.8120000000000003</v>
      </c>
      <c r="J87" s="12">
        <v>7.5289999999999999</v>
      </c>
      <c r="K87" s="44" t="s">
        <v>732</v>
      </c>
      <c r="L87" s="9" t="str">
        <f t="shared" si="14"/>
        <v>Yes</v>
      </c>
    </row>
    <row r="88" spans="1:12" x14ac:dyDescent="0.2">
      <c r="A88" s="45" t="s">
        <v>605</v>
      </c>
      <c r="B88" s="34" t="s">
        <v>217</v>
      </c>
      <c r="C88" s="46">
        <v>1892156114</v>
      </c>
      <c r="D88" s="43" t="str">
        <f t="shared" si="11"/>
        <v>N/A</v>
      </c>
      <c r="E88" s="46">
        <v>2098543528</v>
      </c>
      <c r="F88" s="43" t="str">
        <f t="shared" si="12"/>
        <v>N/A</v>
      </c>
      <c r="G88" s="46">
        <v>2268197318</v>
      </c>
      <c r="H88" s="43" t="str">
        <f t="shared" si="13"/>
        <v>N/A</v>
      </c>
      <c r="I88" s="12">
        <v>10.91</v>
      </c>
      <c r="J88" s="12">
        <v>8.0839999999999996</v>
      </c>
      <c r="K88" s="44" t="s">
        <v>732</v>
      </c>
      <c r="L88" s="9" t="str">
        <f t="shared" si="14"/>
        <v>Yes</v>
      </c>
    </row>
    <row r="89" spans="1:12" x14ac:dyDescent="0.2">
      <c r="A89" s="48" t="s">
        <v>606</v>
      </c>
      <c r="B89" s="35" t="s">
        <v>217</v>
      </c>
      <c r="C89" s="35">
        <v>85017</v>
      </c>
      <c r="D89" s="43" t="str">
        <f t="shared" si="11"/>
        <v>N/A</v>
      </c>
      <c r="E89" s="35">
        <v>84297</v>
      </c>
      <c r="F89" s="43" t="str">
        <f t="shared" si="12"/>
        <v>N/A</v>
      </c>
      <c r="G89" s="35">
        <v>88015</v>
      </c>
      <c r="H89" s="43" t="str">
        <f t="shared" si="13"/>
        <v>N/A</v>
      </c>
      <c r="I89" s="12">
        <v>-0.84699999999999998</v>
      </c>
      <c r="J89" s="12">
        <v>4.4109999999999996</v>
      </c>
      <c r="K89" s="49" t="s">
        <v>732</v>
      </c>
      <c r="L89" s="9" t="str">
        <f t="shared" si="14"/>
        <v>Yes</v>
      </c>
    </row>
    <row r="90" spans="1:12" x14ac:dyDescent="0.2">
      <c r="A90" s="45" t="s">
        <v>1445</v>
      </c>
      <c r="B90" s="34" t="s">
        <v>217</v>
      </c>
      <c r="C90" s="46">
        <v>22256.208922999998</v>
      </c>
      <c r="D90" s="43" t="str">
        <f t="shared" si="11"/>
        <v>N/A</v>
      </c>
      <c r="E90" s="46">
        <v>24894.640711</v>
      </c>
      <c r="F90" s="43" t="str">
        <f t="shared" si="12"/>
        <v>N/A</v>
      </c>
      <c r="G90" s="46">
        <v>25770.576810999999</v>
      </c>
      <c r="H90" s="43" t="str">
        <f t="shared" si="13"/>
        <v>N/A</v>
      </c>
      <c r="I90" s="12">
        <v>11.85</v>
      </c>
      <c r="J90" s="12">
        <v>3.5190000000000001</v>
      </c>
      <c r="K90" s="44" t="s">
        <v>732</v>
      </c>
      <c r="L90" s="9" t="str">
        <f t="shared" si="14"/>
        <v>Yes</v>
      </c>
    </row>
    <row r="91" spans="1:12" ht="25.5" x14ac:dyDescent="0.2">
      <c r="A91" s="45" t="s">
        <v>607</v>
      </c>
      <c r="B91" s="34" t="s">
        <v>217</v>
      </c>
      <c r="C91" s="46">
        <v>569600189</v>
      </c>
      <c r="D91" s="43" t="str">
        <f t="shared" si="11"/>
        <v>N/A</v>
      </c>
      <c r="E91" s="46">
        <v>670754626</v>
      </c>
      <c r="F91" s="43" t="str">
        <f t="shared" si="12"/>
        <v>N/A</v>
      </c>
      <c r="G91" s="46">
        <v>739671640</v>
      </c>
      <c r="H91" s="43" t="str">
        <f t="shared" si="13"/>
        <v>N/A</v>
      </c>
      <c r="I91" s="12">
        <v>17.760000000000002</v>
      </c>
      <c r="J91" s="12">
        <v>10.27</v>
      </c>
      <c r="K91" s="44" t="s">
        <v>732</v>
      </c>
      <c r="L91" s="9" t="str">
        <f t="shared" si="14"/>
        <v>Yes</v>
      </c>
    </row>
    <row r="92" spans="1:12" x14ac:dyDescent="0.2">
      <c r="A92" s="45" t="s">
        <v>608</v>
      </c>
      <c r="B92" s="34" t="s">
        <v>217</v>
      </c>
      <c r="C92" s="35">
        <v>1040095</v>
      </c>
      <c r="D92" s="43" t="str">
        <f t="shared" si="11"/>
        <v>N/A</v>
      </c>
      <c r="E92" s="35">
        <v>1128245</v>
      </c>
      <c r="F92" s="43" t="str">
        <f t="shared" si="12"/>
        <v>N/A</v>
      </c>
      <c r="G92" s="35">
        <v>1205840</v>
      </c>
      <c r="H92" s="43" t="str">
        <f t="shared" si="13"/>
        <v>N/A</v>
      </c>
      <c r="I92" s="12">
        <v>8.4749999999999996</v>
      </c>
      <c r="J92" s="12">
        <v>6.8769999999999998</v>
      </c>
      <c r="K92" s="44" t="s">
        <v>732</v>
      </c>
      <c r="L92" s="9" t="str">
        <f t="shared" si="14"/>
        <v>Yes</v>
      </c>
    </row>
    <row r="93" spans="1:12" x14ac:dyDescent="0.2">
      <c r="A93" s="45" t="s">
        <v>1446</v>
      </c>
      <c r="B93" s="34" t="s">
        <v>217</v>
      </c>
      <c r="C93" s="46">
        <v>547.64246438999999</v>
      </c>
      <c r="D93" s="43" t="str">
        <f t="shared" si="11"/>
        <v>N/A</v>
      </c>
      <c r="E93" s="46">
        <v>594.51149883000005</v>
      </c>
      <c r="F93" s="43" t="str">
        <f t="shared" si="12"/>
        <v>N/A</v>
      </c>
      <c r="G93" s="46">
        <v>613.40778212999999</v>
      </c>
      <c r="H93" s="43" t="str">
        <f t="shared" si="13"/>
        <v>N/A</v>
      </c>
      <c r="I93" s="12">
        <v>8.5579999999999998</v>
      </c>
      <c r="J93" s="12">
        <v>3.1779999999999999</v>
      </c>
      <c r="K93" s="44" t="s">
        <v>732</v>
      </c>
      <c r="L93" s="9" t="str">
        <f t="shared" si="14"/>
        <v>Yes</v>
      </c>
    </row>
    <row r="94" spans="1:12" x14ac:dyDescent="0.2">
      <c r="A94" s="45" t="s">
        <v>609</v>
      </c>
      <c r="B94" s="34" t="s">
        <v>217</v>
      </c>
      <c r="C94" s="46">
        <v>290273779</v>
      </c>
      <c r="D94" s="43" t="str">
        <f t="shared" si="11"/>
        <v>N/A</v>
      </c>
      <c r="E94" s="46">
        <v>395799641</v>
      </c>
      <c r="F94" s="43" t="str">
        <f t="shared" si="12"/>
        <v>N/A</v>
      </c>
      <c r="G94" s="46">
        <v>466279395</v>
      </c>
      <c r="H94" s="43" t="str">
        <f t="shared" si="13"/>
        <v>N/A</v>
      </c>
      <c r="I94" s="12">
        <v>36.35</v>
      </c>
      <c r="J94" s="12">
        <v>17.809999999999999</v>
      </c>
      <c r="K94" s="44" t="s">
        <v>732</v>
      </c>
      <c r="L94" s="9" t="str">
        <f t="shared" si="14"/>
        <v>Yes</v>
      </c>
    </row>
    <row r="95" spans="1:12" x14ac:dyDescent="0.2">
      <c r="A95" s="45" t="s">
        <v>610</v>
      </c>
      <c r="B95" s="34" t="s">
        <v>217</v>
      </c>
      <c r="C95" s="35">
        <v>552505</v>
      </c>
      <c r="D95" s="43" t="str">
        <f t="shared" si="11"/>
        <v>N/A</v>
      </c>
      <c r="E95" s="35">
        <v>667077</v>
      </c>
      <c r="F95" s="43" t="str">
        <f t="shared" si="12"/>
        <v>N/A</v>
      </c>
      <c r="G95" s="35">
        <v>767268</v>
      </c>
      <c r="H95" s="43" t="str">
        <f t="shared" si="13"/>
        <v>N/A</v>
      </c>
      <c r="I95" s="12">
        <v>20.74</v>
      </c>
      <c r="J95" s="12">
        <v>15.02</v>
      </c>
      <c r="K95" s="44" t="s">
        <v>732</v>
      </c>
      <c r="L95" s="9" t="str">
        <f t="shared" si="14"/>
        <v>Yes</v>
      </c>
    </row>
    <row r="96" spans="1:12" x14ac:dyDescent="0.2">
      <c r="A96" s="45" t="s">
        <v>1447</v>
      </c>
      <c r="B96" s="34" t="s">
        <v>217</v>
      </c>
      <c r="C96" s="46">
        <v>525.37765088000003</v>
      </c>
      <c r="D96" s="43" t="str">
        <f t="shared" si="11"/>
        <v>N/A</v>
      </c>
      <c r="E96" s="46">
        <v>593.33426426000005</v>
      </c>
      <c r="F96" s="43" t="str">
        <f t="shared" si="12"/>
        <v>N/A</v>
      </c>
      <c r="G96" s="46">
        <v>607.71385617999999</v>
      </c>
      <c r="H96" s="43" t="str">
        <f t="shared" si="13"/>
        <v>N/A</v>
      </c>
      <c r="I96" s="12">
        <v>12.93</v>
      </c>
      <c r="J96" s="12">
        <v>2.4239999999999999</v>
      </c>
      <c r="K96" s="44" t="s">
        <v>732</v>
      </c>
      <c r="L96" s="9" t="str">
        <f t="shared" si="14"/>
        <v>Yes</v>
      </c>
    </row>
    <row r="97" spans="1:12" ht="25.5" x14ac:dyDescent="0.2">
      <c r="A97" s="45" t="s">
        <v>611</v>
      </c>
      <c r="B97" s="34" t="s">
        <v>217</v>
      </c>
      <c r="C97" s="46">
        <v>36187547</v>
      </c>
      <c r="D97" s="43" t="str">
        <f t="shared" si="11"/>
        <v>N/A</v>
      </c>
      <c r="E97" s="46">
        <v>44132620</v>
      </c>
      <c r="F97" s="43" t="str">
        <f t="shared" si="12"/>
        <v>N/A</v>
      </c>
      <c r="G97" s="46">
        <v>52014196</v>
      </c>
      <c r="H97" s="43" t="str">
        <f t="shared" si="13"/>
        <v>N/A</v>
      </c>
      <c r="I97" s="12">
        <v>21.96</v>
      </c>
      <c r="J97" s="12">
        <v>17.86</v>
      </c>
      <c r="K97" s="44" t="s">
        <v>732</v>
      </c>
      <c r="L97" s="9" t="str">
        <f t="shared" si="14"/>
        <v>Yes</v>
      </c>
    </row>
    <row r="98" spans="1:12" x14ac:dyDescent="0.2">
      <c r="A98" s="45" t="s">
        <v>612</v>
      </c>
      <c r="B98" s="34" t="s">
        <v>217</v>
      </c>
      <c r="C98" s="35">
        <v>281778</v>
      </c>
      <c r="D98" s="43" t="str">
        <f t="shared" si="11"/>
        <v>N/A</v>
      </c>
      <c r="E98" s="35">
        <v>320067</v>
      </c>
      <c r="F98" s="43" t="str">
        <f t="shared" si="12"/>
        <v>N/A</v>
      </c>
      <c r="G98" s="35">
        <v>360671</v>
      </c>
      <c r="H98" s="43" t="str">
        <f t="shared" si="13"/>
        <v>N/A</v>
      </c>
      <c r="I98" s="12">
        <v>13.59</v>
      </c>
      <c r="J98" s="12">
        <v>12.69</v>
      </c>
      <c r="K98" s="44" t="s">
        <v>732</v>
      </c>
      <c r="L98" s="9" t="str">
        <f t="shared" si="14"/>
        <v>Yes</v>
      </c>
    </row>
    <row r="99" spans="1:12" ht="25.5" x14ac:dyDescent="0.2">
      <c r="A99" s="45" t="s">
        <v>1448</v>
      </c>
      <c r="B99" s="34" t="s">
        <v>217</v>
      </c>
      <c r="C99" s="46">
        <v>128.42573586</v>
      </c>
      <c r="D99" s="43" t="str">
        <f t="shared" si="11"/>
        <v>N/A</v>
      </c>
      <c r="E99" s="46">
        <v>137.88556771</v>
      </c>
      <c r="F99" s="43" t="str">
        <f t="shared" si="12"/>
        <v>N/A</v>
      </c>
      <c r="G99" s="46">
        <v>144.21507690000001</v>
      </c>
      <c r="H99" s="43" t="str">
        <f t="shared" si="13"/>
        <v>N/A</v>
      </c>
      <c r="I99" s="12">
        <v>7.3659999999999997</v>
      </c>
      <c r="J99" s="12">
        <v>4.59</v>
      </c>
      <c r="K99" s="44" t="s">
        <v>732</v>
      </c>
      <c r="L99" s="9" t="str">
        <f t="shared" si="14"/>
        <v>Yes</v>
      </c>
    </row>
    <row r="100" spans="1:12" ht="25.5" x14ac:dyDescent="0.2">
      <c r="A100" s="45" t="s">
        <v>613</v>
      </c>
      <c r="B100" s="34" t="s">
        <v>217</v>
      </c>
      <c r="C100" s="46">
        <v>187606093</v>
      </c>
      <c r="D100" s="43" t="str">
        <f t="shared" si="11"/>
        <v>N/A</v>
      </c>
      <c r="E100" s="46">
        <v>232752661</v>
      </c>
      <c r="F100" s="43" t="str">
        <f t="shared" si="12"/>
        <v>N/A</v>
      </c>
      <c r="G100" s="46">
        <v>270548944</v>
      </c>
      <c r="H100" s="43" t="str">
        <f t="shared" si="13"/>
        <v>N/A</v>
      </c>
      <c r="I100" s="12">
        <v>24.06</v>
      </c>
      <c r="J100" s="12">
        <v>16.239999999999998</v>
      </c>
      <c r="K100" s="44" t="s">
        <v>732</v>
      </c>
      <c r="L100" s="9" t="str">
        <f t="shared" si="14"/>
        <v>Yes</v>
      </c>
    </row>
    <row r="101" spans="1:12" x14ac:dyDescent="0.2">
      <c r="A101" s="45" t="s">
        <v>614</v>
      </c>
      <c r="B101" s="34" t="s">
        <v>217</v>
      </c>
      <c r="C101" s="35">
        <v>468052</v>
      </c>
      <c r="D101" s="43" t="str">
        <f t="shared" si="11"/>
        <v>N/A</v>
      </c>
      <c r="E101" s="35">
        <v>535811</v>
      </c>
      <c r="F101" s="43" t="str">
        <f t="shared" si="12"/>
        <v>N/A</v>
      </c>
      <c r="G101" s="35">
        <v>570466</v>
      </c>
      <c r="H101" s="43" t="str">
        <f t="shared" si="13"/>
        <v>N/A</v>
      </c>
      <c r="I101" s="12">
        <v>14.48</v>
      </c>
      <c r="J101" s="12">
        <v>6.468</v>
      </c>
      <c r="K101" s="44" t="s">
        <v>732</v>
      </c>
      <c r="L101" s="9" t="str">
        <f t="shared" si="14"/>
        <v>Yes</v>
      </c>
    </row>
    <row r="102" spans="1:12" x14ac:dyDescent="0.2">
      <c r="A102" s="45" t="s">
        <v>1449</v>
      </c>
      <c r="B102" s="34" t="s">
        <v>217</v>
      </c>
      <c r="C102" s="46">
        <v>400.82318418</v>
      </c>
      <c r="D102" s="43" t="str">
        <f t="shared" si="11"/>
        <v>N/A</v>
      </c>
      <c r="E102" s="46">
        <v>434.39321140999999</v>
      </c>
      <c r="F102" s="43" t="str">
        <f t="shared" si="12"/>
        <v>N/A</v>
      </c>
      <c r="G102" s="46">
        <v>474.2595422</v>
      </c>
      <c r="H102" s="43" t="str">
        <f t="shared" si="13"/>
        <v>N/A</v>
      </c>
      <c r="I102" s="12">
        <v>8.375</v>
      </c>
      <c r="J102" s="12">
        <v>9.1769999999999996</v>
      </c>
      <c r="K102" s="44" t="s">
        <v>732</v>
      </c>
      <c r="L102" s="9" t="str">
        <f t="shared" si="14"/>
        <v>Yes</v>
      </c>
    </row>
    <row r="103" spans="1:12" x14ac:dyDescent="0.2">
      <c r="A103" s="45" t="s">
        <v>615</v>
      </c>
      <c r="B103" s="34" t="s">
        <v>217</v>
      </c>
      <c r="C103" s="46">
        <v>94443689</v>
      </c>
      <c r="D103" s="43" t="str">
        <f t="shared" si="11"/>
        <v>N/A</v>
      </c>
      <c r="E103" s="46">
        <v>103572950</v>
      </c>
      <c r="F103" s="43" t="str">
        <f t="shared" si="12"/>
        <v>N/A</v>
      </c>
      <c r="G103" s="46">
        <v>108350431</v>
      </c>
      <c r="H103" s="43" t="str">
        <f t="shared" si="13"/>
        <v>N/A</v>
      </c>
      <c r="I103" s="12">
        <v>9.6660000000000004</v>
      </c>
      <c r="J103" s="12">
        <v>4.6130000000000004</v>
      </c>
      <c r="K103" s="44" t="s">
        <v>732</v>
      </c>
      <c r="L103" s="9" t="str">
        <f t="shared" si="14"/>
        <v>Yes</v>
      </c>
    </row>
    <row r="104" spans="1:12" x14ac:dyDescent="0.2">
      <c r="A104" s="45" t="s">
        <v>616</v>
      </c>
      <c r="B104" s="34" t="s">
        <v>217</v>
      </c>
      <c r="C104" s="35">
        <v>275681</v>
      </c>
      <c r="D104" s="43" t="str">
        <f t="shared" si="11"/>
        <v>N/A</v>
      </c>
      <c r="E104" s="35">
        <v>251206</v>
      </c>
      <c r="F104" s="43" t="str">
        <f t="shared" si="12"/>
        <v>N/A</v>
      </c>
      <c r="G104" s="35">
        <v>267703</v>
      </c>
      <c r="H104" s="43" t="str">
        <f t="shared" si="13"/>
        <v>N/A</v>
      </c>
      <c r="I104" s="12">
        <v>-8.8800000000000008</v>
      </c>
      <c r="J104" s="12">
        <v>6.5670000000000002</v>
      </c>
      <c r="K104" s="44" t="s">
        <v>732</v>
      </c>
      <c r="L104" s="9" t="str">
        <f t="shared" si="14"/>
        <v>Yes</v>
      </c>
    </row>
    <row r="105" spans="1:12" x14ac:dyDescent="0.2">
      <c r="A105" s="45" t="s">
        <v>1450</v>
      </c>
      <c r="B105" s="34" t="s">
        <v>217</v>
      </c>
      <c r="C105" s="46">
        <v>342.58323569999999</v>
      </c>
      <c r="D105" s="43" t="str">
        <f t="shared" si="11"/>
        <v>N/A</v>
      </c>
      <c r="E105" s="46">
        <v>412.30285105000002</v>
      </c>
      <c r="F105" s="43" t="str">
        <f t="shared" si="12"/>
        <v>N/A</v>
      </c>
      <c r="G105" s="46">
        <v>404.74119080000003</v>
      </c>
      <c r="H105" s="43" t="str">
        <f t="shared" si="13"/>
        <v>N/A</v>
      </c>
      <c r="I105" s="12">
        <v>20.350000000000001</v>
      </c>
      <c r="J105" s="12">
        <v>-1.83</v>
      </c>
      <c r="K105" s="44" t="s">
        <v>732</v>
      </c>
      <c r="L105" s="9" t="str">
        <f t="shared" si="14"/>
        <v>Yes</v>
      </c>
    </row>
    <row r="106" spans="1:12" ht="25.5" x14ac:dyDescent="0.2">
      <c r="A106" s="45" t="s">
        <v>617</v>
      </c>
      <c r="B106" s="34" t="s">
        <v>217</v>
      </c>
      <c r="C106" s="46">
        <v>287181681</v>
      </c>
      <c r="D106" s="43" t="str">
        <f t="shared" si="11"/>
        <v>N/A</v>
      </c>
      <c r="E106" s="46">
        <v>358624638</v>
      </c>
      <c r="F106" s="43" t="str">
        <f t="shared" si="12"/>
        <v>N/A</v>
      </c>
      <c r="G106" s="46">
        <v>430393784</v>
      </c>
      <c r="H106" s="43" t="str">
        <f t="shared" si="13"/>
        <v>N/A</v>
      </c>
      <c r="I106" s="12">
        <v>24.88</v>
      </c>
      <c r="J106" s="12">
        <v>20.010000000000002</v>
      </c>
      <c r="K106" s="44" t="s">
        <v>732</v>
      </c>
      <c r="L106" s="9" t="str">
        <f t="shared" si="14"/>
        <v>Yes</v>
      </c>
    </row>
    <row r="107" spans="1:12" x14ac:dyDescent="0.2">
      <c r="A107" s="45" t="s">
        <v>618</v>
      </c>
      <c r="B107" s="34" t="s">
        <v>217</v>
      </c>
      <c r="C107" s="35">
        <v>15840</v>
      </c>
      <c r="D107" s="43" t="str">
        <f t="shared" si="11"/>
        <v>N/A</v>
      </c>
      <c r="E107" s="35">
        <v>19751</v>
      </c>
      <c r="F107" s="43" t="str">
        <f t="shared" si="12"/>
        <v>N/A</v>
      </c>
      <c r="G107" s="35">
        <v>25206</v>
      </c>
      <c r="H107" s="43" t="str">
        <f t="shared" si="13"/>
        <v>N/A</v>
      </c>
      <c r="I107" s="12">
        <v>24.69</v>
      </c>
      <c r="J107" s="12">
        <v>27.62</v>
      </c>
      <c r="K107" s="44" t="s">
        <v>732</v>
      </c>
      <c r="L107" s="9" t="str">
        <f t="shared" si="14"/>
        <v>Yes</v>
      </c>
    </row>
    <row r="108" spans="1:12" ht="25.5" x14ac:dyDescent="0.2">
      <c r="A108" s="45" t="s">
        <v>1451</v>
      </c>
      <c r="B108" s="34" t="s">
        <v>217</v>
      </c>
      <c r="C108" s="46">
        <v>18130.156629000001</v>
      </c>
      <c r="D108" s="43" t="str">
        <f t="shared" si="11"/>
        <v>N/A</v>
      </c>
      <c r="E108" s="46">
        <v>18157.290163000001</v>
      </c>
      <c r="F108" s="43" t="str">
        <f t="shared" si="12"/>
        <v>N/A</v>
      </c>
      <c r="G108" s="46">
        <v>17075.052924</v>
      </c>
      <c r="H108" s="43" t="str">
        <f t="shared" si="13"/>
        <v>N/A</v>
      </c>
      <c r="I108" s="12">
        <v>0.1497</v>
      </c>
      <c r="J108" s="12">
        <v>-5.96</v>
      </c>
      <c r="K108" s="44" t="s">
        <v>732</v>
      </c>
      <c r="L108" s="9" t="str">
        <f t="shared" si="14"/>
        <v>Yes</v>
      </c>
    </row>
    <row r="109" spans="1:12" ht="25.5" x14ac:dyDescent="0.2">
      <c r="A109" s="45" t="s">
        <v>619</v>
      </c>
      <c r="B109" s="34" t="s">
        <v>217</v>
      </c>
      <c r="C109" s="46">
        <v>442716094</v>
      </c>
      <c r="D109" s="43" t="str">
        <f t="shared" si="11"/>
        <v>N/A</v>
      </c>
      <c r="E109" s="46">
        <v>564731059</v>
      </c>
      <c r="F109" s="43" t="str">
        <f t="shared" si="12"/>
        <v>N/A</v>
      </c>
      <c r="G109" s="46">
        <v>643253615</v>
      </c>
      <c r="H109" s="43" t="str">
        <f t="shared" si="13"/>
        <v>N/A</v>
      </c>
      <c r="I109" s="12">
        <v>27.56</v>
      </c>
      <c r="J109" s="12">
        <v>13.9</v>
      </c>
      <c r="K109" s="44" t="s">
        <v>732</v>
      </c>
      <c r="L109" s="9" t="str">
        <f t="shared" si="14"/>
        <v>Yes</v>
      </c>
    </row>
    <row r="110" spans="1:12" x14ac:dyDescent="0.2">
      <c r="A110" s="45" t="s">
        <v>620</v>
      </c>
      <c r="B110" s="34" t="s">
        <v>217</v>
      </c>
      <c r="C110" s="35">
        <v>1052512</v>
      </c>
      <c r="D110" s="43" t="str">
        <f t="shared" si="11"/>
        <v>N/A</v>
      </c>
      <c r="E110" s="35">
        <v>1117972</v>
      </c>
      <c r="F110" s="43" t="str">
        <f t="shared" si="12"/>
        <v>N/A</v>
      </c>
      <c r="G110" s="35">
        <v>1215044</v>
      </c>
      <c r="H110" s="43" t="str">
        <f t="shared" si="13"/>
        <v>N/A</v>
      </c>
      <c r="I110" s="12">
        <v>6.2190000000000003</v>
      </c>
      <c r="J110" s="12">
        <v>8.6829999999999998</v>
      </c>
      <c r="K110" s="44" t="s">
        <v>732</v>
      </c>
      <c r="L110" s="9" t="str">
        <f t="shared" si="14"/>
        <v>Yes</v>
      </c>
    </row>
    <row r="111" spans="1:12" x14ac:dyDescent="0.2">
      <c r="A111" s="45" t="s">
        <v>1452</v>
      </c>
      <c r="B111" s="34" t="s">
        <v>217</v>
      </c>
      <c r="C111" s="46">
        <v>420.62807264999998</v>
      </c>
      <c r="D111" s="43" t="str">
        <f t="shared" si="11"/>
        <v>N/A</v>
      </c>
      <c r="E111" s="46">
        <v>505.13882189999998</v>
      </c>
      <c r="F111" s="43" t="str">
        <f t="shared" si="12"/>
        <v>N/A</v>
      </c>
      <c r="G111" s="46">
        <v>529.40767166000001</v>
      </c>
      <c r="H111" s="43" t="str">
        <f t="shared" si="13"/>
        <v>N/A</v>
      </c>
      <c r="I111" s="12">
        <v>20.09</v>
      </c>
      <c r="J111" s="12">
        <v>4.8040000000000003</v>
      </c>
      <c r="K111" s="44" t="s">
        <v>732</v>
      </c>
      <c r="L111" s="9" t="str">
        <f t="shared" si="14"/>
        <v>Yes</v>
      </c>
    </row>
    <row r="112" spans="1:12" x14ac:dyDescent="0.2">
      <c r="A112" s="45" t="s">
        <v>621</v>
      </c>
      <c r="B112" s="34" t="s">
        <v>217</v>
      </c>
      <c r="C112" s="46">
        <v>961825999</v>
      </c>
      <c r="D112" s="43" t="str">
        <f t="shared" si="11"/>
        <v>N/A</v>
      </c>
      <c r="E112" s="46">
        <v>1082978121</v>
      </c>
      <c r="F112" s="43" t="str">
        <f t="shared" si="12"/>
        <v>N/A</v>
      </c>
      <c r="G112" s="46">
        <v>1180354158</v>
      </c>
      <c r="H112" s="43" t="str">
        <f t="shared" si="13"/>
        <v>N/A</v>
      </c>
      <c r="I112" s="12">
        <v>12.6</v>
      </c>
      <c r="J112" s="12">
        <v>8.9920000000000009</v>
      </c>
      <c r="K112" s="44" t="s">
        <v>732</v>
      </c>
      <c r="L112" s="9" t="str">
        <f t="shared" si="14"/>
        <v>Yes</v>
      </c>
    </row>
    <row r="113" spans="1:12" x14ac:dyDescent="0.2">
      <c r="A113" s="45" t="s">
        <v>622</v>
      </c>
      <c r="B113" s="34" t="s">
        <v>217</v>
      </c>
      <c r="C113" s="35">
        <v>1140590</v>
      </c>
      <c r="D113" s="43" t="str">
        <f t="shared" si="11"/>
        <v>N/A</v>
      </c>
      <c r="E113" s="35">
        <v>1221752</v>
      </c>
      <c r="F113" s="43" t="str">
        <f t="shared" si="12"/>
        <v>N/A</v>
      </c>
      <c r="G113" s="35">
        <v>1307894</v>
      </c>
      <c r="H113" s="43" t="str">
        <f t="shared" si="13"/>
        <v>N/A</v>
      </c>
      <c r="I113" s="12">
        <v>7.1159999999999997</v>
      </c>
      <c r="J113" s="12">
        <v>7.0510000000000002</v>
      </c>
      <c r="K113" s="44" t="s">
        <v>732</v>
      </c>
      <c r="L113" s="9" t="str">
        <f t="shared" si="14"/>
        <v>Yes</v>
      </c>
    </row>
    <row r="114" spans="1:12" x14ac:dyDescent="0.2">
      <c r="A114" s="45" t="s">
        <v>1453</v>
      </c>
      <c r="B114" s="34" t="s">
        <v>217</v>
      </c>
      <c r="C114" s="46">
        <v>843.27058714999998</v>
      </c>
      <c r="D114" s="43" t="str">
        <f t="shared" si="11"/>
        <v>N/A</v>
      </c>
      <c r="E114" s="46">
        <v>886.41403575000004</v>
      </c>
      <c r="F114" s="43" t="str">
        <f t="shared" si="12"/>
        <v>N/A</v>
      </c>
      <c r="G114" s="46">
        <v>902.48457291</v>
      </c>
      <c r="H114" s="43" t="str">
        <f t="shared" si="13"/>
        <v>N/A</v>
      </c>
      <c r="I114" s="12">
        <v>5.1159999999999997</v>
      </c>
      <c r="J114" s="12">
        <v>1.8129999999999999</v>
      </c>
      <c r="K114" s="44" t="s">
        <v>732</v>
      </c>
      <c r="L114" s="9" t="str">
        <f t="shared" si="14"/>
        <v>Yes</v>
      </c>
    </row>
    <row r="115" spans="1:12" ht="25.5" x14ac:dyDescent="0.2">
      <c r="A115" s="45" t="s">
        <v>623</v>
      </c>
      <c r="B115" s="34" t="s">
        <v>217</v>
      </c>
      <c r="C115" s="46">
        <v>1869416654</v>
      </c>
      <c r="D115" s="43" t="str">
        <f t="shared" si="11"/>
        <v>N/A</v>
      </c>
      <c r="E115" s="46">
        <v>2113263367</v>
      </c>
      <c r="F115" s="43" t="str">
        <f t="shared" si="12"/>
        <v>N/A</v>
      </c>
      <c r="G115" s="46">
        <v>2458978163</v>
      </c>
      <c r="H115" s="43" t="str">
        <f t="shared" si="13"/>
        <v>N/A</v>
      </c>
      <c r="I115" s="12">
        <v>13.04</v>
      </c>
      <c r="J115" s="12">
        <v>16.36</v>
      </c>
      <c r="K115" s="44" t="s">
        <v>732</v>
      </c>
      <c r="L115" s="9" t="str">
        <f t="shared" si="14"/>
        <v>Yes</v>
      </c>
    </row>
    <row r="116" spans="1:12" x14ac:dyDescent="0.2">
      <c r="A116" s="48" t="s">
        <v>624</v>
      </c>
      <c r="B116" s="35" t="s">
        <v>217</v>
      </c>
      <c r="C116" s="35">
        <v>394648</v>
      </c>
      <c r="D116" s="43" t="str">
        <f t="shared" si="11"/>
        <v>N/A</v>
      </c>
      <c r="E116" s="35">
        <v>423872</v>
      </c>
      <c r="F116" s="43" t="str">
        <f t="shared" si="12"/>
        <v>N/A</v>
      </c>
      <c r="G116" s="35">
        <v>463460</v>
      </c>
      <c r="H116" s="43" t="str">
        <f t="shared" si="13"/>
        <v>N/A</v>
      </c>
      <c r="I116" s="12">
        <v>7.4050000000000002</v>
      </c>
      <c r="J116" s="12">
        <v>9.34</v>
      </c>
      <c r="K116" s="49" t="s">
        <v>732</v>
      </c>
      <c r="L116" s="9" t="str">
        <f t="shared" si="14"/>
        <v>Yes</v>
      </c>
    </row>
    <row r="117" spans="1:12" ht="25.5" x14ac:dyDescent="0.2">
      <c r="A117" s="45" t="s">
        <v>1454</v>
      </c>
      <c r="B117" s="34" t="s">
        <v>217</v>
      </c>
      <c r="C117" s="46">
        <v>4736.9216465999998</v>
      </c>
      <c r="D117" s="43" t="str">
        <f t="shared" si="11"/>
        <v>N/A</v>
      </c>
      <c r="E117" s="46">
        <v>4985.6168065000002</v>
      </c>
      <c r="F117" s="43" t="str">
        <f t="shared" si="12"/>
        <v>N/A</v>
      </c>
      <c r="G117" s="46">
        <v>5305.6966362000003</v>
      </c>
      <c r="H117" s="43" t="str">
        <f t="shared" si="13"/>
        <v>N/A</v>
      </c>
      <c r="I117" s="12">
        <v>5.25</v>
      </c>
      <c r="J117" s="12">
        <v>6.42</v>
      </c>
      <c r="K117" s="44" t="s">
        <v>732</v>
      </c>
      <c r="L117" s="9" t="str">
        <f t="shared" si="14"/>
        <v>Yes</v>
      </c>
    </row>
    <row r="118" spans="1:12" ht="25.5" x14ac:dyDescent="0.2">
      <c r="A118" s="45" t="s">
        <v>625</v>
      </c>
      <c r="B118" s="34" t="s">
        <v>217</v>
      </c>
      <c r="C118" s="46">
        <v>109905770</v>
      </c>
      <c r="D118" s="43" t="str">
        <f t="shared" si="11"/>
        <v>N/A</v>
      </c>
      <c r="E118" s="46">
        <v>140406736</v>
      </c>
      <c r="F118" s="43" t="str">
        <f t="shared" si="12"/>
        <v>N/A</v>
      </c>
      <c r="G118" s="46">
        <v>167726705</v>
      </c>
      <c r="H118" s="43" t="str">
        <f t="shared" si="13"/>
        <v>N/A</v>
      </c>
      <c r="I118" s="12">
        <v>27.75</v>
      </c>
      <c r="J118" s="12">
        <v>19.46</v>
      </c>
      <c r="K118" s="44" t="s">
        <v>732</v>
      </c>
      <c r="L118" s="9" t="str">
        <f t="shared" si="14"/>
        <v>Yes</v>
      </c>
    </row>
    <row r="119" spans="1:12" x14ac:dyDescent="0.2">
      <c r="A119" s="45" t="s">
        <v>626</v>
      </c>
      <c r="B119" s="34" t="s">
        <v>217</v>
      </c>
      <c r="C119" s="35">
        <v>143221</v>
      </c>
      <c r="D119" s="43" t="str">
        <f t="shared" si="11"/>
        <v>N/A</v>
      </c>
      <c r="E119" s="35">
        <v>175802</v>
      </c>
      <c r="F119" s="43" t="str">
        <f t="shared" si="12"/>
        <v>N/A</v>
      </c>
      <c r="G119" s="35">
        <v>221176</v>
      </c>
      <c r="H119" s="43" t="str">
        <f t="shared" si="13"/>
        <v>N/A</v>
      </c>
      <c r="I119" s="12">
        <v>22.75</v>
      </c>
      <c r="J119" s="12">
        <v>25.81</v>
      </c>
      <c r="K119" s="44" t="s">
        <v>732</v>
      </c>
      <c r="L119" s="9" t="str">
        <f t="shared" si="14"/>
        <v>Yes</v>
      </c>
    </row>
    <row r="120" spans="1:12" ht="25.5" x14ac:dyDescent="0.2">
      <c r="A120" s="45" t="s">
        <v>1455</v>
      </c>
      <c r="B120" s="34" t="s">
        <v>217</v>
      </c>
      <c r="C120" s="46">
        <v>767.38585822000005</v>
      </c>
      <c r="D120" s="43" t="str">
        <f t="shared" si="11"/>
        <v>N/A</v>
      </c>
      <c r="E120" s="46">
        <v>798.66404250000005</v>
      </c>
      <c r="F120" s="43" t="str">
        <f t="shared" si="12"/>
        <v>N/A</v>
      </c>
      <c r="G120" s="46">
        <v>758.34043928999995</v>
      </c>
      <c r="H120" s="43" t="str">
        <f t="shared" si="13"/>
        <v>N/A</v>
      </c>
      <c r="I120" s="12">
        <v>4.0759999999999996</v>
      </c>
      <c r="J120" s="12">
        <v>-5.05</v>
      </c>
      <c r="K120" s="44" t="s">
        <v>732</v>
      </c>
      <c r="L120" s="9" t="str">
        <f t="shared" si="14"/>
        <v>Yes</v>
      </c>
    </row>
    <row r="121" spans="1:12" ht="25.5" x14ac:dyDescent="0.2">
      <c r="A121" s="45" t="s">
        <v>627</v>
      </c>
      <c r="B121" s="34" t="s">
        <v>217</v>
      </c>
      <c r="C121" s="46">
        <v>36921890</v>
      </c>
      <c r="D121" s="43" t="str">
        <f t="shared" si="11"/>
        <v>N/A</v>
      </c>
      <c r="E121" s="46">
        <v>50036218</v>
      </c>
      <c r="F121" s="43" t="str">
        <f t="shared" si="12"/>
        <v>N/A</v>
      </c>
      <c r="G121" s="46">
        <v>89540407</v>
      </c>
      <c r="H121" s="43" t="str">
        <f t="shared" si="13"/>
        <v>N/A</v>
      </c>
      <c r="I121" s="12">
        <v>35.520000000000003</v>
      </c>
      <c r="J121" s="12">
        <v>78.95</v>
      </c>
      <c r="K121" s="44" t="s">
        <v>732</v>
      </c>
      <c r="L121" s="9" t="str">
        <f t="shared" si="14"/>
        <v>No</v>
      </c>
    </row>
    <row r="122" spans="1:12" x14ac:dyDescent="0.2">
      <c r="A122" s="45" t="s">
        <v>628</v>
      </c>
      <c r="B122" s="34" t="s">
        <v>217</v>
      </c>
      <c r="C122" s="35">
        <v>4637</v>
      </c>
      <c r="D122" s="43" t="str">
        <f t="shared" si="11"/>
        <v>N/A</v>
      </c>
      <c r="E122" s="35">
        <v>17866</v>
      </c>
      <c r="F122" s="43" t="str">
        <f t="shared" si="12"/>
        <v>N/A</v>
      </c>
      <c r="G122" s="35">
        <v>25391</v>
      </c>
      <c r="H122" s="43" t="str">
        <f t="shared" si="13"/>
        <v>N/A</v>
      </c>
      <c r="I122" s="12">
        <v>285.3</v>
      </c>
      <c r="J122" s="12">
        <v>42.12</v>
      </c>
      <c r="K122" s="44" t="s">
        <v>732</v>
      </c>
      <c r="L122" s="9" t="str">
        <f t="shared" si="14"/>
        <v>No</v>
      </c>
    </row>
    <row r="123" spans="1:12" ht="25.5" x14ac:dyDescent="0.2">
      <c r="A123" s="45" t="s">
        <v>1456</v>
      </c>
      <c r="B123" s="34" t="s">
        <v>217</v>
      </c>
      <c r="C123" s="46">
        <v>7962.4520163999996</v>
      </c>
      <c r="D123" s="43" t="str">
        <f t="shared" si="11"/>
        <v>N/A</v>
      </c>
      <c r="E123" s="46">
        <v>2800.639091</v>
      </c>
      <c r="F123" s="43" t="str">
        <f t="shared" si="12"/>
        <v>N/A</v>
      </c>
      <c r="G123" s="46">
        <v>3526.4624079</v>
      </c>
      <c r="H123" s="43" t="str">
        <f t="shared" si="13"/>
        <v>N/A</v>
      </c>
      <c r="I123" s="12">
        <v>-64.8</v>
      </c>
      <c r="J123" s="12">
        <v>25.92</v>
      </c>
      <c r="K123" s="44" t="s">
        <v>732</v>
      </c>
      <c r="L123" s="9" t="str">
        <f t="shared" si="14"/>
        <v>Yes</v>
      </c>
    </row>
    <row r="124" spans="1:12" ht="25.5" x14ac:dyDescent="0.2">
      <c r="A124" s="45" t="s">
        <v>629</v>
      </c>
      <c r="B124" s="34" t="s">
        <v>217</v>
      </c>
      <c r="C124" s="46">
        <v>56429256</v>
      </c>
      <c r="D124" s="43" t="str">
        <f t="shared" si="11"/>
        <v>N/A</v>
      </c>
      <c r="E124" s="46">
        <v>36156070</v>
      </c>
      <c r="F124" s="43" t="str">
        <f t="shared" si="12"/>
        <v>N/A</v>
      </c>
      <c r="G124" s="46">
        <v>77392299</v>
      </c>
      <c r="H124" s="43" t="str">
        <f t="shared" si="13"/>
        <v>N/A</v>
      </c>
      <c r="I124" s="12">
        <v>-35.9</v>
      </c>
      <c r="J124" s="12">
        <v>114.1</v>
      </c>
      <c r="K124" s="44" t="s">
        <v>732</v>
      </c>
      <c r="L124" s="9" t="str">
        <f t="shared" si="14"/>
        <v>No</v>
      </c>
    </row>
    <row r="125" spans="1:12" ht="25.5" x14ac:dyDescent="0.2">
      <c r="A125" s="45" t="s">
        <v>630</v>
      </c>
      <c r="B125" s="34" t="s">
        <v>217</v>
      </c>
      <c r="C125" s="35">
        <v>76399</v>
      </c>
      <c r="D125" s="43" t="str">
        <f t="shared" si="11"/>
        <v>N/A</v>
      </c>
      <c r="E125" s="35">
        <v>65456</v>
      </c>
      <c r="F125" s="43" t="str">
        <f t="shared" si="12"/>
        <v>N/A</v>
      </c>
      <c r="G125" s="35">
        <v>87976</v>
      </c>
      <c r="H125" s="43" t="str">
        <f t="shared" si="13"/>
        <v>N/A</v>
      </c>
      <c r="I125" s="12">
        <v>-14.3</v>
      </c>
      <c r="J125" s="12">
        <v>34.4</v>
      </c>
      <c r="K125" s="44" t="s">
        <v>732</v>
      </c>
      <c r="L125" s="9" t="str">
        <f t="shared" si="14"/>
        <v>No</v>
      </c>
    </row>
    <row r="126" spans="1:12" ht="25.5" x14ac:dyDescent="0.2">
      <c r="A126" s="45" t="s">
        <v>1457</v>
      </c>
      <c r="B126" s="34" t="s">
        <v>217</v>
      </c>
      <c r="C126" s="46">
        <v>738.61249493000003</v>
      </c>
      <c r="D126" s="43" t="str">
        <f t="shared" si="11"/>
        <v>N/A</v>
      </c>
      <c r="E126" s="46">
        <v>552.37212783999996</v>
      </c>
      <c r="F126" s="43" t="str">
        <f t="shared" si="12"/>
        <v>N/A</v>
      </c>
      <c r="G126" s="46">
        <v>879.69786078000004</v>
      </c>
      <c r="H126" s="43" t="str">
        <f t="shared" si="13"/>
        <v>N/A</v>
      </c>
      <c r="I126" s="12">
        <v>-25.2</v>
      </c>
      <c r="J126" s="12">
        <v>59.26</v>
      </c>
      <c r="K126" s="44" t="s">
        <v>732</v>
      </c>
      <c r="L126" s="9" t="str">
        <f t="shared" si="14"/>
        <v>No</v>
      </c>
    </row>
    <row r="127" spans="1:12" ht="25.5" x14ac:dyDescent="0.2">
      <c r="A127" s="45" t="s">
        <v>631</v>
      </c>
      <c r="B127" s="34" t="s">
        <v>217</v>
      </c>
      <c r="C127" s="46">
        <v>185766265</v>
      </c>
      <c r="D127" s="43" t="str">
        <f t="shared" si="11"/>
        <v>N/A</v>
      </c>
      <c r="E127" s="46">
        <v>218826489</v>
      </c>
      <c r="F127" s="43" t="str">
        <f t="shared" si="12"/>
        <v>N/A</v>
      </c>
      <c r="G127" s="46">
        <v>259624191</v>
      </c>
      <c r="H127" s="43" t="str">
        <f t="shared" si="13"/>
        <v>N/A</v>
      </c>
      <c r="I127" s="12">
        <v>17.8</v>
      </c>
      <c r="J127" s="12">
        <v>18.64</v>
      </c>
      <c r="K127" s="44" t="s">
        <v>732</v>
      </c>
      <c r="L127" s="9" t="str">
        <f t="shared" si="14"/>
        <v>Yes</v>
      </c>
    </row>
    <row r="128" spans="1:12" x14ac:dyDescent="0.2">
      <c r="A128" s="45" t="s">
        <v>632</v>
      </c>
      <c r="B128" s="34" t="s">
        <v>217</v>
      </c>
      <c r="C128" s="35">
        <v>34129</v>
      </c>
      <c r="D128" s="43" t="str">
        <f t="shared" si="11"/>
        <v>N/A</v>
      </c>
      <c r="E128" s="35">
        <v>38086</v>
      </c>
      <c r="F128" s="43" t="str">
        <f t="shared" si="12"/>
        <v>N/A</v>
      </c>
      <c r="G128" s="35">
        <v>42528</v>
      </c>
      <c r="H128" s="43" t="str">
        <f t="shared" si="13"/>
        <v>N/A</v>
      </c>
      <c r="I128" s="12">
        <v>11.59</v>
      </c>
      <c r="J128" s="12">
        <v>11.66</v>
      </c>
      <c r="K128" s="44" t="s">
        <v>732</v>
      </c>
      <c r="L128" s="9" t="str">
        <f t="shared" si="14"/>
        <v>Yes</v>
      </c>
    </row>
    <row r="129" spans="1:12" ht="25.5" x14ac:dyDescent="0.2">
      <c r="A129" s="45" t="s">
        <v>1458</v>
      </c>
      <c r="B129" s="34" t="s">
        <v>217</v>
      </c>
      <c r="C129" s="46">
        <v>5443.0620587000003</v>
      </c>
      <c r="D129" s="43" t="str">
        <f t="shared" si="11"/>
        <v>N/A</v>
      </c>
      <c r="E129" s="46">
        <v>5745.5886415000004</v>
      </c>
      <c r="F129" s="43" t="str">
        <f t="shared" si="12"/>
        <v>N/A</v>
      </c>
      <c r="G129" s="46">
        <v>6104.7825198</v>
      </c>
      <c r="H129" s="43" t="str">
        <f t="shared" si="13"/>
        <v>N/A</v>
      </c>
      <c r="I129" s="12">
        <v>5.5579999999999998</v>
      </c>
      <c r="J129" s="12">
        <v>6.2519999999999998</v>
      </c>
      <c r="K129" s="44" t="s">
        <v>732</v>
      </c>
      <c r="L129" s="9" t="str">
        <f t="shared" si="14"/>
        <v>Yes</v>
      </c>
    </row>
    <row r="130" spans="1:12" ht="25.5" x14ac:dyDescent="0.2">
      <c r="A130" s="45" t="s">
        <v>633</v>
      </c>
      <c r="B130" s="34" t="s">
        <v>217</v>
      </c>
      <c r="C130" s="46">
        <v>14592999</v>
      </c>
      <c r="D130" s="43" t="str">
        <f t="shared" si="11"/>
        <v>N/A</v>
      </c>
      <c r="E130" s="46">
        <v>22164950</v>
      </c>
      <c r="F130" s="43" t="str">
        <f t="shared" si="12"/>
        <v>N/A</v>
      </c>
      <c r="G130" s="46">
        <v>32731586</v>
      </c>
      <c r="H130" s="43" t="str">
        <f t="shared" si="13"/>
        <v>N/A</v>
      </c>
      <c r="I130" s="12">
        <v>51.89</v>
      </c>
      <c r="J130" s="12">
        <v>47.67</v>
      </c>
      <c r="K130" s="44" t="s">
        <v>732</v>
      </c>
      <c r="L130" s="9" t="str">
        <f t="shared" si="14"/>
        <v>No</v>
      </c>
    </row>
    <row r="131" spans="1:12" x14ac:dyDescent="0.2">
      <c r="A131" s="45" t="s">
        <v>634</v>
      </c>
      <c r="B131" s="34" t="s">
        <v>217</v>
      </c>
      <c r="C131" s="35">
        <v>9992</v>
      </c>
      <c r="D131" s="43" t="str">
        <f t="shared" si="11"/>
        <v>N/A</v>
      </c>
      <c r="E131" s="35">
        <v>15089</v>
      </c>
      <c r="F131" s="43" t="str">
        <f t="shared" si="12"/>
        <v>N/A</v>
      </c>
      <c r="G131" s="35">
        <v>24480</v>
      </c>
      <c r="H131" s="43" t="str">
        <f t="shared" si="13"/>
        <v>N/A</v>
      </c>
      <c r="I131" s="12">
        <v>51.01</v>
      </c>
      <c r="J131" s="12">
        <v>62.24</v>
      </c>
      <c r="K131" s="44" t="s">
        <v>732</v>
      </c>
      <c r="L131" s="9" t="str">
        <f t="shared" si="14"/>
        <v>No</v>
      </c>
    </row>
    <row r="132" spans="1:12" ht="25.5" x14ac:dyDescent="0.2">
      <c r="A132" s="45" t="s">
        <v>1459</v>
      </c>
      <c r="B132" s="34" t="s">
        <v>217</v>
      </c>
      <c r="C132" s="46">
        <v>1460.4682746000001</v>
      </c>
      <c r="D132" s="43" t="str">
        <f t="shared" si="11"/>
        <v>N/A</v>
      </c>
      <c r="E132" s="46">
        <v>1468.9475777</v>
      </c>
      <c r="F132" s="43" t="str">
        <f t="shared" si="12"/>
        <v>N/A</v>
      </c>
      <c r="G132" s="46">
        <v>1337.0745915</v>
      </c>
      <c r="H132" s="43" t="str">
        <f t="shared" si="13"/>
        <v>N/A</v>
      </c>
      <c r="I132" s="12">
        <v>0.5806</v>
      </c>
      <c r="J132" s="12">
        <v>-8.98</v>
      </c>
      <c r="K132" s="44" t="s">
        <v>732</v>
      </c>
      <c r="L132" s="9" t="str">
        <f t="shared" si="14"/>
        <v>Yes</v>
      </c>
    </row>
    <row r="133" spans="1:12" ht="25.5" x14ac:dyDescent="0.2">
      <c r="A133" s="45" t="s">
        <v>635</v>
      </c>
      <c r="B133" s="34" t="s">
        <v>217</v>
      </c>
      <c r="C133" s="46">
        <v>170898318</v>
      </c>
      <c r="D133" s="43" t="str">
        <f t="shared" si="11"/>
        <v>N/A</v>
      </c>
      <c r="E133" s="46">
        <v>195268792</v>
      </c>
      <c r="F133" s="43" t="str">
        <f t="shared" si="12"/>
        <v>N/A</v>
      </c>
      <c r="G133" s="46">
        <v>207317176</v>
      </c>
      <c r="H133" s="43" t="str">
        <f t="shared" si="13"/>
        <v>N/A</v>
      </c>
      <c r="I133" s="12">
        <v>14.26</v>
      </c>
      <c r="J133" s="12">
        <v>6.17</v>
      </c>
      <c r="K133" s="44" t="s">
        <v>732</v>
      </c>
      <c r="L133" s="9" t="str">
        <f t="shared" si="14"/>
        <v>Yes</v>
      </c>
    </row>
    <row r="134" spans="1:12" x14ac:dyDescent="0.2">
      <c r="A134" s="45" t="s">
        <v>636</v>
      </c>
      <c r="B134" s="34" t="s">
        <v>217</v>
      </c>
      <c r="C134" s="35">
        <v>16207</v>
      </c>
      <c r="D134" s="43" t="str">
        <f t="shared" si="11"/>
        <v>N/A</v>
      </c>
      <c r="E134" s="35">
        <v>16705</v>
      </c>
      <c r="F134" s="43" t="str">
        <f t="shared" si="12"/>
        <v>N/A</v>
      </c>
      <c r="G134" s="35">
        <v>17950</v>
      </c>
      <c r="H134" s="43" t="str">
        <f t="shared" si="13"/>
        <v>N/A</v>
      </c>
      <c r="I134" s="12">
        <v>3.073</v>
      </c>
      <c r="J134" s="12">
        <v>7.4530000000000003</v>
      </c>
      <c r="K134" s="44" t="s">
        <v>732</v>
      </c>
      <c r="L134" s="9" t="str">
        <f t="shared" si="14"/>
        <v>Yes</v>
      </c>
    </row>
    <row r="135" spans="1:12" x14ac:dyDescent="0.2">
      <c r="A135" s="45" t="s">
        <v>1460</v>
      </c>
      <c r="B135" s="34" t="s">
        <v>217</v>
      </c>
      <c r="C135" s="46">
        <v>10544.722527</v>
      </c>
      <c r="D135" s="43" t="str">
        <f t="shared" si="11"/>
        <v>N/A</v>
      </c>
      <c r="E135" s="46">
        <v>11689.242263</v>
      </c>
      <c r="F135" s="43" t="str">
        <f t="shared" si="12"/>
        <v>N/A</v>
      </c>
      <c r="G135" s="46">
        <v>11549.703398</v>
      </c>
      <c r="H135" s="43" t="str">
        <f t="shared" si="13"/>
        <v>N/A</v>
      </c>
      <c r="I135" s="12">
        <v>10.85</v>
      </c>
      <c r="J135" s="12">
        <v>-1.19</v>
      </c>
      <c r="K135" s="44" t="s">
        <v>732</v>
      </c>
      <c r="L135" s="9" t="str">
        <f t="shared" si="14"/>
        <v>Yes</v>
      </c>
    </row>
    <row r="136" spans="1:12" ht="25.5" x14ac:dyDescent="0.2">
      <c r="A136" s="45" t="s">
        <v>637</v>
      </c>
      <c r="B136" s="34" t="s">
        <v>217</v>
      </c>
      <c r="C136" s="46">
        <v>11115999</v>
      </c>
      <c r="D136" s="43" t="str">
        <f t="shared" si="11"/>
        <v>N/A</v>
      </c>
      <c r="E136" s="46">
        <v>13711943</v>
      </c>
      <c r="F136" s="43" t="str">
        <f t="shared" si="12"/>
        <v>N/A</v>
      </c>
      <c r="G136" s="46">
        <v>16310969</v>
      </c>
      <c r="H136" s="43" t="str">
        <f t="shared" si="13"/>
        <v>N/A</v>
      </c>
      <c r="I136" s="12">
        <v>23.35</v>
      </c>
      <c r="J136" s="12">
        <v>18.95</v>
      </c>
      <c r="K136" s="44" t="s">
        <v>732</v>
      </c>
      <c r="L136" s="9" t="str">
        <f>IF(J136="Div by 0", "N/A", IF(OR(J136="N/A",K136="N/A"),"N/A", IF(J136&gt;VALUE(MID(K136,1,2)), "No", IF(J136&lt;-1*VALUE(MID(K136,1,2)), "No", "Yes"))))</f>
        <v>Yes</v>
      </c>
    </row>
    <row r="137" spans="1:12" x14ac:dyDescent="0.2">
      <c r="A137" s="45" t="s">
        <v>638</v>
      </c>
      <c r="B137" s="34" t="s">
        <v>217</v>
      </c>
      <c r="C137" s="35">
        <v>105483</v>
      </c>
      <c r="D137" s="43" t="str">
        <f t="shared" si="11"/>
        <v>N/A</v>
      </c>
      <c r="E137" s="35">
        <v>127515</v>
      </c>
      <c r="F137" s="43" t="str">
        <f t="shared" si="12"/>
        <v>N/A</v>
      </c>
      <c r="G137" s="35">
        <v>150277</v>
      </c>
      <c r="H137" s="43" t="str">
        <f t="shared" si="13"/>
        <v>N/A</v>
      </c>
      <c r="I137" s="12">
        <v>20.89</v>
      </c>
      <c r="J137" s="12">
        <v>17.850000000000001</v>
      </c>
      <c r="K137" s="44" t="s">
        <v>732</v>
      </c>
      <c r="L137" s="9" t="str">
        <f t="shared" ref="L137:L141" si="15">IF(J137="Div by 0", "N/A", IF(OR(J137="N/A",K137="N/A"),"N/A", IF(J137&gt;VALUE(MID(K137,1,2)), "No", IF(J137&lt;-1*VALUE(MID(K137,1,2)), "No", "Yes"))))</f>
        <v>Yes</v>
      </c>
    </row>
    <row r="138" spans="1:12" ht="25.5" x14ac:dyDescent="0.2">
      <c r="A138" s="45" t="s">
        <v>1461</v>
      </c>
      <c r="B138" s="34" t="s">
        <v>217</v>
      </c>
      <c r="C138" s="46">
        <v>105.38190040000001</v>
      </c>
      <c r="D138" s="43" t="str">
        <f t="shared" si="11"/>
        <v>N/A</v>
      </c>
      <c r="E138" s="46">
        <v>107.53200016</v>
      </c>
      <c r="F138" s="43" t="str">
        <f t="shared" si="12"/>
        <v>N/A</v>
      </c>
      <c r="G138" s="46">
        <v>108.53935731999999</v>
      </c>
      <c r="H138" s="43" t="str">
        <f t="shared" si="13"/>
        <v>N/A</v>
      </c>
      <c r="I138" s="12">
        <v>2.04</v>
      </c>
      <c r="J138" s="12">
        <v>0.93679999999999997</v>
      </c>
      <c r="K138" s="44" t="s">
        <v>732</v>
      </c>
      <c r="L138" s="9" t="str">
        <f t="shared" si="15"/>
        <v>Yes</v>
      </c>
    </row>
    <row r="139" spans="1:12" ht="25.5" x14ac:dyDescent="0.2">
      <c r="A139" s="45" t="s">
        <v>639</v>
      </c>
      <c r="B139" s="34" t="s">
        <v>217</v>
      </c>
      <c r="C139" s="46">
        <v>1339653</v>
      </c>
      <c r="D139" s="43" t="str">
        <f t="shared" si="11"/>
        <v>N/A</v>
      </c>
      <c r="E139" s="46">
        <v>2177349</v>
      </c>
      <c r="F139" s="43" t="str">
        <f t="shared" si="12"/>
        <v>N/A</v>
      </c>
      <c r="G139" s="46">
        <v>2994677</v>
      </c>
      <c r="H139" s="43" t="str">
        <f t="shared" si="13"/>
        <v>N/A</v>
      </c>
      <c r="I139" s="12">
        <v>62.53</v>
      </c>
      <c r="J139" s="12">
        <v>37.54</v>
      </c>
      <c r="K139" s="44" t="s">
        <v>732</v>
      </c>
      <c r="L139" s="9" t="str">
        <f t="shared" si="15"/>
        <v>No</v>
      </c>
    </row>
    <row r="140" spans="1:12" x14ac:dyDescent="0.2">
      <c r="A140" s="45" t="s">
        <v>640</v>
      </c>
      <c r="B140" s="34" t="s">
        <v>217</v>
      </c>
      <c r="C140" s="35">
        <v>32</v>
      </c>
      <c r="D140" s="43" t="str">
        <f t="shared" si="11"/>
        <v>N/A</v>
      </c>
      <c r="E140" s="35">
        <v>145</v>
      </c>
      <c r="F140" s="43" t="str">
        <f t="shared" si="12"/>
        <v>N/A</v>
      </c>
      <c r="G140" s="35">
        <v>160</v>
      </c>
      <c r="H140" s="43" t="str">
        <f t="shared" si="13"/>
        <v>N/A</v>
      </c>
      <c r="I140" s="12">
        <v>353.1</v>
      </c>
      <c r="J140" s="12">
        <v>10.34</v>
      </c>
      <c r="K140" s="44" t="s">
        <v>732</v>
      </c>
      <c r="L140" s="9" t="str">
        <f t="shared" si="15"/>
        <v>Yes</v>
      </c>
    </row>
    <row r="141" spans="1:12" ht="25.5" x14ac:dyDescent="0.2">
      <c r="A141" s="45" t="s">
        <v>1462</v>
      </c>
      <c r="B141" s="34" t="s">
        <v>217</v>
      </c>
      <c r="C141" s="46">
        <v>41864.15625</v>
      </c>
      <c r="D141" s="43" t="str">
        <f t="shared" si="11"/>
        <v>N/A</v>
      </c>
      <c r="E141" s="46">
        <v>15016.2</v>
      </c>
      <c r="F141" s="43" t="str">
        <f t="shared" si="12"/>
        <v>N/A</v>
      </c>
      <c r="G141" s="46">
        <v>18716.731250000001</v>
      </c>
      <c r="H141" s="43" t="str">
        <f t="shared" si="13"/>
        <v>N/A</v>
      </c>
      <c r="I141" s="12">
        <v>-64.099999999999994</v>
      </c>
      <c r="J141" s="12">
        <v>24.64</v>
      </c>
      <c r="K141" s="44" t="s">
        <v>732</v>
      </c>
      <c r="L141" s="9" t="str">
        <f t="shared" si="15"/>
        <v>Yes</v>
      </c>
    </row>
    <row r="142" spans="1:12" ht="25.5" x14ac:dyDescent="0.2">
      <c r="A142" s="45" t="s">
        <v>641</v>
      </c>
      <c r="B142" s="34" t="s">
        <v>217</v>
      </c>
      <c r="C142" s="46">
        <v>336820046</v>
      </c>
      <c r="D142" s="43" t="str">
        <f t="shared" si="11"/>
        <v>N/A</v>
      </c>
      <c r="E142" s="46">
        <v>416016175</v>
      </c>
      <c r="F142" s="43" t="str">
        <f t="shared" si="12"/>
        <v>N/A</v>
      </c>
      <c r="G142" s="46">
        <v>472910865</v>
      </c>
      <c r="H142" s="43" t="str">
        <f t="shared" si="13"/>
        <v>N/A</v>
      </c>
      <c r="I142" s="12">
        <v>23.51</v>
      </c>
      <c r="J142" s="12">
        <v>13.68</v>
      </c>
      <c r="K142" s="44" t="s">
        <v>732</v>
      </c>
      <c r="L142" s="9" t="str">
        <f t="shared" ref="L142:L153" si="16">IF(J142="Div by 0", "N/A", IF(K142="N/A","N/A", IF(J142&gt;VALUE(MID(K142,1,2)), "No", IF(J142&lt;-1*VALUE(MID(K142,1,2)), "No", "Yes"))))</f>
        <v>Yes</v>
      </c>
    </row>
    <row r="143" spans="1:12" ht="25.5" x14ac:dyDescent="0.2">
      <c r="A143" s="45" t="s">
        <v>642</v>
      </c>
      <c r="B143" s="34" t="s">
        <v>217</v>
      </c>
      <c r="C143" s="35">
        <v>494725</v>
      </c>
      <c r="D143" s="43" t="str">
        <f t="shared" si="11"/>
        <v>N/A</v>
      </c>
      <c r="E143" s="35">
        <v>512993</v>
      </c>
      <c r="F143" s="43" t="str">
        <f t="shared" si="12"/>
        <v>N/A</v>
      </c>
      <c r="G143" s="35">
        <v>663656</v>
      </c>
      <c r="H143" s="43" t="str">
        <f t="shared" si="13"/>
        <v>N/A</v>
      </c>
      <c r="I143" s="12">
        <v>3.6930000000000001</v>
      </c>
      <c r="J143" s="12">
        <v>29.37</v>
      </c>
      <c r="K143" s="44" t="s">
        <v>732</v>
      </c>
      <c r="L143" s="9" t="str">
        <f t="shared" si="16"/>
        <v>Yes</v>
      </c>
    </row>
    <row r="144" spans="1:12" ht="25.5" x14ac:dyDescent="0.2">
      <c r="A144" s="45" t="s">
        <v>1463</v>
      </c>
      <c r="B144" s="34" t="s">
        <v>217</v>
      </c>
      <c r="C144" s="46">
        <v>680.82277224999996</v>
      </c>
      <c r="D144" s="43" t="str">
        <f t="shared" si="11"/>
        <v>N/A</v>
      </c>
      <c r="E144" s="46">
        <v>810.95877527000005</v>
      </c>
      <c r="F144" s="43" t="str">
        <f t="shared" si="12"/>
        <v>N/A</v>
      </c>
      <c r="G144" s="46">
        <v>712.58432832999995</v>
      </c>
      <c r="H144" s="43" t="str">
        <f t="shared" si="13"/>
        <v>N/A</v>
      </c>
      <c r="I144" s="12">
        <v>19.11</v>
      </c>
      <c r="J144" s="12">
        <v>-12.1</v>
      </c>
      <c r="K144" s="44" t="s">
        <v>732</v>
      </c>
      <c r="L144" s="9" t="str">
        <f t="shared" si="16"/>
        <v>Yes</v>
      </c>
    </row>
    <row r="145" spans="1:12" ht="25.5" x14ac:dyDescent="0.2">
      <c r="A145" s="45" t="s">
        <v>643</v>
      </c>
      <c r="B145" s="34" t="s">
        <v>217</v>
      </c>
      <c r="C145" s="46">
        <v>9680479</v>
      </c>
      <c r="D145" s="43" t="str">
        <f t="shared" ref="D145:D153" si="17">IF($B145="N/A","N/A",IF(C145&gt;10,"No",IF(C145&lt;-10,"No","Yes")))</f>
        <v>N/A</v>
      </c>
      <c r="E145" s="46">
        <v>10910403</v>
      </c>
      <c r="F145" s="43" t="str">
        <f t="shared" ref="F145:F153" si="18">IF($B145="N/A","N/A",IF(E145&gt;10,"No",IF(E145&lt;-10,"No","Yes")))</f>
        <v>N/A</v>
      </c>
      <c r="G145" s="46">
        <v>10721496</v>
      </c>
      <c r="H145" s="43" t="str">
        <f t="shared" ref="H145:H153" si="19">IF($B145="N/A","N/A",IF(G145&gt;10,"No",IF(G145&lt;-10,"No","Yes")))</f>
        <v>N/A</v>
      </c>
      <c r="I145" s="12">
        <v>12.71</v>
      </c>
      <c r="J145" s="12">
        <v>-1.73</v>
      </c>
      <c r="K145" s="44" t="s">
        <v>732</v>
      </c>
      <c r="L145" s="9" t="str">
        <f t="shared" si="16"/>
        <v>Yes</v>
      </c>
    </row>
    <row r="146" spans="1:12" x14ac:dyDescent="0.2">
      <c r="A146" s="45" t="s">
        <v>644</v>
      </c>
      <c r="B146" s="34" t="s">
        <v>217</v>
      </c>
      <c r="C146" s="35">
        <v>616</v>
      </c>
      <c r="D146" s="43" t="str">
        <f t="shared" si="17"/>
        <v>N/A</v>
      </c>
      <c r="E146" s="35">
        <v>660</v>
      </c>
      <c r="F146" s="43" t="str">
        <f t="shared" si="18"/>
        <v>N/A</v>
      </c>
      <c r="G146" s="35">
        <v>713</v>
      </c>
      <c r="H146" s="43" t="str">
        <f t="shared" si="19"/>
        <v>N/A</v>
      </c>
      <c r="I146" s="12">
        <v>7.1429999999999998</v>
      </c>
      <c r="J146" s="12">
        <v>8.0299999999999994</v>
      </c>
      <c r="K146" s="44" t="s">
        <v>732</v>
      </c>
      <c r="L146" s="9" t="str">
        <f t="shared" si="16"/>
        <v>Yes</v>
      </c>
    </row>
    <row r="147" spans="1:12" ht="25.5" x14ac:dyDescent="0.2">
      <c r="A147" s="45" t="s">
        <v>1464</v>
      </c>
      <c r="B147" s="34" t="s">
        <v>217</v>
      </c>
      <c r="C147" s="46">
        <v>15715.063312</v>
      </c>
      <c r="D147" s="43" t="str">
        <f t="shared" si="17"/>
        <v>N/A</v>
      </c>
      <c r="E147" s="46">
        <v>16530.913636000001</v>
      </c>
      <c r="F147" s="43" t="str">
        <f t="shared" si="18"/>
        <v>N/A</v>
      </c>
      <c r="G147" s="46">
        <v>15037.16129</v>
      </c>
      <c r="H147" s="43" t="str">
        <f t="shared" si="19"/>
        <v>N/A</v>
      </c>
      <c r="I147" s="12">
        <v>5.1920000000000002</v>
      </c>
      <c r="J147" s="12">
        <v>-9.0399999999999991</v>
      </c>
      <c r="K147" s="44" t="s">
        <v>732</v>
      </c>
      <c r="L147" s="9" t="str">
        <f t="shared" si="16"/>
        <v>Yes</v>
      </c>
    </row>
    <row r="148" spans="1:12" ht="25.5" x14ac:dyDescent="0.2">
      <c r="A148" s="45" t="s">
        <v>645</v>
      </c>
      <c r="B148" s="34" t="s">
        <v>217</v>
      </c>
      <c r="C148" s="46">
        <v>76820351</v>
      </c>
      <c r="D148" s="43" t="str">
        <f t="shared" si="17"/>
        <v>N/A</v>
      </c>
      <c r="E148" s="46">
        <v>89005770</v>
      </c>
      <c r="F148" s="43" t="str">
        <f t="shared" si="18"/>
        <v>N/A</v>
      </c>
      <c r="G148" s="46">
        <v>89654963</v>
      </c>
      <c r="H148" s="43" t="str">
        <f t="shared" si="19"/>
        <v>N/A</v>
      </c>
      <c r="I148" s="12">
        <v>15.86</v>
      </c>
      <c r="J148" s="12">
        <v>0.72940000000000005</v>
      </c>
      <c r="K148" s="44" t="s">
        <v>732</v>
      </c>
      <c r="L148" s="9" t="str">
        <f t="shared" si="16"/>
        <v>Yes</v>
      </c>
    </row>
    <row r="149" spans="1:12" x14ac:dyDescent="0.2">
      <c r="A149" s="45" t="s">
        <v>646</v>
      </c>
      <c r="B149" s="34" t="s">
        <v>217</v>
      </c>
      <c r="C149" s="35">
        <v>161260</v>
      </c>
      <c r="D149" s="43" t="str">
        <f t="shared" si="17"/>
        <v>N/A</v>
      </c>
      <c r="E149" s="35">
        <v>182531</v>
      </c>
      <c r="F149" s="43" t="str">
        <f t="shared" si="18"/>
        <v>N/A</v>
      </c>
      <c r="G149" s="35">
        <v>180645</v>
      </c>
      <c r="H149" s="43" t="str">
        <f t="shared" si="19"/>
        <v>N/A</v>
      </c>
      <c r="I149" s="12">
        <v>13.19</v>
      </c>
      <c r="J149" s="12">
        <v>-1.03</v>
      </c>
      <c r="K149" s="44" t="s">
        <v>732</v>
      </c>
      <c r="L149" s="9" t="str">
        <f t="shared" si="16"/>
        <v>Yes</v>
      </c>
    </row>
    <row r="150" spans="1:12" ht="25.5" x14ac:dyDescent="0.2">
      <c r="A150" s="45" t="s">
        <v>1465</v>
      </c>
      <c r="B150" s="34" t="s">
        <v>217</v>
      </c>
      <c r="C150" s="46">
        <v>476.37573484000001</v>
      </c>
      <c r="D150" s="43" t="str">
        <f t="shared" si="17"/>
        <v>N/A</v>
      </c>
      <c r="E150" s="46">
        <v>487.62002071000001</v>
      </c>
      <c r="F150" s="43" t="str">
        <f t="shared" si="18"/>
        <v>N/A</v>
      </c>
      <c r="G150" s="46">
        <v>496.30470258999998</v>
      </c>
      <c r="H150" s="43" t="str">
        <f t="shared" si="19"/>
        <v>N/A</v>
      </c>
      <c r="I150" s="12">
        <v>2.36</v>
      </c>
      <c r="J150" s="12">
        <v>1.7809999999999999</v>
      </c>
      <c r="K150" s="44" t="s">
        <v>732</v>
      </c>
      <c r="L150" s="9" t="str">
        <f t="shared" si="16"/>
        <v>Yes</v>
      </c>
    </row>
    <row r="151" spans="1:12" ht="25.5" x14ac:dyDescent="0.2">
      <c r="A151" s="45" t="s">
        <v>647</v>
      </c>
      <c r="B151" s="34" t="s">
        <v>217</v>
      </c>
      <c r="C151" s="46">
        <v>97179272</v>
      </c>
      <c r="D151" s="43" t="str">
        <f t="shared" si="17"/>
        <v>N/A</v>
      </c>
      <c r="E151" s="46">
        <v>101061314</v>
      </c>
      <c r="F151" s="43" t="str">
        <f t="shared" si="18"/>
        <v>N/A</v>
      </c>
      <c r="G151" s="46">
        <v>111456400</v>
      </c>
      <c r="H151" s="43" t="str">
        <f t="shared" si="19"/>
        <v>N/A</v>
      </c>
      <c r="I151" s="12">
        <v>3.9950000000000001</v>
      </c>
      <c r="J151" s="12">
        <v>10.29</v>
      </c>
      <c r="K151" s="44" t="s">
        <v>732</v>
      </c>
      <c r="L151" s="9" t="str">
        <f t="shared" si="16"/>
        <v>Yes</v>
      </c>
    </row>
    <row r="152" spans="1:12" x14ac:dyDescent="0.2">
      <c r="A152" s="45" t="s">
        <v>648</v>
      </c>
      <c r="B152" s="34" t="s">
        <v>217</v>
      </c>
      <c r="C152" s="35">
        <v>19235</v>
      </c>
      <c r="D152" s="43" t="str">
        <f t="shared" si="17"/>
        <v>N/A</v>
      </c>
      <c r="E152" s="35">
        <v>19714</v>
      </c>
      <c r="F152" s="43" t="str">
        <f t="shared" si="18"/>
        <v>N/A</v>
      </c>
      <c r="G152" s="35">
        <v>21236</v>
      </c>
      <c r="H152" s="43" t="str">
        <f t="shared" si="19"/>
        <v>N/A</v>
      </c>
      <c r="I152" s="12">
        <v>2.4900000000000002</v>
      </c>
      <c r="J152" s="12">
        <v>7.72</v>
      </c>
      <c r="K152" s="44" t="s">
        <v>732</v>
      </c>
      <c r="L152" s="9" t="str">
        <f t="shared" si="16"/>
        <v>Yes</v>
      </c>
    </row>
    <row r="153" spans="1:12" ht="25.5" x14ac:dyDescent="0.2">
      <c r="A153" s="45" t="s">
        <v>1466</v>
      </c>
      <c r="B153" s="34" t="s">
        <v>217</v>
      </c>
      <c r="C153" s="46">
        <v>5052.2106577000004</v>
      </c>
      <c r="D153" s="43" t="str">
        <f t="shared" si="17"/>
        <v>N/A</v>
      </c>
      <c r="E153" s="46">
        <v>5126.3728314999998</v>
      </c>
      <c r="F153" s="43" t="str">
        <f t="shared" si="18"/>
        <v>N/A</v>
      </c>
      <c r="G153" s="46">
        <v>5248.4648710000001</v>
      </c>
      <c r="H153" s="43" t="str">
        <f t="shared" si="19"/>
        <v>N/A</v>
      </c>
      <c r="I153" s="12">
        <v>1.468</v>
      </c>
      <c r="J153" s="12">
        <v>2.3820000000000001</v>
      </c>
      <c r="K153" s="44" t="s">
        <v>732</v>
      </c>
      <c r="L153" s="9" t="str">
        <f t="shared" si="16"/>
        <v>Yes</v>
      </c>
    </row>
    <row r="154" spans="1:12" x14ac:dyDescent="0.2">
      <c r="A154" s="45" t="s">
        <v>1532</v>
      </c>
      <c r="B154" s="34" t="s">
        <v>217</v>
      </c>
      <c r="C154" s="46">
        <v>664.39042886000004</v>
      </c>
      <c r="D154" s="43" t="str">
        <f t="shared" ref="D154:D173" si="20">IF($B154="N/A","N/A",IF(C154&gt;10,"No",IF(C154&lt;-10,"No","Yes")))</f>
        <v>N/A</v>
      </c>
      <c r="E154" s="46">
        <v>723.96708764000005</v>
      </c>
      <c r="F154" s="43" t="str">
        <f t="shared" ref="F154:F173" si="21">IF($B154="N/A","N/A",IF(E154&gt;10,"No",IF(E154&lt;-10,"No","Yes")))</f>
        <v>N/A</v>
      </c>
      <c r="G154" s="46">
        <v>687.76153504000001</v>
      </c>
      <c r="H154" s="43" t="str">
        <f t="shared" ref="H154:H173" si="22">IF($B154="N/A","N/A",IF(G154&gt;10,"No",IF(G154&lt;-10,"No","Yes")))</f>
        <v>N/A</v>
      </c>
      <c r="I154" s="12">
        <v>8.9670000000000005</v>
      </c>
      <c r="J154" s="12">
        <v>-5</v>
      </c>
      <c r="K154" s="44" t="s">
        <v>732</v>
      </c>
      <c r="L154" s="9" t="str">
        <f t="shared" ref="L154:L173" si="23">IF(J154="Div by 0", "N/A", IF(K154="N/A","N/A", IF(J154&gt;VALUE(MID(K154,1,2)), "No", IF(J154&lt;-1*VALUE(MID(K154,1,2)), "No", "Yes"))))</f>
        <v>Yes</v>
      </c>
    </row>
    <row r="155" spans="1:12" x14ac:dyDescent="0.2">
      <c r="A155" s="50" t="s">
        <v>1533</v>
      </c>
      <c r="B155" s="34" t="s">
        <v>217</v>
      </c>
      <c r="C155" s="46">
        <v>99.853520805000002</v>
      </c>
      <c r="D155" s="43" t="str">
        <f t="shared" si="20"/>
        <v>N/A</v>
      </c>
      <c r="E155" s="46">
        <v>103.57903038000001</v>
      </c>
      <c r="F155" s="43" t="str">
        <f t="shared" si="21"/>
        <v>N/A</v>
      </c>
      <c r="G155" s="46">
        <v>103.15669095</v>
      </c>
      <c r="H155" s="43" t="str">
        <f t="shared" si="22"/>
        <v>N/A</v>
      </c>
      <c r="I155" s="12">
        <v>3.7309999999999999</v>
      </c>
      <c r="J155" s="12">
        <v>-0.40799999999999997</v>
      </c>
      <c r="K155" s="44" t="s">
        <v>732</v>
      </c>
      <c r="L155" s="9" t="str">
        <f t="shared" si="23"/>
        <v>Yes</v>
      </c>
    </row>
    <row r="156" spans="1:12" ht="25.5" x14ac:dyDescent="0.2">
      <c r="A156" s="50" t="s">
        <v>1534</v>
      </c>
      <c r="B156" s="34" t="s">
        <v>217</v>
      </c>
      <c r="C156" s="46">
        <v>1763.0852838999999</v>
      </c>
      <c r="D156" s="43" t="str">
        <f t="shared" si="20"/>
        <v>N/A</v>
      </c>
      <c r="E156" s="46">
        <v>1870.5969192</v>
      </c>
      <c r="F156" s="43" t="str">
        <f t="shared" si="21"/>
        <v>N/A</v>
      </c>
      <c r="G156" s="46">
        <v>1759.1422106</v>
      </c>
      <c r="H156" s="43" t="str">
        <f t="shared" si="22"/>
        <v>N/A</v>
      </c>
      <c r="I156" s="12">
        <v>6.0979999999999999</v>
      </c>
      <c r="J156" s="12">
        <v>-5.96</v>
      </c>
      <c r="K156" s="44" t="s">
        <v>732</v>
      </c>
      <c r="L156" s="9" t="str">
        <f t="shared" si="23"/>
        <v>Yes</v>
      </c>
    </row>
    <row r="157" spans="1:12" x14ac:dyDescent="0.2">
      <c r="A157" s="50" t="s">
        <v>1535</v>
      </c>
      <c r="B157" s="34" t="s">
        <v>217</v>
      </c>
      <c r="C157" s="46">
        <v>472.126755</v>
      </c>
      <c r="D157" s="43" t="str">
        <f t="shared" si="20"/>
        <v>N/A</v>
      </c>
      <c r="E157" s="46">
        <v>448.05703837999999</v>
      </c>
      <c r="F157" s="43" t="str">
        <f t="shared" si="21"/>
        <v>N/A</v>
      </c>
      <c r="G157" s="46">
        <v>411.60734310999999</v>
      </c>
      <c r="H157" s="43" t="str">
        <f t="shared" si="22"/>
        <v>N/A</v>
      </c>
      <c r="I157" s="12">
        <v>-5.0999999999999996</v>
      </c>
      <c r="J157" s="12">
        <v>-8.14</v>
      </c>
      <c r="K157" s="44" t="s">
        <v>732</v>
      </c>
      <c r="L157" s="9" t="str">
        <f t="shared" si="23"/>
        <v>Yes</v>
      </c>
    </row>
    <row r="158" spans="1:12" x14ac:dyDescent="0.2">
      <c r="A158" s="50" t="s">
        <v>1536</v>
      </c>
      <c r="B158" s="34" t="s">
        <v>217</v>
      </c>
      <c r="C158" s="46">
        <v>595.69506058000002</v>
      </c>
      <c r="D158" s="43" t="str">
        <f t="shared" si="20"/>
        <v>N/A</v>
      </c>
      <c r="E158" s="46">
        <v>954.27237069</v>
      </c>
      <c r="F158" s="43" t="str">
        <f t="shared" si="21"/>
        <v>N/A</v>
      </c>
      <c r="G158" s="46">
        <v>883.67544275</v>
      </c>
      <c r="H158" s="43" t="str">
        <f t="shared" si="22"/>
        <v>N/A</v>
      </c>
      <c r="I158" s="12">
        <v>60.19</v>
      </c>
      <c r="J158" s="12">
        <v>-7.4</v>
      </c>
      <c r="K158" s="44" t="s">
        <v>732</v>
      </c>
      <c r="L158" s="9" t="str">
        <f t="shared" si="23"/>
        <v>Yes</v>
      </c>
    </row>
    <row r="159" spans="1:12" x14ac:dyDescent="0.2">
      <c r="A159" s="45" t="s">
        <v>1537</v>
      </c>
      <c r="B159" s="34" t="s">
        <v>217</v>
      </c>
      <c r="C159" s="46">
        <v>1465.2483233999999</v>
      </c>
      <c r="D159" s="43" t="str">
        <f t="shared" si="20"/>
        <v>N/A</v>
      </c>
      <c r="E159" s="46">
        <v>1574.6959531</v>
      </c>
      <c r="F159" s="43" t="str">
        <f t="shared" si="21"/>
        <v>N/A</v>
      </c>
      <c r="G159" s="46">
        <v>1595.3515894</v>
      </c>
      <c r="H159" s="43" t="str">
        <f t="shared" si="22"/>
        <v>N/A</v>
      </c>
      <c r="I159" s="12">
        <v>7.47</v>
      </c>
      <c r="J159" s="12">
        <v>1.3120000000000001</v>
      </c>
      <c r="K159" s="44" t="s">
        <v>732</v>
      </c>
      <c r="L159" s="9" t="str">
        <f t="shared" si="23"/>
        <v>Yes</v>
      </c>
    </row>
    <row r="160" spans="1:12" x14ac:dyDescent="0.2">
      <c r="A160" s="50" t="s">
        <v>1538</v>
      </c>
      <c r="B160" s="34" t="s">
        <v>217</v>
      </c>
      <c r="C160" s="46">
        <v>7024.8018665</v>
      </c>
      <c r="D160" s="43" t="str">
        <f t="shared" si="20"/>
        <v>N/A</v>
      </c>
      <c r="E160" s="46">
        <v>7798.0485436999998</v>
      </c>
      <c r="F160" s="43" t="str">
        <f t="shared" si="21"/>
        <v>N/A</v>
      </c>
      <c r="G160" s="46">
        <v>7437.7414852000002</v>
      </c>
      <c r="H160" s="43" t="str">
        <f t="shared" si="22"/>
        <v>N/A</v>
      </c>
      <c r="I160" s="12">
        <v>11.01</v>
      </c>
      <c r="J160" s="12">
        <v>-4.62</v>
      </c>
      <c r="K160" s="44" t="s">
        <v>732</v>
      </c>
      <c r="L160" s="9" t="str">
        <f t="shared" si="23"/>
        <v>Yes</v>
      </c>
    </row>
    <row r="161" spans="1:12" ht="25.5" x14ac:dyDescent="0.2">
      <c r="A161" s="50" t="s">
        <v>1539</v>
      </c>
      <c r="B161" s="34" t="s">
        <v>217</v>
      </c>
      <c r="C161" s="46">
        <v>3861.8230128999999</v>
      </c>
      <c r="D161" s="43" t="str">
        <f t="shared" si="20"/>
        <v>N/A</v>
      </c>
      <c r="E161" s="46">
        <v>3713.5368650999999</v>
      </c>
      <c r="F161" s="43" t="str">
        <f t="shared" si="21"/>
        <v>N/A</v>
      </c>
      <c r="G161" s="46">
        <v>3511.4107700999998</v>
      </c>
      <c r="H161" s="43" t="str">
        <f t="shared" si="22"/>
        <v>N/A</v>
      </c>
      <c r="I161" s="12">
        <v>-3.84</v>
      </c>
      <c r="J161" s="12">
        <v>-5.44</v>
      </c>
      <c r="K161" s="44" t="s">
        <v>732</v>
      </c>
      <c r="L161" s="9" t="str">
        <f t="shared" si="23"/>
        <v>Yes</v>
      </c>
    </row>
    <row r="162" spans="1:12" x14ac:dyDescent="0.2">
      <c r="A162" s="50" t="s">
        <v>1540</v>
      </c>
      <c r="B162" s="34" t="s">
        <v>217</v>
      </c>
      <c r="C162" s="46">
        <v>15.155397203</v>
      </c>
      <c r="D162" s="43" t="str">
        <f t="shared" si="20"/>
        <v>N/A</v>
      </c>
      <c r="E162" s="46">
        <v>16.492747974</v>
      </c>
      <c r="F162" s="43" t="str">
        <f t="shared" si="21"/>
        <v>N/A</v>
      </c>
      <c r="G162" s="46">
        <v>19.347485122999998</v>
      </c>
      <c r="H162" s="43" t="str">
        <f t="shared" si="22"/>
        <v>N/A</v>
      </c>
      <c r="I162" s="12">
        <v>8.8239999999999998</v>
      </c>
      <c r="J162" s="12">
        <v>17.309999999999999</v>
      </c>
      <c r="K162" s="44" t="s">
        <v>732</v>
      </c>
      <c r="L162" s="9" t="str">
        <f t="shared" si="23"/>
        <v>Yes</v>
      </c>
    </row>
    <row r="163" spans="1:12" x14ac:dyDescent="0.2">
      <c r="A163" s="50" t="s">
        <v>1541</v>
      </c>
      <c r="B163" s="34" t="s">
        <v>217</v>
      </c>
      <c r="C163" s="46">
        <v>1.1242752802</v>
      </c>
      <c r="D163" s="43" t="str">
        <f t="shared" si="20"/>
        <v>N/A</v>
      </c>
      <c r="E163" s="46">
        <v>2.1424782007999998</v>
      </c>
      <c r="F163" s="43" t="str">
        <f t="shared" si="21"/>
        <v>N/A</v>
      </c>
      <c r="G163" s="46">
        <v>2.0396264874000001</v>
      </c>
      <c r="H163" s="43" t="str">
        <f t="shared" si="22"/>
        <v>N/A</v>
      </c>
      <c r="I163" s="12">
        <v>90.57</v>
      </c>
      <c r="J163" s="12">
        <v>-4.8</v>
      </c>
      <c r="K163" s="44" t="s">
        <v>732</v>
      </c>
      <c r="L163" s="9" t="str">
        <f t="shared" si="23"/>
        <v>Yes</v>
      </c>
    </row>
    <row r="164" spans="1:12" x14ac:dyDescent="0.2">
      <c r="A164" s="45" t="s">
        <v>1542</v>
      </c>
      <c r="B164" s="34" t="s">
        <v>217</v>
      </c>
      <c r="C164" s="46">
        <v>490.19558826000002</v>
      </c>
      <c r="D164" s="43" t="str">
        <f t="shared" si="20"/>
        <v>N/A</v>
      </c>
      <c r="E164" s="46">
        <v>549.00132006000001</v>
      </c>
      <c r="F164" s="43" t="str">
        <f t="shared" si="21"/>
        <v>N/A</v>
      </c>
      <c r="G164" s="46">
        <v>567.73562520999997</v>
      </c>
      <c r="H164" s="43" t="str">
        <f t="shared" si="22"/>
        <v>N/A</v>
      </c>
      <c r="I164" s="12">
        <v>12</v>
      </c>
      <c r="J164" s="12">
        <v>3.4119999999999999</v>
      </c>
      <c r="K164" s="44" t="s">
        <v>732</v>
      </c>
      <c r="L164" s="9" t="str">
        <f t="shared" si="23"/>
        <v>Yes</v>
      </c>
    </row>
    <row r="165" spans="1:12" x14ac:dyDescent="0.2">
      <c r="A165" s="50" t="s">
        <v>1543</v>
      </c>
      <c r="B165" s="34" t="s">
        <v>217</v>
      </c>
      <c r="C165" s="46">
        <v>112.49741619</v>
      </c>
      <c r="D165" s="43" t="str">
        <f t="shared" si="20"/>
        <v>N/A</v>
      </c>
      <c r="E165" s="46">
        <v>116.63247982</v>
      </c>
      <c r="F165" s="43" t="str">
        <f t="shared" si="21"/>
        <v>N/A</v>
      </c>
      <c r="G165" s="46">
        <v>120.19130303</v>
      </c>
      <c r="H165" s="43" t="str">
        <f t="shared" si="22"/>
        <v>N/A</v>
      </c>
      <c r="I165" s="12">
        <v>3.6760000000000002</v>
      </c>
      <c r="J165" s="12">
        <v>3.0510000000000002</v>
      </c>
      <c r="K165" s="44" t="s">
        <v>732</v>
      </c>
      <c r="L165" s="9" t="str">
        <f t="shared" si="23"/>
        <v>Yes</v>
      </c>
    </row>
    <row r="166" spans="1:12" x14ac:dyDescent="0.2">
      <c r="A166" s="50" t="s">
        <v>1544</v>
      </c>
      <c r="B166" s="34" t="s">
        <v>217</v>
      </c>
      <c r="C166" s="46">
        <v>1693.2121701000001</v>
      </c>
      <c r="D166" s="43" t="str">
        <f t="shared" si="20"/>
        <v>N/A</v>
      </c>
      <c r="E166" s="46">
        <v>1763.736128</v>
      </c>
      <c r="F166" s="43" t="str">
        <f t="shared" si="21"/>
        <v>N/A</v>
      </c>
      <c r="G166" s="46">
        <v>1702.8284100000001</v>
      </c>
      <c r="H166" s="43" t="str">
        <f t="shared" si="22"/>
        <v>N/A</v>
      </c>
      <c r="I166" s="12">
        <v>4.165</v>
      </c>
      <c r="J166" s="12">
        <v>-3.45</v>
      </c>
      <c r="K166" s="44" t="s">
        <v>732</v>
      </c>
      <c r="L166" s="9" t="str">
        <f t="shared" si="23"/>
        <v>Yes</v>
      </c>
    </row>
    <row r="167" spans="1:12" x14ac:dyDescent="0.2">
      <c r="A167" s="50" t="s">
        <v>1545</v>
      </c>
      <c r="B167" s="34" t="s">
        <v>217</v>
      </c>
      <c r="C167" s="46">
        <v>295.42913741000001</v>
      </c>
      <c r="D167" s="43" t="str">
        <f t="shared" si="20"/>
        <v>N/A</v>
      </c>
      <c r="E167" s="46">
        <v>305.55146116999998</v>
      </c>
      <c r="F167" s="43" t="str">
        <f t="shared" si="21"/>
        <v>N/A</v>
      </c>
      <c r="G167" s="46">
        <v>327.14856667999999</v>
      </c>
      <c r="H167" s="43" t="str">
        <f t="shared" si="22"/>
        <v>N/A</v>
      </c>
      <c r="I167" s="12">
        <v>3.4260000000000002</v>
      </c>
      <c r="J167" s="12">
        <v>7.0679999999999996</v>
      </c>
      <c r="K167" s="44" t="s">
        <v>732</v>
      </c>
      <c r="L167" s="9" t="str">
        <f t="shared" si="23"/>
        <v>Yes</v>
      </c>
    </row>
    <row r="168" spans="1:12" x14ac:dyDescent="0.2">
      <c r="A168" s="50" t="s">
        <v>1546</v>
      </c>
      <c r="B168" s="34" t="s">
        <v>217</v>
      </c>
      <c r="C168" s="46">
        <v>195.46974084999999</v>
      </c>
      <c r="D168" s="43" t="str">
        <f t="shared" si="20"/>
        <v>N/A</v>
      </c>
      <c r="E168" s="46">
        <v>286.31833489000002</v>
      </c>
      <c r="F168" s="43" t="str">
        <f t="shared" si="21"/>
        <v>N/A</v>
      </c>
      <c r="G168" s="46">
        <v>303.62074791999999</v>
      </c>
      <c r="H168" s="43" t="str">
        <f t="shared" si="22"/>
        <v>N/A</v>
      </c>
      <c r="I168" s="12">
        <v>46.48</v>
      </c>
      <c r="J168" s="12">
        <v>6.0430000000000001</v>
      </c>
      <c r="K168" s="44" t="s">
        <v>732</v>
      </c>
      <c r="L168" s="9" t="str">
        <f t="shared" si="23"/>
        <v>Yes</v>
      </c>
    </row>
    <row r="169" spans="1:12" x14ac:dyDescent="0.2">
      <c r="A169" s="45" t="s">
        <v>1547</v>
      </c>
      <c r="B169" s="34" t="s">
        <v>217</v>
      </c>
      <c r="C169" s="46">
        <v>2497.9117243999999</v>
      </c>
      <c r="D169" s="43" t="str">
        <f t="shared" si="20"/>
        <v>N/A</v>
      </c>
      <c r="E169" s="46">
        <v>2937.6575643000001</v>
      </c>
      <c r="F169" s="43" t="str">
        <f t="shared" si="21"/>
        <v>N/A</v>
      </c>
      <c r="G169" s="46">
        <v>3233.1870527000001</v>
      </c>
      <c r="H169" s="43" t="str">
        <f t="shared" si="22"/>
        <v>N/A</v>
      </c>
      <c r="I169" s="12">
        <v>17.600000000000001</v>
      </c>
      <c r="J169" s="12">
        <v>10.06</v>
      </c>
      <c r="K169" s="44" t="s">
        <v>732</v>
      </c>
      <c r="L169" s="9" t="str">
        <f t="shared" si="23"/>
        <v>Yes</v>
      </c>
    </row>
    <row r="170" spans="1:12" x14ac:dyDescent="0.2">
      <c r="A170" s="50" t="s">
        <v>1548</v>
      </c>
      <c r="B170" s="34" t="s">
        <v>217</v>
      </c>
      <c r="C170" s="46">
        <v>4865.3334154000004</v>
      </c>
      <c r="D170" s="43" t="str">
        <f t="shared" si="20"/>
        <v>N/A</v>
      </c>
      <c r="E170" s="46">
        <v>5482.6112796999996</v>
      </c>
      <c r="F170" s="43" t="str">
        <f t="shared" si="21"/>
        <v>N/A</v>
      </c>
      <c r="G170" s="46">
        <v>5548.3287093999998</v>
      </c>
      <c r="H170" s="43" t="str">
        <f t="shared" si="22"/>
        <v>N/A</v>
      </c>
      <c r="I170" s="12">
        <v>12.69</v>
      </c>
      <c r="J170" s="12">
        <v>1.1990000000000001</v>
      </c>
      <c r="K170" s="44" t="s">
        <v>732</v>
      </c>
      <c r="L170" s="9" t="str">
        <f t="shared" si="23"/>
        <v>Yes</v>
      </c>
    </row>
    <row r="171" spans="1:12" x14ac:dyDescent="0.2">
      <c r="A171" s="50" t="s">
        <v>1549</v>
      </c>
      <c r="B171" s="34" t="s">
        <v>217</v>
      </c>
      <c r="C171" s="46">
        <v>7382.3416196999997</v>
      </c>
      <c r="D171" s="43" t="str">
        <f t="shared" si="20"/>
        <v>N/A</v>
      </c>
      <c r="E171" s="46">
        <v>8080.0154869999997</v>
      </c>
      <c r="F171" s="43" t="str">
        <f t="shared" si="21"/>
        <v>N/A</v>
      </c>
      <c r="G171" s="46">
        <v>8474.5916037000006</v>
      </c>
      <c r="H171" s="43" t="str">
        <f t="shared" si="22"/>
        <v>N/A</v>
      </c>
      <c r="I171" s="12">
        <v>9.4510000000000005</v>
      </c>
      <c r="J171" s="12">
        <v>4.883</v>
      </c>
      <c r="K171" s="44" t="s">
        <v>732</v>
      </c>
      <c r="L171" s="9" t="str">
        <f t="shared" si="23"/>
        <v>Yes</v>
      </c>
    </row>
    <row r="172" spans="1:12" x14ac:dyDescent="0.2">
      <c r="A172" s="50" t="s">
        <v>1550</v>
      </c>
      <c r="B172" s="34" t="s">
        <v>217</v>
      </c>
      <c r="C172" s="46">
        <v>970.94211091</v>
      </c>
      <c r="D172" s="43" t="str">
        <f t="shared" si="20"/>
        <v>N/A</v>
      </c>
      <c r="E172" s="46">
        <v>1087.7890645</v>
      </c>
      <c r="F172" s="43" t="str">
        <f t="shared" si="21"/>
        <v>N/A</v>
      </c>
      <c r="G172" s="46">
        <v>1251.2767312000001</v>
      </c>
      <c r="H172" s="43" t="str">
        <f t="shared" si="22"/>
        <v>N/A</v>
      </c>
      <c r="I172" s="12">
        <v>12.03</v>
      </c>
      <c r="J172" s="12">
        <v>15.03</v>
      </c>
      <c r="K172" s="44" t="s">
        <v>732</v>
      </c>
      <c r="L172" s="9" t="str">
        <f t="shared" si="23"/>
        <v>Yes</v>
      </c>
    </row>
    <row r="173" spans="1:12" x14ac:dyDescent="0.2">
      <c r="A173" s="50" t="s">
        <v>1551</v>
      </c>
      <c r="B173" s="34" t="s">
        <v>217</v>
      </c>
      <c r="C173" s="46">
        <v>1023.4608483</v>
      </c>
      <c r="D173" s="43" t="str">
        <f t="shared" si="20"/>
        <v>N/A</v>
      </c>
      <c r="E173" s="46">
        <v>1747.5857578</v>
      </c>
      <c r="F173" s="43" t="str">
        <f t="shared" si="21"/>
        <v>N/A</v>
      </c>
      <c r="G173" s="46">
        <v>1755.3982093</v>
      </c>
      <c r="H173" s="43" t="str">
        <f t="shared" si="22"/>
        <v>N/A</v>
      </c>
      <c r="I173" s="12">
        <v>70.75</v>
      </c>
      <c r="J173" s="12">
        <v>0.44700000000000001</v>
      </c>
      <c r="K173" s="44" t="s">
        <v>732</v>
      </c>
      <c r="L173" s="9" t="str">
        <f t="shared" si="23"/>
        <v>Yes</v>
      </c>
    </row>
    <row r="174" spans="1:12" x14ac:dyDescent="0.2">
      <c r="A174" s="45" t="s">
        <v>372</v>
      </c>
      <c r="B174" s="34" t="s">
        <v>217</v>
      </c>
      <c r="C174" s="8">
        <v>13.023825674999999</v>
      </c>
      <c r="D174" s="43" t="str">
        <f t="shared" ref="D174:D203" si="24">IF($B174="N/A","N/A",IF(C174&gt;10,"No",IF(C174&lt;-10,"No","Yes")))</f>
        <v>N/A</v>
      </c>
      <c r="E174" s="8">
        <v>13.424088514999999</v>
      </c>
      <c r="F174" s="43" t="str">
        <f t="shared" ref="F174:F203" si="25">IF($B174="N/A","N/A",IF(E174&gt;10,"No",IF(E174&lt;-10,"No","Yes")))</f>
        <v>N/A</v>
      </c>
      <c r="G174" s="8">
        <v>12.555698355000001</v>
      </c>
      <c r="H174" s="43" t="str">
        <f t="shared" ref="H174:H203" si="26">IF($B174="N/A","N/A",IF(G174&gt;10,"No",IF(G174&lt;-10,"No","Yes")))</f>
        <v>N/A</v>
      </c>
      <c r="I174" s="12">
        <v>3.073</v>
      </c>
      <c r="J174" s="12">
        <v>-6.47</v>
      </c>
      <c r="K174" s="44" t="s">
        <v>732</v>
      </c>
      <c r="L174" s="9" t="str">
        <f t="shared" ref="L174:L203" si="27">IF(J174="Div by 0", "N/A", IF(K174="N/A","N/A", IF(J174&gt;VALUE(MID(K174,1,2)), "No", IF(J174&lt;-1*VALUE(MID(K174,1,2)), "No", "Yes"))))</f>
        <v>Yes</v>
      </c>
    </row>
    <row r="175" spans="1:12" x14ac:dyDescent="0.2">
      <c r="A175" s="50" t="s">
        <v>483</v>
      </c>
      <c r="B175" s="34" t="s">
        <v>217</v>
      </c>
      <c r="C175" s="8">
        <v>6.7275933802000001</v>
      </c>
      <c r="D175" s="43" t="str">
        <f t="shared" si="24"/>
        <v>N/A</v>
      </c>
      <c r="E175" s="8">
        <v>6.6419740951000001</v>
      </c>
      <c r="F175" s="43" t="str">
        <f t="shared" si="25"/>
        <v>N/A</v>
      </c>
      <c r="G175" s="8">
        <v>6.3413722339999996</v>
      </c>
      <c r="H175" s="43" t="str">
        <f t="shared" si="26"/>
        <v>N/A</v>
      </c>
      <c r="I175" s="12">
        <v>-1.27</v>
      </c>
      <c r="J175" s="12">
        <v>-4.53</v>
      </c>
      <c r="K175" s="44" t="s">
        <v>732</v>
      </c>
      <c r="L175" s="9" t="str">
        <f t="shared" si="27"/>
        <v>Yes</v>
      </c>
    </row>
    <row r="176" spans="1:12" x14ac:dyDescent="0.2">
      <c r="A176" s="50" t="s">
        <v>484</v>
      </c>
      <c r="B176" s="34" t="s">
        <v>217</v>
      </c>
      <c r="C176" s="8">
        <v>12.837765412</v>
      </c>
      <c r="D176" s="43" t="str">
        <f t="shared" si="24"/>
        <v>N/A</v>
      </c>
      <c r="E176" s="8">
        <v>12.700856452</v>
      </c>
      <c r="F176" s="43" t="str">
        <f t="shared" si="25"/>
        <v>N/A</v>
      </c>
      <c r="G176" s="8">
        <v>12.251913011999999</v>
      </c>
      <c r="H176" s="43" t="str">
        <f t="shared" si="26"/>
        <v>N/A</v>
      </c>
      <c r="I176" s="12">
        <v>-1.07</v>
      </c>
      <c r="J176" s="12">
        <v>-3.53</v>
      </c>
      <c r="K176" s="44" t="s">
        <v>732</v>
      </c>
      <c r="L176" s="9" t="str">
        <f t="shared" si="27"/>
        <v>Yes</v>
      </c>
    </row>
    <row r="177" spans="1:12" x14ac:dyDescent="0.2">
      <c r="A177" s="50" t="s">
        <v>485</v>
      </c>
      <c r="B177" s="34" t="s">
        <v>217</v>
      </c>
      <c r="C177" s="8">
        <v>12.803279734</v>
      </c>
      <c r="D177" s="43" t="str">
        <f t="shared" si="24"/>
        <v>N/A</v>
      </c>
      <c r="E177" s="8">
        <v>12.203215008999999</v>
      </c>
      <c r="F177" s="43" t="str">
        <f t="shared" si="25"/>
        <v>N/A</v>
      </c>
      <c r="G177" s="8">
        <v>11.327188071</v>
      </c>
      <c r="H177" s="43" t="str">
        <f t="shared" si="26"/>
        <v>N/A</v>
      </c>
      <c r="I177" s="12">
        <v>-4.6900000000000004</v>
      </c>
      <c r="J177" s="12">
        <v>-7.18</v>
      </c>
      <c r="K177" s="44" t="s">
        <v>732</v>
      </c>
      <c r="L177" s="9" t="str">
        <f t="shared" si="27"/>
        <v>Yes</v>
      </c>
    </row>
    <row r="178" spans="1:12" x14ac:dyDescent="0.2">
      <c r="A178" s="50" t="s">
        <v>486</v>
      </c>
      <c r="B178" s="34" t="s">
        <v>217</v>
      </c>
      <c r="C178" s="8">
        <v>18.322323511</v>
      </c>
      <c r="D178" s="43" t="str">
        <f t="shared" si="24"/>
        <v>N/A</v>
      </c>
      <c r="E178" s="8">
        <v>28.538909426</v>
      </c>
      <c r="F178" s="43" t="str">
        <f t="shared" si="25"/>
        <v>N/A</v>
      </c>
      <c r="G178" s="8">
        <v>26.672894856999999</v>
      </c>
      <c r="H178" s="43" t="str">
        <f t="shared" si="26"/>
        <v>N/A</v>
      </c>
      <c r="I178" s="12">
        <v>55.76</v>
      </c>
      <c r="J178" s="12">
        <v>-6.54</v>
      </c>
      <c r="K178" s="44" t="s">
        <v>732</v>
      </c>
      <c r="L178" s="9" t="str">
        <f t="shared" si="27"/>
        <v>Yes</v>
      </c>
    </row>
    <row r="179" spans="1:12" x14ac:dyDescent="0.2">
      <c r="A179" s="45" t="s">
        <v>1552</v>
      </c>
      <c r="B179" s="34" t="s">
        <v>217</v>
      </c>
      <c r="C179" s="8">
        <v>5.1054799204999997</v>
      </c>
      <c r="D179" s="43" t="str">
        <f t="shared" si="24"/>
        <v>N/A</v>
      </c>
      <c r="E179" s="8">
        <v>5.0384942359</v>
      </c>
      <c r="F179" s="43" t="str">
        <f t="shared" si="25"/>
        <v>N/A</v>
      </c>
      <c r="G179" s="8">
        <v>4.9589813839000003</v>
      </c>
      <c r="H179" s="43" t="str">
        <f t="shared" si="26"/>
        <v>N/A</v>
      </c>
      <c r="I179" s="12">
        <v>-1.31</v>
      </c>
      <c r="J179" s="12">
        <v>-1.58</v>
      </c>
      <c r="K179" s="44" t="s">
        <v>732</v>
      </c>
      <c r="L179" s="9" t="str">
        <f t="shared" si="27"/>
        <v>Yes</v>
      </c>
    </row>
    <row r="180" spans="1:12" x14ac:dyDescent="0.2">
      <c r="A180" s="50" t="s">
        <v>1553</v>
      </c>
      <c r="B180" s="34" t="s">
        <v>217</v>
      </c>
      <c r="C180" s="8">
        <v>31.094613791</v>
      </c>
      <c r="D180" s="43" t="str">
        <f t="shared" si="24"/>
        <v>N/A</v>
      </c>
      <c r="E180" s="8">
        <v>31.042940947999998</v>
      </c>
      <c r="F180" s="43" t="str">
        <f t="shared" si="25"/>
        <v>N/A</v>
      </c>
      <c r="G180" s="8">
        <v>28.492228885999999</v>
      </c>
      <c r="H180" s="43" t="str">
        <f t="shared" si="26"/>
        <v>N/A</v>
      </c>
      <c r="I180" s="12">
        <v>-0.16600000000000001</v>
      </c>
      <c r="J180" s="12">
        <v>-8.2200000000000006</v>
      </c>
      <c r="K180" s="44" t="s">
        <v>732</v>
      </c>
      <c r="L180" s="9" t="str">
        <f t="shared" si="27"/>
        <v>Yes</v>
      </c>
    </row>
    <row r="181" spans="1:12" x14ac:dyDescent="0.2">
      <c r="A181" s="50" t="s">
        <v>1554</v>
      </c>
      <c r="B181" s="34" t="s">
        <v>217</v>
      </c>
      <c r="C181" s="8">
        <v>8.5057316375000003</v>
      </c>
      <c r="D181" s="43" t="str">
        <f t="shared" si="24"/>
        <v>N/A</v>
      </c>
      <c r="E181" s="8">
        <v>7.7905859484000004</v>
      </c>
      <c r="F181" s="43" t="str">
        <f t="shared" si="25"/>
        <v>N/A</v>
      </c>
      <c r="G181" s="8">
        <v>7.2596983104000001</v>
      </c>
      <c r="H181" s="43" t="str">
        <f t="shared" si="26"/>
        <v>N/A</v>
      </c>
      <c r="I181" s="12">
        <v>-8.41</v>
      </c>
      <c r="J181" s="12">
        <v>-6.81</v>
      </c>
      <c r="K181" s="44" t="s">
        <v>732</v>
      </c>
      <c r="L181" s="9" t="str">
        <f t="shared" si="27"/>
        <v>Yes</v>
      </c>
    </row>
    <row r="182" spans="1:12" x14ac:dyDescent="0.2">
      <c r="A182" s="50" t="s">
        <v>1555</v>
      </c>
      <c r="B182" s="34" t="s">
        <v>217</v>
      </c>
      <c r="C182" s="8">
        <v>0.15107932960000001</v>
      </c>
      <c r="D182" s="43" t="str">
        <f t="shared" si="24"/>
        <v>N/A</v>
      </c>
      <c r="E182" s="8">
        <v>0.1452702904</v>
      </c>
      <c r="F182" s="43" t="str">
        <f t="shared" si="25"/>
        <v>N/A</v>
      </c>
      <c r="G182" s="8">
        <v>0.1644354009</v>
      </c>
      <c r="H182" s="43" t="str">
        <f t="shared" si="26"/>
        <v>N/A</v>
      </c>
      <c r="I182" s="12">
        <v>-3.85</v>
      </c>
      <c r="J182" s="12">
        <v>13.19</v>
      </c>
      <c r="K182" s="44" t="s">
        <v>732</v>
      </c>
      <c r="L182" s="9" t="str">
        <f t="shared" si="27"/>
        <v>Yes</v>
      </c>
    </row>
    <row r="183" spans="1:12" x14ac:dyDescent="0.2">
      <c r="A183" s="50" t="s">
        <v>1556</v>
      </c>
      <c r="B183" s="34" t="s">
        <v>217</v>
      </c>
      <c r="C183" s="8">
        <v>2.05094925E-2</v>
      </c>
      <c r="D183" s="43" t="str">
        <f t="shared" si="24"/>
        <v>N/A</v>
      </c>
      <c r="E183" s="8">
        <v>3.2451956999999997E-2</v>
      </c>
      <c r="F183" s="43" t="str">
        <f t="shared" si="25"/>
        <v>N/A</v>
      </c>
      <c r="G183" s="8">
        <v>2.99489527E-2</v>
      </c>
      <c r="H183" s="43" t="str">
        <f t="shared" si="26"/>
        <v>N/A</v>
      </c>
      <c r="I183" s="12">
        <v>58.23</v>
      </c>
      <c r="J183" s="12">
        <v>-7.71</v>
      </c>
      <c r="K183" s="44" t="s">
        <v>732</v>
      </c>
      <c r="L183" s="9" t="str">
        <f t="shared" si="27"/>
        <v>Yes</v>
      </c>
    </row>
    <row r="184" spans="1:12" x14ac:dyDescent="0.2">
      <c r="A184" s="45" t="s">
        <v>97</v>
      </c>
      <c r="B184" s="34" t="s">
        <v>217</v>
      </c>
      <c r="C184" s="8">
        <v>58.130284125000003</v>
      </c>
      <c r="D184" s="43" t="str">
        <f t="shared" si="24"/>
        <v>N/A</v>
      </c>
      <c r="E184" s="8">
        <v>61.935088786999998</v>
      </c>
      <c r="F184" s="43" t="str">
        <f t="shared" si="25"/>
        <v>N/A</v>
      </c>
      <c r="G184" s="8">
        <v>62.908069816000001</v>
      </c>
      <c r="H184" s="43" t="str">
        <f t="shared" si="26"/>
        <v>N/A</v>
      </c>
      <c r="I184" s="12">
        <v>6.5449999999999999</v>
      </c>
      <c r="J184" s="12">
        <v>1.571</v>
      </c>
      <c r="K184" s="44" t="s">
        <v>732</v>
      </c>
      <c r="L184" s="9" t="str">
        <f t="shared" si="27"/>
        <v>Yes</v>
      </c>
    </row>
    <row r="185" spans="1:12" x14ac:dyDescent="0.2">
      <c r="A185" s="50" t="s">
        <v>487</v>
      </c>
      <c r="B185" s="34" t="s">
        <v>217</v>
      </c>
      <c r="C185" s="8">
        <v>36.604405899</v>
      </c>
      <c r="D185" s="43" t="str">
        <f t="shared" si="24"/>
        <v>N/A</v>
      </c>
      <c r="E185" s="8">
        <v>37.595110335000001</v>
      </c>
      <c r="F185" s="43" t="str">
        <f t="shared" si="25"/>
        <v>N/A</v>
      </c>
      <c r="G185" s="8">
        <v>37.540764543999998</v>
      </c>
      <c r="H185" s="43" t="str">
        <f t="shared" si="26"/>
        <v>N/A</v>
      </c>
      <c r="I185" s="12">
        <v>2.7069999999999999</v>
      </c>
      <c r="J185" s="12">
        <v>-0.14499999999999999</v>
      </c>
      <c r="K185" s="44" t="s">
        <v>732</v>
      </c>
      <c r="L185" s="9" t="str">
        <f t="shared" si="27"/>
        <v>Yes</v>
      </c>
    </row>
    <row r="186" spans="1:12" x14ac:dyDescent="0.2">
      <c r="A186" s="50" t="s">
        <v>488</v>
      </c>
      <c r="B186" s="34" t="s">
        <v>217</v>
      </c>
      <c r="C186" s="8">
        <v>64.947736899000006</v>
      </c>
      <c r="D186" s="43" t="str">
        <f t="shared" si="24"/>
        <v>N/A</v>
      </c>
      <c r="E186" s="8">
        <v>66.768104425000004</v>
      </c>
      <c r="F186" s="43" t="str">
        <f t="shared" si="25"/>
        <v>N/A</v>
      </c>
      <c r="G186" s="8">
        <v>65.881392026</v>
      </c>
      <c r="H186" s="43" t="str">
        <f t="shared" si="26"/>
        <v>N/A</v>
      </c>
      <c r="I186" s="12">
        <v>2.8029999999999999</v>
      </c>
      <c r="J186" s="12">
        <v>-1.33</v>
      </c>
      <c r="K186" s="44" t="s">
        <v>732</v>
      </c>
      <c r="L186" s="9" t="str">
        <f t="shared" si="27"/>
        <v>Yes</v>
      </c>
    </row>
    <row r="187" spans="1:12" x14ac:dyDescent="0.2">
      <c r="A187" s="50" t="s">
        <v>489</v>
      </c>
      <c r="B187" s="34" t="s">
        <v>217</v>
      </c>
      <c r="C187" s="8">
        <v>63.129524173999997</v>
      </c>
      <c r="D187" s="43" t="str">
        <f t="shared" si="24"/>
        <v>N/A</v>
      </c>
      <c r="E187" s="8">
        <v>63.958926038000001</v>
      </c>
      <c r="F187" s="43" t="str">
        <f t="shared" si="25"/>
        <v>N/A</v>
      </c>
      <c r="G187" s="8">
        <v>66.170523931999995</v>
      </c>
      <c r="H187" s="43" t="str">
        <f t="shared" si="26"/>
        <v>N/A</v>
      </c>
      <c r="I187" s="12">
        <v>1.3140000000000001</v>
      </c>
      <c r="J187" s="12">
        <v>3.4580000000000002</v>
      </c>
      <c r="K187" s="44" t="s">
        <v>732</v>
      </c>
      <c r="L187" s="9" t="str">
        <f t="shared" si="27"/>
        <v>Yes</v>
      </c>
    </row>
    <row r="188" spans="1:12" x14ac:dyDescent="0.2">
      <c r="A188" s="50" t="s">
        <v>490</v>
      </c>
      <c r="B188" s="34" t="s">
        <v>217</v>
      </c>
      <c r="C188" s="8">
        <v>49.747457740999998</v>
      </c>
      <c r="D188" s="43" t="str">
        <f t="shared" si="24"/>
        <v>N/A</v>
      </c>
      <c r="E188" s="8">
        <v>68.163219233999996</v>
      </c>
      <c r="F188" s="43" t="str">
        <f t="shared" si="25"/>
        <v>N/A</v>
      </c>
      <c r="G188" s="8">
        <v>68.553599684999995</v>
      </c>
      <c r="H188" s="43" t="str">
        <f t="shared" si="26"/>
        <v>N/A</v>
      </c>
      <c r="I188" s="12">
        <v>37.020000000000003</v>
      </c>
      <c r="J188" s="12">
        <v>0.57269999999999999</v>
      </c>
      <c r="K188" s="44" t="s">
        <v>732</v>
      </c>
      <c r="L188" s="9" t="str">
        <f t="shared" si="27"/>
        <v>Yes</v>
      </c>
    </row>
    <row r="189" spans="1:12" x14ac:dyDescent="0.2">
      <c r="A189" s="45" t="s">
        <v>118</v>
      </c>
      <c r="B189" s="34" t="s">
        <v>217</v>
      </c>
      <c r="C189" s="8">
        <v>76.905725266999994</v>
      </c>
      <c r="D189" s="43" t="str">
        <f t="shared" si="24"/>
        <v>N/A</v>
      </c>
      <c r="E189" s="8">
        <v>78.849639035999999</v>
      </c>
      <c r="F189" s="43" t="str">
        <f t="shared" si="25"/>
        <v>N/A</v>
      </c>
      <c r="G189" s="8">
        <v>81.068138617000002</v>
      </c>
      <c r="H189" s="43" t="str">
        <f t="shared" si="26"/>
        <v>N/A</v>
      </c>
      <c r="I189" s="12">
        <v>2.528</v>
      </c>
      <c r="J189" s="12">
        <v>2.8140000000000001</v>
      </c>
      <c r="K189" s="44" t="s">
        <v>732</v>
      </c>
      <c r="L189" s="9" t="str">
        <f t="shared" si="27"/>
        <v>Yes</v>
      </c>
    </row>
    <row r="190" spans="1:12" x14ac:dyDescent="0.2">
      <c r="A190" s="50" t="s">
        <v>491</v>
      </c>
      <c r="B190" s="34" t="s">
        <v>217</v>
      </c>
      <c r="C190" s="8">
        <v>63.801527858999997</v>
      </c>
      <c r="D190" s="43" t="str">
        <f t="shared" si="24"/>
        <v>N/A</v>
      </c>
      <c r="E190" s="8">
        <v>64.940867397000005</v>
      </c>
      <c r="F190" s="43" t="str">
        <f t="shared" si="25"/>
        <v>N/A</v>
      </c>
      <c r="G190" s="8">
        <v>64.297020410000002</v>
      </c>
      <c r="H190" s="43" t="str">
        <f t="shared" si="26"/>
        <v>N/A</v>
      </c>
      <c r="I190" s="12">
        <v>1.786</v>
      </c>
      <c r="J190" s="12">
        <v>-0.99099999999999999</v>
      </c>
      <c r="K190" s="44" t="s">
        <v>732</v>
      </c>
      <c r="L190" s="9" t="str">
        <f t="shared" si="27"/>
        <v>Yes</v>
      </c>
    </row>
    <row r="191" spans="1:12" x14ac:dyDescent="0.2">
      <c r="A191" s="50" t="s">
        <v>492</v>
      </c>
      <c r="B191" s="34" t="s">
        <v>217</v>
      </c>
      <c r="C191" s="8">
        <v>80.988052835999994</v>
      </c>
      <c r="D191" s="43" t="str">
        <f t="shared" si="24"/>
        <v>N/A</v>
      </c>
      <c r="E191" s="8">
        <v>82.135232498999997</v>
      </c>
      <c r="F191" s="43" t="str">
        <f t="shared" si="25"/>
        <v>N/A</v>
      </c>
      <c r="G191" s="8">
        <v>81.845572250000004</v>
      </c>
      <c r="H191" s="43" t="str">
        <f t="shared" si="26"/>
        <v>N/A</v>
      </c>
      <c r="I191" s="12">
        <v>1.4159999999999999</v>
      </c>
      <c r="J191" s="12">
        <v>-0.35299999999999998</v>
      </c>
      <c r="K191" s="44" t="s">
        <v>732</v>
      </c>
      <c r="L191" s="9" t="str">
        <f t="shared" si="27"/>
        <v>Yes</v>
      </c>
    </row>
    <row r="192" spans="1:12" x14ac:dyDescent="0.2">
      <c r="A192" s="50" t="s">
        <v>493</v>
      </c>
      <c r="B192" s="34" t="s">
        <v>217</v>
      </c>
      <c r="C192" s="8">
        <v>80.120955922999997</v>
      </c>
      <c r="D192" s="43" t="str">
        <f t="shared" si="24"/>
        <v>N/A</v>
      </c>
      <c r="E192" s="8">
        <v>80.094736314000002</v>
      </c>
      <c r="F192" s="43" t="str">
        <f t="shared" si="25"/>
        <v>N/A</v>
      </c>
      <c r="G192" s="8">
        <v>84.300715724</v>
      </c>
      <c r="H192" s="43" t="str">
        <f t="shared" si="26"/>
        <v>N/A</v>
      </c>
      <c r="I192" s="12">
        <v>-3.3000000000000002E-2</v>
      </c>
      <c r="J192" s="12">
        <v>5.2510000000000003</v>
      </c>
      <c r="K192" s="44" t="s">
        <v>732</v>
      </c>
      <c r="L192" s="9" t="str">
        <f t="shared" si="27"/>
        <v>Yes</v>
      </c>
    </row>
    <row r="193" spans="1:12" x14ac:dyDescent="0.2">
      <c r="A193" s="50" t="s">
        <v>494</v>
      </c>
      <c r="B193" s="34" t="s">
        <v>217</v>
      </c>
      <c r="C193" s="8">
        <v>71.301403828999995</v>
      </c>
      <c r="D193" s="43" t="str">
        <f t="shared" si="24"/>
        <v>N/A</v>
      </c>
      <c r="E193" s="8">
        <v>81.029244387000006</v>
      </c>
      <c r="F193" s="43" t="str">
        <f t="shared" si="25"/>
        <v>N/A</v>
      </c>
      <c r="G193" s="8">
        <v>81.189822719999995</v>
      </c>
      <c r="H193" s="43" t="str">
        <f t="shared" si="26"/>
        <v>N/A</v>
      </c>
      <c r="I193" s="12">
        <v>13.64</v>
      </c>
      <c r="J193" s="12">
        <v>0.19819999999999999</v>
      </c>
      <c r="K193" s="44" t="s">
        <v>732</v>
      </c>
      <c r="L193" s="9" t="str">
        <f t="shared" si="27"/>
        <v>Yes</v>
      </c>
    </row>
    <row r="194" spans="1:12" x14ac:dyDescent="0.2">
      <c r="A194" s="45" t="s">
        <v>1557</v>
      </c>
      <c r="B194" s="34" t="s">
        <v>217</v>
      </c>
      <c r="C194" s="35">
        <v>4.3652052093</v>
      </c>
      <c r="D194" s="43" t="str">
        <f t="shared" si="24"/>
        <v>N/A</v>
      </c>
      <c r="E194" s="35">
        <v>4.4805783813</v>
      </c>
      <c r="F194" s="43" t="str">
        <f t="shared" si="25"/>
        <v>N/A</v>
      </c>
      <c r="G194" s="35">
        <v>4.5199892737000003</v>
      </c>
      <c r="H194" s="43" t="str">
        <f t="shared" si="26"/>
        <v>N/A</v>
      </c>
      <c r="I194" s="12">
        <v>2.6429999999999998</v>
      </c>
      <c r="J194" s="12">
        <v>0.87960000000000005</v>
      </c>
      <c r="K194" s="44" t="s">
        <v>732</v>
      </c>
      <c r="L194" s="9" t="str">
        <f t="shared" si="27"/>
        <v>Yes</v>
      </c>
    </row>
    <row r="195" spans="1:12" x14ac:dyDescent="0.2">
      <c r="A195" s="50" t="s">
        <v>1558</v>
      </c>
      <c r="B195" s="34" t="s">
        <v>217</v>
      </c>
      <c r="C195" s="35">
        <v>0.69006994840000002</v>
      </c>
      <c r="D195" s="43" t="str">
        <f t="shared" si="24"/>
        <v>N/A</v>
      </c>
      <c r="E195" s="35">
        <v>0.71989775330000005</v>
      </c>
      <c r="F195" s="43" t="str">
        <f t="shared" si="25"/>
        <v>N/A</v>
      </c>
      <c r="G195" s="35">
        <v>0.77554092190000001</v>
      </c>
      <c r="H195" s="43" t="str">
        <f t="shared" si="26"/>
        <v>N/A</v>
      </c>
      <c r="I195" s="12">
        <v>4.3220000000000001</v>
      </c>
      <c r="J195" s="12">
        <v>7.7290000000000001</v>
      </c>
      <c r="K195" s="44" t="s">
        <v>732</v>
      </c>
      <c r="L195" s="9" t="str">
        <f t="shared" si="27"/>
        <v>Yes</v>
      </c>
    </row>
    <row r="196" spans="1:12" x14ac:dyDescent="0.2">
      <c r="A196" s="50" t="s">
        <v>1559</v>
      </c>
      <c r="B196" s="34" t="s">
        <v>217</v>
      </c>
      <c r="C196" s="35">
        <v>9.8528317190999992</v>
      </c>
      <c r="D196" s="43" t="str">
        <f t="shared" si="24"/>
        <v>N/A</v>
      </c>
      <c r="E196" s="35">
        <v>10.149777623</v>
      </c>
      <c r="F196" s="43" t="str">
        <f t="shared" si="25"/>
        <v>N/A</v>
      </c>
      <c r="G196" s="35">
        <v>9.7894705041000005</v>
      </c>
      <c r="H196" s="43" t="str">
        <f t="shared" si="26"/>
        <v>N/A</v>
      </c>
      <c r="I196" s="12">
        <v>3.0139999999999998</v>
      </c>
      <c r="J196" s="12">
        <v>-3.55</v>
      </c>
      <c r="K196" s="44" t="s">
        <v>732</v>
      </c>
      <c r="L196" s="9" t="str">
        <f t="shared" si="27"/>
        <v>Yes</v>
      </c>
    </row>
    <row r="197" spans="1:12" x14ac:dyDescent="0.2">
      <c r="A197" s="50" t="s">
        <v>1560</v>
      </c>
      <c r="B197" s="34" t="s">
        <v>217</v>
      </c>
      <c r="C197" s="35">
        <v>3.5660268354000002</v>
      </c>
      <c r="D197" s="43" t="str">
        <f t="shared" si="24"/>
        <v>N/A</v>
      </c>
      <c r="E197" s="35">
        <v>3.5259564555999998</v>
      </c>
      <c r="F197" s="43" t="str">
        <f t="shared" si="25"/>
        <v>N/A</v>
      </c>
      <c r="G197" s="35">
        <v>3.5418161196</v>
      </c>
      <c r="H197" s="43" t="str">
        <f t="shared" si="26"/>
        <v>N/A</v>
      </c>
      <c r="I197" s="12">
        <v>-1.1200000000000001</v>
      </c>
      <c r="J197" s="12">
        <v>0.44979999999999998</v>
      </c>
      <c r="K197" s="44" t="s">
        <v>732</v>
      </c>
      <c r="L197" s="9" t="str">
        <f t="shared" si="27"/>
        <v>Yes</v>
      </c>
    </row>
    <row r="198" spans="1:12" x14ac:dyDescent="0.2">
      <c r="A198" s="50" t="s">
        <v>1561</v>
      </c>
      <c r="B198" s="34" t="s">
        <v>217</v>
      </c>
      <c r="C198" s="35">
        <v>3.3102163562000002</v>
      </c>
      <c r="D198" s="43" t="str">
        <f t="shared" si="24"/>
        <v>N/A</v>
      </c>
      <c r="E198" s="35">
        <v>3.3724456162999998</v>
      </c>
      <c r="F198" s="43" t="str">
        <f t="shared" si="25"/>
        <v>N/A</v>
      </c>
      <c r="G198" s="35">
        <v>3.3616329540000001</v>
      </c>
      <c r="H198" s="43" t="str">
        <f t="shared" si="26"/>
        <v>N/A</v>
      </c>
      <c r="I198" s="12">
        <v>1.88</v>
      </c>
      <c r="J198" s="12">
        <v>-0.32100000000000001</v>
      </c>
      <c r="K198" s="44" t="s">
        <v>732</v>
      </c>
      <c r="L198" s="9" t="str">
        <f t="shared" si="27"/>
        <v>Yes</v>
      </c>
    </row>
    <row r="199" spans="1:12" x14ac:dyDescent="0.2">
      <c r="A199" s="45" t="s">
        <v>1562</v>
      </c>
      <c r="B199" s="34" t="s">
        <v>217</v>
      </c>
      <c r="C199" s="35">
        <v>248.50308457</v>
      </c>
      <c r="D199" s="43" t="str">
        <f t="shared" si="24"/>
        <v>N/A</v>
      </c>
      <c r="E199" s="35">
        <v>248.47948002999999</v>
      </c>
      <c r="F199" s="43" t="str">
        <f t="shared" si="25"/>
        <v>N/A</v>
      </c>
      <c r="G199" s="35">
        <v>227.25913675999999</v>
      </c>
      <c r="H199" s="43" t="str">
        <f t="shared" si="26"/>
        <v>N/A</v>
      </c>
      <c r="I199" s="12">
        <v>-8.9999999999999993E-3</v>
      </c>
      <c r="J199" s="12">
        <v>-8.5399999999999991</v>
      </c>
      <c r="K199" s="44" t="s">
        <v>732</v>
      </c>
      <c r="L199" s="9" t="str">
        <f t="shared" si="27"/>
        <v>Yes</v>
      </c>
    </row>
    <row r="200" spans="1:12" x14ac:dyDescent="0.2">
      <c r="A200" s="50" t="s">
        <v>1563</v>
      </c>
      <c r="B200" s="34" t="s">
        <v>217</v>
      </c>
      <c r="C200" s="35">
        <v>247.16227264</v>
      </c>
      <c r="D200" s="43" t="str">
        <f t="shared" si="24"/>
        <v>N/A</v>
      </c>
      <c r="E200" s="35">
        <v>248.69586931000001</v>
      </c>
      <c r="F200" s="43" t="str">
        <f t="shared" si="25"/>
        <v>N/A</v>
      </c>
      <c r="G200" s="35">
        <v>226.88275034</v>
      </c>
      <c r="H200" s="43" t="str">
        <f t="shared" si="26"/>
        <v>N/A</v>
      </c>
      <c r="I200" s="12">
        <v>0.62050000000000005</v>
      </c>
      <c r="J200" s="12">
        <v>-8.77</v>
      </c>
      <c r="K200" s="44" t="s">
        <v>732</v>
      </c>
      <c r="L200" s="9" t="str">
        <f t="shared" si="27"/>
        <v>Yes</v>
      </c>
    </row>
    <row r="201" spans="1:12" x14ac:dyDescent="0.2">
      <c r="A201" s="50" t="s">
        <v>1564</v>
      </c>
      <c r="B201" s="34" t="s">
        <v>217</v>
      </c>
      <c r="C201" s="35">
        <v>265.68192128999999</v>
      </c>
      <c r="D201" s="43" t="str">
        <f t="shared" si="24"/>
        <v>N/A</v>
      </c>
      <c r="E201" s="35">
        <v>262.04922693999998</v>
      </c>
      <c r="F201" s="43" t="str">
        <f t="shared" si="25"/>
        <v>N/A</v>
      </c>
      <c r="G201" s="35">
        <v>242.27076818</v>
      </c>
      <c r="H201" s="43" t="str">
        <f t="shared" si="26"/>
        <v>N/A</v>
      </c>
      <c r="I201" s="12">
        <v>-1.37</v>
      </c>
      <c r="J201" s="12">
        <v>-7.55</v>
      </c>
      <c r="K201" s="44" t="s">
        <v>732</v>
      </c>
      <c r="L201" s="9" t="str">
        <f t="shared" si="27"/>
        <v>Yes</v>
      </c>
    </row>
    <row r="202" spans="1:12" x14ac:dyDescent="0.2">
      <c r="A202" s="50" t="s">
        <v>1565</v>
      </c>
      <c r="B202" s="34" t="s">
        <v>217</v>
      </c>
      <c r="C202" s="35">
        <v>23.751529988000001</v>
      </c>
      <c r="D202" s="43" t="str">
        <f t="shared" si="24"/>
        <v>N/A</v>
      </c>
      <c r="E202" s="35">
        <v>25.097246632000001</v>
      </c>
      <c r="F202" s="43" t="str">
        <f t="shared" si="25"/>
        <v>N/A</v>
      </c>
      <c r="G202" s="35">
        <v>23.642313546</v>
      </c>
      <c r="H202" s="43" t="str">
        <f t="shared" si="26"/>
        <v>N/A</v>
      </c>
      <c r="I202" s="12">
        <v>5.6660000000000004</v>
      </c>
      <c r="J202" s="12">
        <v>-5.8</v>
      </c>
      <c r="K202" s="44" t="s">
        <v>732</v>
      </c>
      <c r="L202" s="9" t="str">
        <f t="shared" si="27"/>
        <v>Yes</v>
      </c>
    </row>
    <row r="203" spans="1:12" x14ac:dyDescent="0.2">
      <c r="A203" s="50" t="s">
        <v>1566</v>
      </c>
      <c r="B203" s="34" t="s">
        <v>217</v>
      </c>
      <c r="C203" s="35">
        <v>23.641791045000002</v>
      </c>
      <c r="D203" s="43" t="str">
        <f t="shared" si="24"/>
        <v>N/A</v>
      </c>
      <c r="E203" s="35">
        <v>23.753623187999999</v>
      </c>
      <c r="F203" s="43" t="str">
        <f t="shared" si="25"/>
        <v>N/A</v>
      </c>
      <c r="G203" s="35">
        <v>28.029850746000001</v>
      </c>
      <c r="H203" s="43" t="str">
        <f t="shared" si="26"/>
        <v>N/A</v>
      </c>
      <c r="I203" s="12">
        <v>0.47299999999999998</v>
      </c>
      <c r="J203" s="12">
        <v>18</v>
      </c>
      <c r="K203" s="44" t="s">
        <v>732</v>
      </c>
      <c r="L203" s="9" t="str">
        <f t="shared" si="27"/>
        <v>Yes</v>
      </c>
    </row>
    <row r="204" spans="1:12" x14ac:dyDescent="0.2">
      <c r="A204" s="45" t="s">
        <v>127</v>
      </c>
      <c r="B204" s="34" t="s">
        <v>217</v>
      </c>
      <c r="C204" s="35">
        <v>15</v>
      </c>
      <c r="D204" s="43" t="str">
        <f t="shared" ref="D204:D214" si="28">IF($B204="N/A","N/A",IF(C204&gt;10,"No",IF(C204&lt;-10,"No","Yes")))</f>
        <v>N/A</v>
      </c>
      <c r="E204" s="35">
        <v>38</v>
      </c>
      <c r="F204" s="43" t="str">
        <f t="shared" ref="F204:F214" si="29">IF($B204="N/A","N/A",IF(E204&gt;10,"No",IF(E204&lt;-10,"No","Yes")))</f>
        <v>N/A</v>
      </c>
      <c r="G204" s="35">
        <v>34</v>
      </c>
      <c r="H204" s="43" t="str">
        <f t="shared" ref="H204:H214" si="30">IF($B204="N/A","N/A",IF(G204&gt;10,"No",IF(G204&lt;-10,"No","Yes")))</f>
        <v>N/A</v>
      </c>
      <c r="I204" s="12">
        <v>153.30000000000001</v>
      </c>
      <c r="J204" s="12">
        <v>-10.5</v>
      </c>
      <c r="K204" s="14" t="s">
        <v>217</v>
      </c>
      <c r="L204" s="9" t="str">
        <f t="shared" ref="L204:L214" si="31">IF(J204="Div by 0", "N/A", IF(K204="N/A","N/A", IF(J204&gt;VALUE(MID(K204,1,2)), "No", IF(J204&lt;-1*VALUE(MID(K204,1,2)), "No", "Yes"))))</f>
        <v>N/A</v>
      </c>
    </row>
    <row r="205" spans="1:12" x14ac:dyDescent="0.2">
      <c r="A205" s="45" t="s">
        <v>128</v>
      </c>
      <c r="B205" s="34" t="s">
        <v>217</v>
      </c>
      <c r="C205" s="35">
        <v>125</v>
      </c>
      <c r="D205" s="43" t="str">
        <f t="shared" si="28"/>
        <v>N/A</v>
      </c>
      <c r="E205" s="35">
        <v>175</v>
      </c>
      <c r="F205" s="43" t="str">
        <f t="shared" si="29"/>
        <v>N/A</v>
      </c>
      <c r="G205" s="35">
        <v>190</v>
      </c>
      <c r="H205" s="43" t="str">
        <f t="shared" si="30"/>
        <v>N/A</v>
      </c>
      <c r="I205" s="12">
        <v>40</v>
      </c>
      <c r="J205" s="12">
        <v>8.5709999999999997</v>
      </c>
      <c r="K205" s="14" t="s">
        <v>217</v>
      </c>
      <c r="L205" s="9" t="str">
        <f t="shared" si="31"/>
        <v>N/A</v>
      </c>
    </row>
    <row r="206" spans="1:12" ht="25.5" x14ac:dyDescent="0.2">
      <c r="A206" s="45" t="s">
        <v>1614</v>
      </c>
      <c r="B206" s="34" t="s">
        <v>217</v>
      </c>
      <c r="C206" s="35">
        <v>67</v>
      </c>
      <c r="D206" s="43" t="str">
        <f t="shared" si="28"/>
        <v>N/A</v>
      </c>
      <c r="E206" s="35">
        <v>102</v>
      </c>
      <c r="F206" s="43" t="str">
        <f t="shared" si="29"/>
        <v>N/A</v>
      </c>
      <c r="G206" s="35">
        <v>79</v>
      </c>
      <c r="H206" s="43" t="str">
        <f t="shared" si="30"/>
        <v>N/A</v>
      </c>
      <c r="I206" s="12">
        <v>52.24</v>
      </c>
      <c r="J206" s="12">
        <v>-22.5</v>
      </c>
      <c r="K206" s="14" t="s">
        <v>217</v>
      </c>
      <c r="L206" s="9" t="str">
        <f t="shared" si="31"/>
        <v>N/A</v>
      </c>
    </row>
    <row r="207" spans="1:12" ht="25.5" x14ac:dyDescent="0.2">
      <c r="A207" s="45" t="s">
        <v>1567</v>
      </c>
      <c r="B207" s="34" t="s">
        <v>217</v>
      </c>
      <c r="C207" s="35">
        <v>0</v>
      </c>
      <c r="D207" s="43" t="str">
        <f t="shared" si="28"/>
        <v>N/A</v>
      </c>
      <c r="E207" s="35">
        <v>0</v>
      </c>
      <c r="F207" s="43" t="str">
        <f t="shared" si="29"/>
        <v>N/A</v>
      </c>
      <c r="G207" s="35">
        <v>53</v>
      </c>
      <c r="H207" s="43" t="str">
        <f t="shared" si="30"/>
        <v>N/A</v>
      </c>
      <c r="I207" s="12" t="s">
        <v>1743</v>
      </c>
      <c r="J207" s="12" t="s">
        <v>1743</v>
      </c>
      <c r="K207" s="14" t="s">
        <v>217</v>
      </c>
      <c r="L207" s="9" t="str">
        <f t="shared" si="31"/>
        <v>N/A</v>
      </c>
    </row>
    <row r="208" spans="1:12" x14ac:dyDescent="0.2">
      <c r="A208" s="45" t="s">
        <v>1615</v>
      </c>
      <c r="B208" s="34" t="s">
        <v>217</v>
      </c>
      <c r="C208" s="35">
        <v>47</v>
      </c>
      <c r="D208" s="43" t="str">
        <f t="shared" si="28"/>
        <v>N/A</v>
      </c>
      <c r="E208" s="35">
        <v>62</v>
      </c>
      <c r="F208" s="43" t="str">
        <f t="shared" si="29"/>
        <v>N/A</v>
      </c>
      <c r="G208" s="35">
        <v>76</v>
      </c>
      <c r="H208" s="43" t="str">
        <f t="shared" si="30"/>
        <v>N/A</v>
      </c>
      <c r="I208" s="12">
        <v>31.91</v>
      </c>
      <c r="J208" s="12">
        <v>22.58</v>
      </c>
      <c r="K208" s="14" t="s">
        <v>217</v>
      </c>
      <c r="L208" s="9" t="str">
        <f t="shared" si="31"/>
        <v>N/A</v>
      </c>
    </row>
    <row r="209" spans="1:12" x14ac:dyDescent="0.2">
      <c r="A209" s="45" t="s">
        <v>1616</v>
      </c>
      <c r="B209" s="34" t="s">
        <v>217</v>
      </c>
      <c r="C209" s="35">
        <v>465</v>
      </c>
      <c r="D209" s="43" t="str">
        <f t="shared" si="28"/>
        <v>N/A</v>
      </c>
      <c r="E209" s="35">
        <v>649</v>
      </c>
      <c r="F209" s="43" t="str">
        <f t="shared" si="29"/>
        <v>N/A</v>
      </c>
      <c r="G209" s="35">
        <v>811</v>
      </c>
      <c r="H209" s="43" t="str">
        <f t="shared" si="30"/>
        <v>N/A</v>
      </c>
      <c r="I209" s="12">
        <v>39.57</v>
      </c>
      <c r="J209" s="12">
        <v>24.96</v>
      </c>
      <c r="K209" s="14" t="s">
        <v>217</v>
      </c>
      <c r="L209" s="9" t="str">
        <f t="shared" si="31"/>
        <v>N/A</v>
      </c>
    </row>
    <row r="210" spans="1:12" x14ac:dyDescent="0.2">
      <c r="A210" s="45" t="s">
        <v>125</v>
      </c>
      <c r="B210" s="34" t="s">
        <v>217</v>
      </c>
      <c r="C210" s="46">
        <v>2434861</v>
      </c>
      <c r="D210" s="43" t="str">
        <f t="shared" si="28"/>
        <v>N/A</v>
      </c>
      <c r="E210" s="46">
        <v>6702838</v>
      </c>
      <c r="F210" s="43" t="str">
        <f t="shared" si="29"/>
        <v>N/A</v>
      </c>
      <c r="G210" s="46">
        <v>2802861</v>
      </c>
      <c r="H210" s="43" t="str">
        <f t="shared" si="30"/>
        <v>N/A</v>
      </c>
      <c r="I210" s="12">
        <v>175.3</v>
      </c>
      <c r="J210" s="12">
        <v>-58.2</v>
      </c>
      <c r="K210" s="14" t="s">
        <v>217</v>
      </c>
      <c r="L210" s="9" t="str">
        <f t="shared" si="31"/>
        <v>N/A</v>
      </c>
    </row>
    <row r="211" spans="1:12" x14ac:dyDescent="0.2">
      <c r="A211" s="45" t="s">
        <v>1617</v>
      </c>
      <c r="B211" s="34" t="s">
        <v>217</v>
      </c>
      <c r="C211" s="46">
        <v>2347669</v>
      </c>
      <c r="D211" s="43" t="str">
        <f t="shared" si="28"/>
        <v>N/A</v>
      </c>
      <c r="E211" s="46">
        <v>4419545</v>
      </c>
      <c r="F211" s="43" t="str">
        <f t="shared" si="29"/>
        <v>N/A</v>
      </c>
      <c r="G211" s="46">
        <v>2391284</v>
      </c>
      <c r="H211" s="43" t="str">
        <f t="shared" si="30"/>
        <v>N/A</v>
      </c>
      <c r="I211" s="12">
        <v>88.25</v>
      </c>
      <c r="J211" s="12">
        <v>-45.9</v>
      </c>
      <c r="K211" s="14" t="s">
        <v>217</v>
      </c>
      <c r="L211" s="9" t="str">
        <f t="shared" si="31"/>
        <v>N/A</v>
      </c>
    </row>
    <row r="212" spans="1:12" x14ac:dyDescent="0.2">
      <c r="A212" s="45" t="s">
        <v>1568</v>
      </c>
      <c r="B212" s="34" t="s">
        <v>217</v>
      </c>
      <c r="C212" s="46">
        <v>175897</v>
      </c>
      <c r="D212" s="43" t="str">
        <f t="shared" si="28"/>
        <v>N/A</v>
      </c>
      <c r="E212" s="46">
        <v>174916</v>
      </c>
      <c r="F212" s="43" t="str">
        <f t="shared" si="29"/>
        <v>N/A</v>
      </c>
      <c r="G212" s="46">
        <v>1673392</v>
      </c>
      <c r="H212" s="43" t="str">
        <f t="shared" si="30"/>
        <v>N/A</v>
      </c>
      <c r="I212" s="12">
        <v>-0.55800000000000005</v>
      </c>
      <c r="J212" s="12">
        <v>856.7</v>
      </c>
      <c r="K212" s="14" t="s">
        <v>217</v>
      </c>
      <c r="L212" s="9" t="str">
        <f t="shared" si="31"/>
        <v>N/A</v>
      </c>
    </row>
    <row r="213" spans="1:12" x14ac:dyDescent="0.2">
      <c r="A213" s="45" t="s">
        <v>1618</v>
      </c>
      <c r="B213" s="34" t="s">
        <v>217</v>
      </c>
      <c r="C213" s="46">
        <v>1389967</v>
      </c>
      <c r="D213" s="43" t="str">
        <f t="shared" si="28"/>
        <v>N/A</v>
      </c>
      <c r="E213" s="46">
        <v>2975363</v>
      </c>
      <c r="F213" s="43" t="str">
        <f t="shared" si="29"/>
        <v>N/A</v>
      </c>
      <c r="G213" s="46">
        <v>2668957</v>
      </c>
      <c r="H213" s="43" t="str">
        <f t="shared" si="30"/>
        <v>N/A</v>
      </c>
      <c r="I213" s="12">
        <v>114.1</v>
      </c>
      <c r="J213" s="12">
        <v>-10.3</v>
      </c>
      <c r="K213" s="14" t="s">
        <v>217</v>
      </c>
      <c r="L213" s="9" t="str">
        <f t="shared" si="31"/>
        <v>N/A</v>
      </c>
    </row>
    <row r="214" spans="1:12" x14ac:dyDescent="0.2">
      <c r="A214" s="50" t="s">
        <v>1619</v>
      </c>
      <c r="B214" s="34" t="s">
        <v>217</v>
      </c>
      <c r="C214" s="46">
        <v>584774</v>
      </c>
      <c r="D214" s="43" t="str">
        <f t="shared" si="28"/>
        <v>N/A</v>
      </c>
      <c r="E214" s="46">
        <v>521901</v>
      </c>
      <c r="F214" s="43" t="str">
        <f t="shared" si="29"/>
        <v>N/A</v>
      </c>
      <c r="G214" s="46">
        <v>906399</v>
      </c>
      <c r="H214" s="43" t="str">
        <f t="shared" si="30"/>
        <v>N/A</v>
      </c>
      <c r="I214" s="12">
        <v>-10.8</v>
      </c>
      <c r="J214" s="12">
        <v>73.67</v>
      </c>
      <c r="K214" s="14" t="s">
        <v>217</v>
      </c>
      <c r="L214" s="9" t="str">
        <f t="shared" si="31"/>
        <v>N/A</v>
      </c>
    </row>
    <row r="215" spans="1:12" ht="25.5" x14ac:dyDescent="0.2">
      <c r="A215" s="45" t="s">
        <v>1382</v>
      </c>
      <c r="B215" s="34" t="s">
        <v>217</v>
      </c>
      <c r="C215" s="46">
        <v>22666789</v>
      </c>
      <c r="D215" s="43" t="str">
        <f t="shared" ref="D215:D229" si="32">IF($B215="N/A","N/A",IF(C215&gt;10,"No",IF(C215&lt;-10,"No","Yes")))</f>
        <v>N/A</v>
      </c>
      <c r="E215" s="46">
        <v>13369252</v>
      </c>
      <c r="F215" s="43" t="str">
        <f t="shared" ref="F215:F229" si="33">IF($B215="N/A","N/A",IF(E215&gt;10,"No",IF(E215&lt;-10,"No","Yes")))</f>
        <v>N/A</v>
      </c>
      <c r="G215" s="46">
        <v>12347017</v>
      </c>
      <c r="H215" s="43" t="str">
        <f t="shared" ref="H215:H229" si="34">IF($B215="N/A","N/A",IF(G215&gt;10,"No",IF(G215&lt;-10,"No","Yes")))</f>
        <v>N/A</v>
      </c>
      <c r="I215" s="12">
        <v>-41</v>
      </c>
      <c r="J215" s="12">
        <v>-7.65</v>
      </c>
      <c r="K215" s="44" t="s">
        <v>732</v>
      </c>
      <c r="L215" s="9" t="str">
        <f t="shared" ref="L215:L229" si="35">IF(J215="Div by 0", "N/A", IF(K215="N/A","N/A", IF(J215&gt;VALUE(MID(K215,1,2)), "No", IF(J215&lt;-1*VALUE(MID(K215,1,2)), "No", "Yes"))))</f>
        <v>Yes</v>
      </c>
    </row>
    <row r="216" spans="1:12" x14ac:dyDescent="0.2">
      <c r="A216" s="45" t="s">
        <v>649</v>
      </c>
      <c r="B216" s="34" t="s">
        <v>217</v>
      </c>
      <c r="C216" s="35">
        <v>116567</v>
      </c>
      <c r="D216" s="43" t="str">
        <f t="shared" si="32"/>
        <v>N/A</v>
      </c>
      <c r="E216" s="35">
        <v>57509</v>
      </c>
      <c r="F216" s="43" t="str">
        <f t="shared" si="33"/>
        <v>N/A</v>
      </c>
      <c r="G216" s="35">
        <v>63897</v>
      </c>
      <c r="H216" s="43" t="str">
        <f t="shared" si="34"/>
        <v>N/A</v>
      </c>
      <c r="I216" s="12">
        <v>-50.7</v>
      </c>
      <c r="J216" s="12">
        <v>11.11</v>
      </c>
      <c r="K216" s="44" t="s">
        <v>732</v>
      </c>
      <c r="L216" s="9" t="str">
        <f t="shared" si="35"/>
        <v>Yes</v>
      </c>
    </row>
    <row r="217" spans="1:12" ht="25.5" x14ac:dyDescent="0.2">
      <c r="A217" s="45" t="s">
        <v>1383</v>
      </c>
      <c r="B217" s="34" t="s">
        <v>217</v>
      </c>
      <c r="C217" s="46">
        <v>194.45288117999999</v>
      </c>
      <c r="D217" s="43" t="str">
        <f t="shared" si="32"/>
        <v>N/A</v>
      </c>
      <c r="E217" s="46">
        <v>232.47234345999999</v>
      </c>
      <c r="F217" s="43" t="str">
        <f t="shared" si="33"/>
        <v>N/A</v>
      </c>
      <c r="G217" s="46">
        <v>193.23312519000001</v>
      </c>
      <c r="H217" s="43" t="str">
        <f t="shared" si="34"/>
        <v>N/A</v>
      </c>
      <c r="I217" s="12">
        <v>19.55</v>
      </c>
      <c r="J217" s="12">
        <v>-16.899999999999999</v>
      </c>
      <c r="K217" s="44" t="s">
        <v>732</v>
      </c>
      <c r="L217" s="9" t="str">
        <f t="shared" si="35"/>
        <v>Yes</v>
      </c>
    </row>
    <row r="218" spans="1:12" ht="25.5" x14ac:dyDescent="0.2">
      <c r="A218" s="45" t="s">
        <v>1384</v>
      </c>
      <c r="B218" s="34" t="s">
        <v>217</v>
      </c>
      <c r="C218" s="46">
        <v>47234702</v>
      </c>
      <c r="D218" s="43" t="str">
        <f t="shared" si="32"/>
        <v>N/A</v>
      </c>
      <c r="E218" s="46">
        <v>53388874</v>
      </c>
      <c r="F218" s="43" t="str">
        <f t="shared" si="33"/>
        <v>N/A</v>
      </c>
      <c r="G218" s="46">
        <v>55294233</v>
      </c>
      <c r="H218" s="43" t="str">
        <f t="shared" si="34"/>
        <v>N/A</v>
      </c>
      <c r="I218" s="12">
        <v>13.03</v>
      </c>
      <c r="J218" s="12">
        <v>3.569</v>
      </c>
      <c r="K218" s="44" t="s">
        <v>732</v>
      </c>
      <c r="L218" s="9" t="str">
        <f t="shared" si="35"/>
        <v>Yes</v>
      </c>
    </row>
    <row r="219" spans="1:12" x14ac:dyDescent="0.2">
      <c r="A219" s="45" t="s">
        <v>516</v>
      </c>
      <c r="B219" s="34" t="s">
        <v>217</v>
      </c>
      <c r="C219" s="35">
        <v>144916</v>
      </c>
      <c r="D219" s="43" t="str">
        <f t="shared" si="32"/>
        <v>N/A</v>
      </c>
      <c r="E219" s="35">
        <v>157950</v>
      </c>
      <c r="F219" s="43" t="str">
        <f t="shared" si="33"/>
        <v>N/A</v>
      </c>
      <c r="G219" s="35">
        <v>163470</v>
      </c>
      <c r="H219" s="43" t="str">
        <f t="shared" si="34"/>
        <v>N/A</v>
      </c>
      <c r="I219" s="12">
        <v>8.9939999999999998</v>
      </c>
      <c r="J219" s="12">
        <v>3.4950000000000001</v>
      </c>
      <c r="K219" s="44" t="s">
        <v>732</v>
      </c>
      <c r="L219" s="9" t="str">
        <f t="shared" si="35"/>
        <v>Yes</v>
      </c>
    </row>
    <row r="220" spans="1:12" ht="25.5" x14ac:dyDescent="0.2">
      <c r="A220" s="45" t="s">
        <v>1385</v>
      </c>
      <c r="B220" s="34" t="s">
        <v>217</v>
      </c>
      <c r="C220" s="46">
        <v>325.94538905000002</v>
      </c>
      <c r="D220" s="43" t="str">
        <f t="shared" si="32"/>
        <v>N/A</v>
      </c>
      <c r="E220" s="46">
        <v>338.01123139999999</v>
      </c>
      <c r="F220" s="43" t="str">
        <f t="shared" si="33"/>
        <v>N/A</v>
      </c>
      <c r="G220" s="46">
        <v>338.25309231</v>
      </c>
      <c r="H220" s="43" t="str">
        <f t="shared" si="34"/>
        <v>N/A</v>
      </c>
      <c r="I220" s="12">
        <v>3.702</v>
      </c>
      <c r="J220" s="12">
        <v>7.1599999999999997E-2</v>
      </c>
      <c r="K220" s="44" t="s">
        <v>732</v>
      </c>
      <c r="L220" s="9" t="str">
        <f t="shared" si="35"/>
        <v>Yes</v>
      </c>
    </row>
    <row r="221" spans="1:12" ht="25.5" x14ac:dyDescent="0.2">
      <c r="A221" s="45" t="s">
        <v>1386</v>
      </c>
      <c r="B221" s="34" t="s">
        <v>217</v>
      </c>
      <c r="C221" s="46">
        <v>55971197</v>
      </c>
      <c r="D221" s="43" t="str">
        <f t="shared" si="32"/>
        <v>N/A</v>
      </c>
      <c r="E221" s="46">
        <v>67024154</v>
      </c>
      <c r="F221" s="43" t="str">
        <f t="shared" si="33"/>
        <v>N/A</v>
      </c>
      <c r="G221" s="46">
        <v>75522395</v>
      </c>
      <c r="H221" s="43" t="str">
        <f t="shared" si="34"/>
        <v>N/A</v>
      </c>
      <c r="I221" s="12">
        <v>19.75</v>
      </c>
      <c r="J221" s="12">
        <v>12.68</v>
      </c>
      <c r="K221" s="44" t="s">
        <v>732</v>
      </c>
      <c r="L221" s="9" t="str">
        <f t="shared" si="35"/>
        <v>Yes</v>
      </c>
    </row>
    <row r="222" spans="1:12" x14ac:dyDescent="0.2">
      <c r="A222" s="45" t="s">
        <v>517</v>
      </c>
      <c r="B222" s="34" t="s">
        <v>217</v>
      </c>
      <c r="C222" s="35">
        <v>92287</v>
      </c>
      <c r="D222" s="43" t="str">
        <f t="shared" si="32"/>
        <v>N/A</v>
      </c>
      <c r="E222" s="35">
        <v>105618</v>
      </c>
      <c r="F222" s="43" t="str">
        <f t="shared" si="33"/>
        <v>N/A</v>
      </c>
      <c r="G222" s="35">
        <v>119680</v>
      </c>
      <c r="H222" s="43" t="str">
        <f t="shared" si="34"/>
        <v>N/A</v>
      </c>
      <c r="I222" s="12">
        <v>14.45</v>
      </c>
      <c r="J222" s="12">
        <v>13.31</v>
      </c>
      <c r="K222" s="44" t="s">
        <v>732</v>
      </c>
      <c r="L222" s="9" t="str">
        <f t="shared" si="35"/>
        <v>Yes</v>
      </c>
    </row>
    <row r="223" spans="1:12" ht="25.5" x14ac:dyDescent="0.2">
      <c r="A223" s="45" t="s">
        <v>1387</v>
      </c>
      <c r="B223" s="34" t="s">
        <v>217</v>
      </c>
      <c r="C223" s="46">
        <v>606.49058914</v>
      </c>
      <c r="D223" s="43" t="str">
        <f t="shared" si="32"/>
        <v>N/A</v>
      </c>
      <c r="E223" s="46">
        <v>634.59025924000002</v>
      </c>
      <c r="F223" s="43" t="str">
        <f t="shared" si="33"/>
        <v>N/A</v>
      </c>
      <c r="G223" s="46">
        <v>631.03605447999996</v>
      </c>
      <c r="H223" s="43" t="str">
        <f t="shared" si="34"/>
        <v>N/A</v>
      </c>
      <c r="I223" s="12">
        <v>4.633</v>
      </c>
      <c r="J223" s="12">
        <v>-0.56000000000000005</v>
      </c>
      <c r="K223" s="44" t="s">
        <v>732</v>
      </c>
      <c r="L223" s="9" t="str">
        <f t="shared" si="35"/>
        <v>Yes</v>
      </c>
    </row>
    <row r="224" spans="1:12" ht="25.5" x14ac:dyDescent="0.2">
      <c r="A224" s="45" t="s">
        <v>1388</v>
      </c>
      <c r="B224" s="34" t="s">
        <v>217</v>
      </c>
      <c r="C224" s="46">
        <v>2708</v>
      </c>
      <c r="D224" s="43" t="str">
        <f t="shared" si="32"/>
        <v>N/A</v>
      </c>
      <c r="E224" s="46">
        <v>1320</v>
      </c>
      <c r="F224" s="43" t="str">
        <f t="shared" si="33"/>
        <v>N/A</v>
      </c>
      <c r="G224" s="46">
        <v>867</v>
      </c>
      <c r="H224" s="43" t="str">
        <f t="shared" si="34"/>
        <v>N/A</v>
      </c>
      <c r="I224" s="12">
        <v>-51.3</v>
      </c>
      <c r="J224" s="12">
        <v>-34.299999999999997</v>
      </c>
      <c r="K224" s="44" t="s">
        <v>732</v>
      </c>
      <c r="L224" s="9" t="str">
        <f t="shared" si="35"/>
        <v>No</v>
      </c>
    </row>
    <row r="225" spans="1:12" x14ac:dyDescent="0.2">
      <c r="A225" s="45" t="s">
        <v>518</v>
      </c>
      <c r="B225" s="34" t="s">
        <v>217</v>
      </c>
      <c r="C225" s="35">
        <v>11</v>
      </c>
      <c r="D225" s="43" t="str">
        <f t="shared" si="32"/>
        <v>N/A</v>
      </c>
      <c r="E225" s="35">
        <v>11</v>
      </c>
      <c r="F225" s="43" t="str">
        <f t="shared" si="33"/>
        <v>N/A</v>
      </c>
      <c r="G225" s="35">
        <v>11</v>
      </c>
      <c r="H225" s="43" t="str">
        <f t="shared" si="34"/>
        <v>N/A</v>
      </c>
      <c r="I225" s="12">
        <v>-42.9</v>
      </c>
      <c r="J225" s="12">
        <v>-50</v>
      </c>
      <c r="K225" s="44" t="s">
        <v>732</v>
      </c>
      <c r="L225" s="9" t="str">
        <f t="shared" si="35"/>
        <v>No</v>
      </c>
    </row>
    <row r="226" spans="1:12" ht="25.5" x14ac:dyDescent="0.2">
      <c r="A226" s="45" t="s">
        <v>1389</v>
      </c>
      <c r="B226" s="34" t="s">
        <v>217</v>
      </c>
      <c r="C226" s="46">
        <v>386.85714286000001</v>
      </c>
      <c r="D226" s="43" t="str">
        <f t="shared" si="32"/>
        <v>N/A</v>
      </c>
      <c r="E226" s="46">
        <v>330</v>
      </c>
      <c r="F226" s="43" t="str">
        <f t="shared" si="33"/>
        <v>N/A</v>
      </c>
      <c r="G226" s="46">
        <v>433.5</v>
      </c>
      <c r="H226" s="43" t="str">
        <f t="shared" si="34"/>
        <v>N/A</v>
      </c>
      <c r="I226" s="12">
        <v>-14.7</v>
      </c>
      <c r="J226" s="12">
        <v>31.36</v>
      </c>
      <c r="K226" s="44" t="s">
        <v>732</v>
      </c>
      <c r="L226" s="9" t="str">
        <f t="shared" si="35"/>
        <v>No</v>
      </c>
    </row>
    <row r="227" spans="1:12" ht="25.5" x14ac:dyDescent="0.2">
      <c r="A227" s="45" t="s">
        <v>1390</v>
      </c>
      <c r="B227" s="34" t="s">
        <v>217</v>
      </c>
      <c r="C227" s="46">
        <v>1521507318</v>
      </c>
      <c r="D227" s="43" t="str">
        <f t="shared" si="32"/>
        <v>N/A</v>
      </c>
      <c r="E227" s="46">
        <v>1709446937</v>
      </c>
      <c r="F227" s="43" t="str">
        <f t="shared" si="33"/>
        <v>N/A</v>
      </c>
      <c r="G227" s="46">
        <v>1957453514</v>
      </c>
      <c r="H227" s="43" t="str">
        <f t="shared" si="34"/>
        <v>N/A</v>
      </c>
      <c r="I227" s="12">
        <v>12.35</v>
      </c>
      <c r="J227" s="12">
        <v>14.51</v>
      </c>
      <c r="K227" s="44" t="s">
        <v>732</v>
      </c>
      <c r="L227" s="9" t="str">
        <f t="shared" si="35"/>
        <v>Yes</v>
      </c>
    </row>
    <row r="228" spans="1:12" ht="25.5" x14ac:dyDescent="0.2">
      <c r="A228" s="45" t="s">
        <v>519</v>
      </c>
      <c r="B228" s="34" t="s">
        <v>217</v>
      </c>
      <c r="C228" s="35">
        <v>106526</v>
      </c>
      <c r="D228" s="43" t="str">
        <f t="shared" si="32"/>
        <v>N/A</v>
      </c>
      <c r="E228" s="35">
        <v>109889</v>
      </c>
      <c r="F228" s="43" t="str">
        <f t="shared" si="33"/>
        <v>N/A</v>
      </c>
      <c r="G228" s="35">
        <v>121498</v>
      </c>
      <c r="H228" s="43" t="str">
        <f t="shared" si="34"/>
        <v>N/A</v>
      </c>
      <c r="I228" s="12">
        <v>3.157</v>
      </c>
      <c r="J228" s="12">
        <v>10.56</v>
      </c>
      <c r="K228" s="44" t="s">
        <v>732</v>
      </c>
      <c r="L228" s="9" t="str">
        <f t="shared" si="35"/>
        <v>Yes</v>
      </c>
    </row>
    <row r="229" spans="1:12" ht="25.5" x14ac:dyDescent="0.2">
      <c r="A229" s="45" t="s">
        <v>1391</v>
      </c>
      <c r="B229" s="34" t="s">
        <v>217</v>
      </c>
      <c r="C229" s="46">
        <v>14282.966769000001</v>
      </c>
      <c r="D229" s="43" t="str">
        <f t="shared" si="32"/>
        <v>N/A</v>
      </c>
      <c r="E229" s="46">
        <v>15556.124244000001</v>
      </c>
      <c r="F229" s="43" t="str">
        <f t="shared" si="33"/>
        <v>N/A</v>
      </c>
      <c r="G229" s="46">
        <v>16110.993712</v>
      </c>
      <c r="H229" s="43" t="str">
        <f t="shared" si="34"/>
        <v>N/A</v>
      </c>
      <c r="I229" s="12">
        <v>8.9139999999999997</v>
      </c>
      <c r="J229" s="12">
        <v>3.5670000000000002</v>
      </c>
      <c r="K229" s="44" t="s">
        <v>732</v>
      </c>
      <c r="L229" s="9" t="str">
        <f t="shared" si="35"/>
        <v>Yes</v>
      </c>
    </row>
    <row r="230" spans="1:12" x14ac:dyDescent="0.2">
      <c r="A230" s="4" t="s">
        <v>1392</v>
      </c>
      <c r="B230" s="34" t="s">
        <v>217</v>
      </c>
      <c r="C230" s="51">
        <v>1938730231</v>
      </c>
      <c r="D230" s="43" t="str">
        <f t="shared" ref="D230:D253" si="36">IF($B230="N/A","N/A",IF(C230&gt;10,"No",IF(C230&lt;-10,"No","Yes")))</f>
        <v>N/A</v>
      </c>
      <c r="E230" s="51">
        <v>2213443729</v>
      </c>
      <c r="F230" s="43" t="str">
        <f t="shared" ref="F230:F253" si="37">IF($B230="N/A","N/A",IF(E230&gt;10,"No",IF(E230&lt;-10,"No","Yes")))</f>
        <v>N/A</v>
      </c>
      <c r="G230" s="51">
        <v>2574544385</v>
      </c>
      <c r="H230" s="43" t="str">
        <f t="shared" ref="H230:H253" si="38">IF($B230="N/A","N/A",IF(G230&gt;10,"No",IF(G230&lt;-10,"No","Yes")))</f>
        <v>N/A</v>
      </c>
      <c r="I230" s="12">
        <v>14.17</v>
      </c>
      <c r="J230" s="12">
        <v>16.309999999999999</v>
      </c>
      <c r="K230" s="44" t="s">
        <v>732</v>
      </c>
      <c r="L230" s="9" t="str">
        <f t="shared" ref="L230:L253" si="39">IF(J230="Div by 0", "N/A", IF(K230="N/A","N/A", IF(J230&gt;VALUE(MID(K230,1,2)), "No", IF(J230&lt;-1*VALUE(MID(K230,1,2)), "No", "Yes"))))</f>
        <v>Yes</v>
      </c>
    </row>
    <row r="231" spans="1:12" x14ac:dyDescent="0.2">
      <c r="A231" s="4" t="s">
        <v>1569</v>
      </c>
      <c r="B231" s="34" t="s">
        <v>217</v>
      </c>
      <c r="C231" s="49">
        <v>136077</v>
      </c>
      <c r="D231" s="49" t="str">
        <f t="shared" si="36"/>
        <v>N/A</v>
      </c>
      <c r="E231" s="49">
        <v>142764</v>
      </c>
      <c r="F231" s="49" t="str">
        <f t="shared" si="37"/>
        <v>N/A</v>
      </c>
      <c r="G231" s="49">
        <v>160364</v>
      </c>
      <c r="H231" s="43" t="str">
        <f t="shared" si="38"/>
        <v>N/A</v>
      </c>
      <c r="I231" s="12">
        <v>4.9139999999999997</v>
      </c>
      <c r="J231" s="12">
        <v>12.33</v>
      </c>
      <c r="K231" s="44" t="s">
        <v>732</v>
      </c>
      <c r="L231" s="9" t="str">
        <f t="shared" si="39"/>
        <v>Yes</v>
      </c>
    </row>
    <row r="232" spans="1:12" x14ac:dyDescent="0.2">
      <c r="A232" s="4" t="s">
        <v>1570</v>
      </c>
      <c r="B232" s="34" t="s">
        <v>217</v>
      </c>
      <c r="C232" s="51">
        <v>14247.302857999999</v>
      </c>
      <c r="D232" s="43" t="str">
        <f t="shared" si="36"/>
        <v>N/A</v>
      </c>
      <c r="E232" s="51">
        <v>15504.214851000001</v>
      </c>
      <c r="F232" s="43" t="str">
        <f t="shared" si="37"/>
        <v>N/A</v>
      </c>
      <c r="G232" s="51">
        <v>16054.378694999999</v>
      </c>
      <c r="H232" s="43" t="str">
        <f t="shared" si="38"/>
        <v>N/A</v>
      </c>
      <c r="I232" s="12">
        <v>8.8219999999999992</v>
      </c>
      <c r="J232" s="12">
        <v>3.548</v>
      </c>
      <c r="K232" s="44" t="s">
        <v>732</v>
      </c>
      <c r="L232" s="9" t="str">
        <f t="shared" si="39"/>
        <v>Yes</v>
      </c>
    </row>
    <row r="233" spans="1:12" x14ac:dyDescent="0.2">
      <c r="A233" s="52" t="s">
        <v>1571</v>
      </c>
      <c r="B233" s="34" t="s">
        <v>217</v>
      </c>
      <c r="C233" s="51">
        <v>8861.3019408</v>
      </c>
      <c r="D233" s="43" t="str">
        <f t="shared" si="36"/>
        <v>N/A</v>
      </c>
      <c r="E233" s="51">
        <v>9613.2126258000008</v>
      </c>
      <c r="F233" s="43" t="str">
        <f t="shared" si="37"/>
        <v>N/A</v>
      </c>
      <c r="G233" s="51">
        <v>10131.962512</v>
      </c>
      <c r="H233" s="43" t="str">
        <f t="shared" si="38"/>
        <v>N/A</v>
      </c>
      <c r="I233" s="12">
        <v>8.4849999999999994</v>
      </c>
      <c r="J233" s="12">
        <v>5.3959999999999999</v>
      </c>
      <c r="K233" s="44" t="s">
        <v>732</v>
      </c>
      <c r="L233" s="9" t="str">
        <f t="shared" si="39"/>
        <v>Yes</v>
      </c>
    </row>
    <row r="234" spans="1:12" x14ac:dyDescent="0.2">
      <c r="A234" s="52" t="s">
        <v>1572</v>
      </c>
      <c r="B234" s="34" t="s">
        <v>217</v>
      </c>
      <c r="C234" s="51">
        <v>20614.932446999999</v>
      </c>
      <c r="D234" s="43" t="str">
        <f t="shared" si="36"/>
        <v>N/A</v>
      </c>
      <c r="E234" s="51">
        <v>21817.158251000001</v>
      </c>
      <c r="F234" s="43" t="str">
        <f t="shared" si="37"/>
        <v>N/A</v>
      </c>
      <c r="G234" s="51">
        <v>21948.812364000001</v>
      </c>
      <c r="H234" s="43" t="str">
        <f t="shared" si="38"/>
        <v>N/A</v>
      </c>
      <c r="I234" s="12">
        <v>5.8319999999999999</v>
      </c>
      <c r="J234" s="12">
        <v>0.60340000000000005</v>
      </c>
      <c r="K234" s="44" t="s">
        <v>732</v>
      </c>
      <c r="L234" s="9" t="str">
        <f t="shared" si="39"/>
        <v>Yes</v>
      </c>
    </row>
    <row r="235" spans="1:12" x14ac:dyDescent="0.2">
      <c r="A235" s="52" t="s">
        <v>1573</v>
      </c>
      <c r="B235" s="34" t="s">
        <v>217</v>
      </c>
      <c r="C235" s="51">
        <v>9903.8285109000008</v>
      </c>
      <c r="D235" s="43" t="str">
        <f t="shared" si="36"/>
        <v>N/A</v>
      </c>
      <c r="E235" s="51">
        <v>9945.8414561000009</v>
      </c>
      <c r="F235" s="43" t="str">
        <f t="shared" si="37"/>
        <v>N/A</v>
      </c>
      <c r="G235" s="51">
        <v>10368.524847000001</v>
      </c>
      <c r="H235" s="43" t="str">
        <f t="shared" si="38"/>
        <v>N/A</v>
      </c>
      <c r="I235" s="12">
        <v>0.42420000000000002</v>
      </c>
      <c r="J235" s="12">
        <v>4.25</v>
      </c>
      <c r="K235" s="44" t="s">
        <v>732</v>
      </c>
      <c r="L235" s="9" t="str">
        <f t="shared" si="39"/>
        <v>Yes</v>
      </c>
    </row>
    <row r="236" spans="1:12" x14ac:dyDescent="0.2">
      <c r="A236" s="52" t="s">
        <v>1574</v>
      </c>
      <c r="B236" s="34" t="s">
        <v>217</v>
      </c>
      <c r="C236" s="51">
        <v>1441.865</v>
      </c>
      <c r="D236" s="43" t="str">
        <f t="shared" si="36"/>
        <v>N/A</v>
      </c>
      <c r="E236" s="51">
        <v>1554.8526211999999</v>
      </c>
      <c r="F236" s="43" t="str">
        <f t="shared" si="37"/>
        <v>N/A</v>
      </c>
      <c r="G236" s="51">
        <v>1547.2509542</v>
      </c>
      <c r="H236" s="43" t="str">
        <f t="shared" si="38"/>
        <v>N/A</v>
      </c>
      <c r="I236" s="12">
        <v>7.8360000000000003</v>
      </c>
      <c r="J236" s="12">
        <v>-0.48899999999999999</v>
      </c>
      <c r="K236" s="44" t="s">
        <v>732</v>
      </c>
      <c r="L236" s="9" t="str">
        <f t="shared" si="39"/>
        <v>Yes</v>
      </c>
    </row>
    <row r="237" spans="1:12" x14ac:dyDescent="0.2">
      <c r="A237" s="45" t="s">
        <v>1575</v>
      </c>
      <c r="B237" s="34" t="s">
        <v>217</v>
      </c>
      <c r="C237" s="43">
        <v>6.9351779982000004</v>
      </c>
      <c r="D237" s="43" t="str">
        <f t="shared" si="36"/>
        <v>N/A</v>
      </c>
      <c r="E237" s="43">
        <v>7.2372306455000004</v>
      </c>
      <c r="F237" s="43" t="str">
        <f t="shared" si="37"/>
        <v>N/A</v>
      </c>
      <c r="G237" s="43">
        <v>7.7133083475999999</v>
      </c>
      <c r="H237" s="43" t="str">
        <f t="shared" si="38"/>
        <v>N/A</v>
      </c>
      <c r="I237" s="12">
        <v>4.3550000000000004</v>
      </c>
      <c r="J237" s="12">
        <v>6.5780000000000003</v>
      </c>
      <c r="K237" s="44" t="s">
        <v>732</v>
      </c>
      <c r="L237" s="9" t="str">
        <f t="shared" si="39"/>
        <v>Yes</v>
      </c>
    </row>
    <row r="238" spans="1:12" x14ac:dyDescent="0.2">
      <c r="A238" s="50" t="s">
        <v>1576</v>
      </c>
      <c r="B238" s="34" t="s">
        <v>217</v>
      </c>
      <c r="C238" s="43">
        <v>30.569054917999999</v>
      </c>
      <c r="D238" s="43" t="str">
        <f t="shared" si="36"/>
        <v>N/A</v>
      </c>
      <c r="E238" s="43">
        <v>30.800780988</v>
      </c>
      <c r="F238" s="43" t="str">
        <f t="shared" si="37"/>
        <v>N/A</v>
      </c>
      <c r="G238" s="43">
        <v>29.375924658999999</v>
      </c>
      <c r="H238" s="43" t="str">
        <f t="shared" si="38"/>
        <v>N/A</v>
      </c>
      <c r="I238" s="12">
        <v>0.75800000000000001</v>
      </c>
      <c r="J238" s="12">
        <v>-4.63</v>
      </c>
      <c r="K238" s="44" t="s">
        <v>732</v>
      </c>
      <c r="L238" s="9" t="str">
        <f t="shared" si="39"/>
        <v>Yes</v>
      </c>
    </row>
    <row r="239" spans="1:12" x14ac:dyDescent="0.2">
      <c r="A239" s="50" t="s">
        <v>1577</v>
      </c>
      <c r="B239" s="34" t="s">
        <v>217</v>
      </c>
      <c r="C239" s="43">
        <v>19.213465595999999</v>
      </c>
      <c r="D239" s="43" t="str">
        <f t="shared" si="36"/>
        <v>N/A</v>
      </c>
      <c r="E239" s="43">
        <v>19.242068886999999</v>
      </c>
      <c r="F239" s="43" t="str">
        <f t="shared" si="37"/>
        <v>N/A</v>
      </c>
      <c r="G239" s="43">
        <v>19.998716845000001</v>
      </c>
      <c r="H239" s="43" t="str">
        <f t="shared" si="38"/>
        <v>N/A</v>
      </c>
      <c r="I239" s="12">
        <v>0.1489</v>
      </c>
      <c r="J239" s="12">
        <v>3.9319999999999999</v>
      </c>
      <c r="K239" s="44" t="s">
        <v>732</v>
      </c>
      <c r="L239" s="9" t="str">
        <f t="shared" si="39"/>
        <v>Yes</v>
      </c>
    </row>
    <row r="240" spans="1:12" x14ac:dyDescent="0.2">
      <c r="A240" s="50" t="s">
        <v>1578</v>
      </c>
      <c r="B240" s="34" t="s">
        <v>217</v>
      </c>
      <c r="C240" s="43">
        <v>0.26203110159999998</v>
      </c>
      <c r="D240" s="43" t="str">
        <f t="shared" si="36"/>
        <v>N/A</v>
      </c>
      <c r="E240" s="43">
        <v>0.28288133879999999</v>
      </c>
      <c r="F240" s="43" t="str">
        <f t="shared" si="37"/>
        <v>N/A</v>
      </c>
      <c r="G240" s="43">
        <v>0.36766454180000002</v>
      </c>
      <c r="H240" s="43" t="str">
        <f t="shared" si="38"/>
        <v>N/A</v>
      </c>
      <c r="I240" s="12">
        <v>7.9569999999999999</v>
      </c>
      <c r="J240" s="12">
        <v>29.97</v>
      </c>
      <c r="K240" s="44" t="s">
        <v>732</v>
      </c>
      <c r="L240" s="9" t="str">
        <f t="shared" si="39"/>
        <v>Yes</v>
      </c>
    </row>
    <row r="241" spans="1:12" x14ac:dyDescent="0.2">
      <c r="A241" s="50" t="s">
        <v>1579</v>
      </c>
      <c r="B241" s="34" t="s">
        <v>217</v>
      </c>
      <c r="C241" s="43">
        <v>0.30611182879999999</v>
      </c>
      <c r="D241" s="43" t="str">
        <f t="shared" si="36"/>
        <v>N/A</v>
      </c>
      <c r="E241" s="43">
        <v>0.47549171769999998</v>
      </c>
      <c r="F241" s="43" t="str">
        <f t="shared" si="37"/>
        <v>N/A</v>
      </c>
      <c r="G241" s="43">
        <v>0.46845525980000002</v>
      </c>
      <c r="H241" s="43" t="str">
        <f t="shared" si="38"/>
        <v>N/A</v>
      </c>
      <c r="I241" s="12">
        <v>55.33</v>
      </c>
      <c r="J241" s="12">
        <v>-1.48</v>
      </c>
      <c r="K241" s="44" t="s">
        <v>732</v>
      </c>
      <c r="L241" s="9" t="str">
        <f t="shared" si="39"/>
        <v>Yes</v>
      </c>
    </row>
    <row r="242" spans="1:12" ht="25.5" x14ac:dyDescent="0.2">
      <c r="A242" s="4" t="s">
        <v>1404</v>
      </c>
      <c r="B242" s="34" t="s">
        <v>217</v>
      </c>
      <c r="C242" s="51">
        <v>1521507318</v>
      </c>
      <c r="D242" s="43" t="str">
        <f t="shared" si="36"/>
        <v>N/A</v>
      </c>
      <c r="E242" s="51">
        <v>1709446937</v>
      </c>
      <c r="F242" s="43" t="str">
        <f t="shared" si="37"/>
        <v>N/A</v>
      </c>
      <c r="G242" s="51">
        <v>1957264064</v>
      </c>
      <c r="H242" s="43" t="str">
        <f t="shared" si="38"/>
        <v>N/A</v>
      </c>
      <c r="I242" s="12">
        <v>12.35</v>
      </c>
      <c r="J242" s="12">
        <v>14.5</v>
      </c>
      <c r="K242" s="44" t="s">
        <v>732</v>
      </c>
      <c r="L242" s="9" t="str">
        <f t="shared" si="39"/>
        <v>Yes</v>
      </c>
    </row>
    <row r="243" spans="1:12" x14ac:dyDescent="0.2">
      <c r="A243" s="4" t="s">
        <v>1580</v>
      </c>
      <c r="B243" s="34" t="s">
        <v>217</v>
      </c>
      <c r="C243" s="49">
        <v>106526</v>
      </c>
      <c r="D243" s="49" t="str">
        <f t="shared" si="36"/>
        <v>N/A</v>
      </c>
      <c r="E243" s="49">
        <v>109889</v>
      </c>
      <c r="F243" s="49" t="str">
        <f t="shared" si="37"/>
        <v>N/A</v>
      </c>
      <c r="G243" s="49">
        <v>121485</v>
      </c>
      <c r="H243" s="43" t="str">
        <f t="shared" si="38"/>
        <v>N/A</v>
      </c>
      <c r="I243" s="12">
        <v>3.157</v>
      </c>
      <c r="J243" s="12">
        <v>10.55</v>
      </c>
      <c r="K243" s="44" t="s">
        <v>732</v>
      </c>
      <c r="L243" s="9" t="str">
        <f t="shared" si="39"/>
        <v>Yes</v>
      </c>
    </row>
    <row r="244" spans="1:12" ht="25.5" x14ac:dyDescent="0.2">
      <c r="A244" s="4" t="s">
        <v>1581</v>
      </c>
      <c r="B244" s="34" t="s">
        <v>217</v>
      </c>
      <c r="C244" s="51">
        <v>14282.966769000001</v>
      </c>
      <c r="D244" s="43" t="str">
        <f t="shared" si="36"/>
        <v>N/A</v>
      </c>
      <c r="E244" s="51">
        <v>15556.124244000001</v>
      </c>
      <c r="F244" s="43" t="str">
        <f t="shared" si="37"/>
        <v>N/A</v>
      </c>
      <c r="G244" s="51">
        <v>16111.158283000001</v>
      </c>
      <c r="H244" s="43" t="str">
        <f t="shared" si="38"/>
        <v>N/A</v>
      </c>
      <c r="I244" s="12">
        <v>8.9139999999999997</v>
      </c>
      <c r="J244" s="12">
        <v>3.5680000000000001</v>
      </c>
      <c r="K244" s="44" t="s">
        <v>732</v>
      </c>
      <c r="L244" s="9" t="str">
        <f t="shared" si="39"/>
        <v>Yes</v>
      </c>
    </row>
    <row r="245" spans="1:12" ht="25.5" x14ac:dyDescent="0.2">
      <c r="A245" s="52" t="s">
        <v>1582</v>
      </c>
      <c r="B245" s="34" t="s">
        <v>217</v>
      </c>
      <c r="C245" s="51">
        <v>9296.0444165000008</v>
      </c>
      <c r="D245" s="43" t="str">
        <f t="shared" si="36"/>
        <v>N/A</v>
      </c>
      <c r="E245" s="51">
        <v>10167.598443999999</v>
      </c>
      <c r="F245" s="43" t="str">
        <f t="shared" si="37"/>
        <v>N/A</v>
      </c>
      <c r="G245" s="51">
        <v>10767.617050999999</v>
      </c>
      <c r="H245" s="43" t="str">
        <f t="shared" si="38"/>
        <v>N/A</v>
      </c>
      <c r="I245" s="12">
        <v>9.3759999999999994</v>
      </c>
      <c r="J245" s="12">
        <v>5.9009999999999998</v>
      </c>
      <c r="K245" s="44" t="s">
        <v>732</v>
      </c>
      <c r="L245" s="9" t="str">
        <f t="shared" si="39"/>
        <v>Yes</v>
      </c>
    </row>
    <row r="246" spans="1:12" ht="25.5" x14ac:dyDescent="0.2">
      <c r="A246" s="52" t="s">
        <v>1583</v>
      </c>
      <c r="B246" s="34" t="s">
        <v>217</v>
      </c>
      <c r="C246" s="51">
        <v>20650.862181</v>
      </c>
      <c r="D246" s="43" t="str">
        <f t="shared" si="36"/>
        <v>N/A</v>
      </c>
      <c r="E246" s="51">
        <v>21819.525380999999</v>
      </c>
      <c r="F246" s="43" t="str">
        <f t="shared" si="37"/>
        <v>N/A</v>
      </c>
      <c r="G246" s="51">
        <v>21908.019172</v>
      </c>
      <c r="H246" s="43" t="str">
        <f t="shared" si="38"/>
        <v>N/A</v>
      </c>
      <c r="I246" s="12">
        <v>5.6589999999999998</v>
      </c>
      <c r="J246" s="12">
        <v>0.40560000000000002</v>
      </c>
      <c r="K246" s="44" t="s">
        <v>732</v>
      </c>
      <c r="L246" s="9" t="str">
        <f t="shared" si="39"/>
        <v>Yes</v>
      </c>
    </row>
    <row r="247" spans="1:12" ht="25.5" x14ac:dyDescent="0.2">
      <c r="A247" s="52" t="s">
        <v>1584</v>
      </c>
      <c r="B247" s="34" t="s">
        <v>217</v>
      </c>
      <c r="C247" s="51">
        <v>18833.488479</v>
      </c>
      <c r="D247" s="43" t="str">
        <f t="shared" si="36"/>
        <v>N/A</v>
      </c>
      <c r="E247" s="51">
        <v>19606.156379</v>
      </c>
      <c r="F247" s="43" t="str">
        <f t="shared" si="37"/>
        <v>N/A</v>
      </c>
      <c r="G247" s="51">
        <v>18661.223269999999</v>
      </c>
      <c r="H247" s="43" t="str">
        <f t="shared" si="38"/>
        <v>N/A</v>
      </c>
      <c r="I247" s="12">
        <v>4.1029999999999998</v>
      </c>
      <c r="J247" s="12">
        <v>-4.82</v>
      </c>
      <c r="K247" s="44" t="s">
        <v>732</v>
      </c>
      <c r="L247" s="9" t="str">
        <f t="shared" si="39"/>
        <v>Yes</v>
      </c>
    </row>
    <row r="248" spans="1:12" ht="25.5" x14ac:dyDescent="0.2">
      <c r="A248" s="52" t="s">
        <v>1585</v>
      </c>
      <c r="B248" s="34" t="s">
        <v>217</v>
      </c>
      <c r="C248" s="51">
        <v>671</v>
      </c>
      <c r="D248" s="43" t="str">
        <f t="shared" si="36"/>
        <v>N/A</v>
      </c>
      <c r="E248" s="51">
        <v>3406.1</v>
      </c>
      <c r="F248" s="43" t="str">
        <f t="shared" si="37"/>
        <v>N/A</v>
      </c>
      <c r="G248" s="51">
        <v>1453.7777778</v>
      </c>
      <c r="H248" s="43" t="str">
        <f t="shared" si="38"/>
        <v>N/A</v>
      </c>
      <c r="I248" s="12">
        <v>407.6</v>
      </c>
      <c r="J248" s="12">
        <v>-57.3</v>
      </c>
      <c r="K248" s="44" t="s">
        <v>732</v>
      </c>
      <c r="L248" s="9" t="str">
        <f t="shared" si="39"/>
        <v>No</v>
      </c>
    </row>
    <row r="249" spans="1:12" ht="25.5" x14ac:dyDescent="0.2">
      <c r="A249" s="45" t="s">
        <v>1586</v>
      </c>
      <c r="B249" s="34" t="s">
        <v>217</v>
      </c>
      <c r="C249" s="43">
        <v>5.4291083095000001</v>
      </c>
      <c r="D249" s="43" t="str">
        <f t="shared" si="36"/>
        <v>N/A</v>
      </c>
      <c r="E249" s="43">
        <v>5.5706763498000003</v>
      </c>
      <c r="F249" s="43" t="str">
        <f t="shared" si="37"/>
        <v>N/A</v>
      </c>
      <c r="G249" s="43">
        <v>5.8432769487999998</v>
      </c>
      <c r="H249" s="43" t="str">
        <f t="shared" si="38"/>
        <v>N/A</v>
      </c>
      <c r="I249" s="12">
        <v>2.6080000000000001</v>
      </c>
      <c r="J249" s="12">
        <v>4.8929999999999998</v>
      </c>
      <c r="K249" s="44" t="s">
        <v>732</v>
      </c>
      <c r="L249" s="9" t="str">
        <f t="shared" si="39"/>
        <v>Yes</v>
      </c>
    </row>
    <row r="250" spans="1:12" ht="25.5" x14ac:dyDescent="0.2">
      <c r="A250" s="50" t="s">
        <v>1587</v>
      </c>
      <c r="B250" s="34" t="s">
        <v>217</v>
      </c>
      <c r="C250" s="43">
        <v>26.249356795000001</v>
      </c>
      <c r="D250" s="43" t="str">
        <f t="shared" si="36"/>
        <v>N/A</v>
      </c>
      <c r="E250" s="43">
        <v>26.364160326</v>
      </c>
      <c r="F250" s="43" t="str">
        <f t="shared" si="37"/>
        <v>N/A</v>
      </c>
      <c r="G250" s="43">
        <v>25.097039500000001</v>
      </c>
      <c r="H250" s="43" t="str">
        <f t="shared" si="38"/>
        <v>N/A</v>
      </c>
      <c r="I250" s="12">
        <v>0.43740000000000001</v>
      </c>
      <c r="J250" s="12">
        <v>-4.8099999999999996</v>
      </c>
      <c r="K250" s="44" t="s">
        <v>732</v>
      </c>
      <c r="L250" s="9" t="str">
        <f t="shared" si="39"/>
        <v>Yes</v>
      </c>
    </row>
    <row r="251" spans="1:12" ht="25.5" x14ac:dyDescent="0.2">
      <c r="A251" s="50" t="s">
        <v>1588</v>
      </c>
      <c r="B251" s="34" t="s">
        <v>217</v>
      </c>
      <c r="C251" s="43">
        <v>14.275345229999999</v>
      </c>
      <c r="D251" s="43" t="str">
        <f t="shared" si="36"/>
        <v>N/A</v>
      </c>
      <c r="E251" s="43">
        <v>14.018901205000001</v>
      </c>
      <c r="F251" s="43" t="str">
        <f t="shared" si="37"/>
        <v>N/A</v>
      </c>
      <c r="G251" s="43">
        <v>14.325195989999999</v>
      </c>
      <c r="H251" s="43" t="str">
        <f t="shared" si="38"/>
        <v>N/A</v>
      </c>
      <c r="I251" s="12">
        <v>-1.8</v>
      </c>
      <c r="J251" s="12">
        <v>2.1850000000000001</v>
      </c>
      <c r="K251" s="44" t="s">
        <v>732</v>
      </c>
      <c r="L251" s="9" t="str">
        <f t="shared" si="39"/>
        <v>Yes</v>
      </c>
    </row>
    <row r="252" spans="1:12" ht="25.5" x14ac:dyDescent="0.2">
      <c r="A252" s="50" t="s">
        <v>1589</v>
      </c>
      <c r="B252" s="34" t="s">
        <v>217</v>
      </c>
      <c r="C252" s="43">
        <v>2.0063778800000001E-2</v>
      </c>
      <c r="D252" s="43" t="str">
        <f t="shared" si="36"/>
        <v>N/A</v>
      </c>
      <c r="E252" s="43">
        <v>2.0679953500000001E-2</v>
      </c>
      <c r="F252" s="43" t="str">
        <f t="shared" si="37"/>
        <v>N/A</v>
      </c>
      <c r="G252" s="43">
        <v>2.6529912499999999E-2</v>
      </c>
      <c r="H252" s="43" t="str">
        <f t="shared" si="38"/>
        <v>N/A</v>
      </c>
      <c r="I252" s="12">
        <v>3.0710000000000002</v>
      </c>
      <c r="J252" s="12">
        <v>28.29</v>
      </c>
      <c r="K252" s="44" t="s">
        <v>732</v>
      </c>
      <c r="L252" s="9" t="str">
        <f t="shared" si="39"/>
        <v>Yes</v>
      </c>
    </row>
    <row r="253" spans="1:12" ht="25.5" x14ac:dyDescent="0.2">
      <c r="A253" s="50" t="s">
        <v>1590</v>
      </c>
      <c r="B253" s="34" t="s">
        <v>217</v>
      </c>
      <c r="C253" s="43">
        <v>3.6733419E-3</v>
      </c>
      <c r="D253" s="43" t="str">
        <f t="shared" si="36"/>
        <v>N/A</v>
      </c>
      <c r="E253" s="43">
        <v>4.7031822000000003E-3</v>
      </c>
      <c r="F253" s="43" t="str">
        <f t="shared" si="37"/>
        <v>N/A</v>
      </c>
      <c r="G253" s="43">
        <v>4.0229936000000001E-3</v>
      </c>
      <c r="H253" s="43" t="str">
        <f t="shared" si="38"/>
        <v>N/A</v>
      </c>
      <c r="I253" s="12">
        <v>28.04</v>
      </c>
      <c r="J253" s="12">
        <v>-14.5</v>
      </c>
      <c r="K253" s="44" t="s">
        <v>732</v>
      </c>
      <c r="L253" s="9" t="str">
        <f t="shared" si="39"/>
        <v>Yes</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711102</v>
      </c>
      <c r="D7" s="146" t="str">
        <f>IF($B7="N/A","N/A",IF(C7&gt;15,"No",IF(C7&lt;-15,"No","Yes")))</f>
        <v>N/A</v>
      </c>
      <c r="E7" s="145">
        <v>730755</v>
      </c>
      <c r="F7" s="146" t="str">
        <f>IF($B7="N/A","N/A",IF(E7&gt;15,"No",IF(E7&lt;-15,"No","Yes")))</f>
        <v>N/A</v>
      </c>
      <c r="G7" s="145">
        <v>714227</v>
      </c>
      <c r="H7" s="146" t="str">
        <f>IF($B7="N/A","N/A",IF(G7&gt;15,"No",IF(G7&lt;-15,"No","Yes")))</f>
        <v>N/A</v>
      </c>
      <c r="I7" s="147">
        <v>2.7639999999999998</v>
      </c>
      <c r="J7" s="147">
        <v>-2.2599999999999998</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69.709070085999997</v>
      </c>
      <c r="H8" s="146" t="str">
        <f>IF($B8="N/A","N/A",IF(G8&gt;15,"No",IF(G8&lt;-15,"No","Yes")))</f>
        <v>N/A</v>
      </c>
      <c r="I8" s="147" t="s">
        <v>217</v>
      </c>
      <c r="J8" s="147" t="s">
        <v>217</v>
      </c>
      <c r="K8" s="146" t="str">
        <f t="shared" si="0"/>
        <v>N/A</v>
      </c>
    </row>
    <row r="9" spans="1:11" x14ac:dyDescent="0.2">
      <c r="A9" s="25" t="s">
        <v>306</v>
      </c>
      <c r="B9" s="136" t="s">
        <v>217</v>
      </c>
      <c r="C9" s="134">
        <v>30.127464133</v>
      </c>
      <c r="D9" s="134" t="str">
        <f>IF($B9="N/A","N/A",IF(C9&gt;15,"No",IF(C9&lt;-15,"No","Yes")))</f>
        <v>N/A</v>
      </c>
      <c r="E9" s="134">
        <v>29.946835806999999</v>
      </c>
      <c r="F9" s="134" t="str">
        <f>IF($B9="N/A","N/A",IF(E9&gt;15,"No",IF(E9&lt;-15,"No","Yes")))</f>
        <v>N/A</v>
      </c>
      <c r="G9" s="134">
        <v>30.290929913999999</v>
      </c>
      <c r="H9" s="134" t="str">
        <f>IF($B9="N/A","N/A",IF(G9&gt;15,"No",IF(G9&lt;-15,"No","Yes")))</f>
        <v>N/A</v>
      </c>
      <c r="I9" s="143">
        <v>-0.6</v>
      </c>
      <c r="J9" s="143">
        <v>1.149</v>
      </c>
      <c r="K9" s="134" t="str">
        <f t="shared" si="0"/>
        <v>Yes</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100</v>
      </c>
      <c r="F11" s="134" t="str">
        <f>IF(OR($B11="N/A",$E11="N/A"),"N/A",IF(E11&gt;100,"No",IF(E11&lt;95,"No","Yes")))</f>
        <v>Yes</v>
      </c>
      <c r="G11" s="134">
        <v>99.999439953999996</v>
      </c>
      <c r="H11" s="134" t="str">
        <f>IF($B11="N/A","N/A",IF(G11&gt;100,"No",IF(G11&lt;95,"No","Yes")))</f>
        <v>Yes</v>
      </c>
      <c r="I11" s="143" t="s">
        <v>217</v>
      </c>
      <c r="J11" s="143">
        <v>-1E-3</v>
      </c>
      <c r="K11" s="134" t="str">
        <f t="shared" si="0"/>
        <v>Yes</v>
      </c>
    </row>
    <row r="12" spans="1:11" x14ac:dyDescent="0.2">
      <c r="A12" s="25" t="s">
        <v>308</v>
      </c>
      <c r="B12" s="136" t="s">
        <v>217</v>
      </c>
      <c r="C12" s="134" t="s">
        <v>217</v>
      </c>
      <c r="D12" s="134" t="str">
        <f t="shared" ref="D12:D13" si="1">IF(OR($B12="N/A",$C12="N/A"),"N/A",IF(C12&gt;100,"No",IF(C12&lt;95,"No","Yes")))</f>
        <v>N/A</v>
      </c>
      <c r="E12" s="134">
        <v>95.602356467000007</v>
      </c>
      <c r="F12" s="134" t="str">
        <f t="shared" ref="F12:F13" si="2">IF(OR($B12="N/A",$E12="N/A"),"N/A",IF(E12&gt;100,"No",IF(E12&lt;95,"No","Yes")))</f>
        <v>N/A</v>
      </c>
      <c r="G12" s="134">
        <v>99.987398893999995</v>
      </c>
      <c r="H12" s="134" t="str">
        <f t="shared" ref="H12:H13" si="3">IF($B12="N/A","N/A",IF(G12&gt;100,"No",IF(G12&lt;95,"No","Yes")))</f>
        <v>N/A</v>
      </c>
      <c r="I12" s="143" t="s">
        <v>217</v>
      </c>
      <c r="J12" s="143">
        <v>4.5869999999999997</v>
      </c>
      <c r="K12" s="134" t="str">
        <f t="shared" si="0"/>
        <v>Yes</v>
      </c>
    </row>
    <row r="13" spans="1:11" x14ac:dyDescent="0.2">
      <c r="A13" s="25" t="s">
        <v>812</v>
      </c>
      <c r="B13" s="136" t="s">
        <v>218</v>
      </c>
      <c r="C13" s="134" t="s">
        <v>217</v>
      </c>
      <c r="D13" s="134" t="str">
        <f t="shared" si="1"/>
        <v>N/A</v>
      </c>
      <c r="E13" s="134">
        <v>98.581877646999999</v>
      </c>
      <c r="F13" s="134" t="str">
        <f t="shared" si="2"/>
        <v>Yes</v>
      </c>
      <c r="G13" s="134">
        <v>99.655711699999998</v>
      </c>
      <c r="H13" s="134" t="str">
        <f t="shared" si="3"/>
        <v>Yes</v>
      </c>
      <c r="I13" s="143" t="s">
        <v>217</v>
      </c>
      <c r="J13" s="143">
        <v>1.089</v>
      </c>
      <c r="K13" s="134" t="str">
        <f t="shared" si="0"/>
        <v>Yes</v>
      </c>
    </row>
    <row r="14" spans="1:11" x14ac:dyDescent="0.2">
      <c r="A14" s="28" t="s">
        <v>309</v>
      </c>
      <c r="B14" s="136" t="s">
        <v>217</v>
      </c>
      <c r="C14" s="149">
        <v>496865</v>
      </c>
      <c r="D14" s="134" t="str">
        <f>IF($B14="N/A","N/A",IF(C14&gt;15,"No",IF(C14&lt;-15,"No","Yes")))</f>
        <v>N/A</v>
      </c>
      <c r="E14" s="149">
        <v>511917</v>
      </c>
      <c r="F14" s="134" t="str">
        <f>IF($B14="N/A","N/A",IF(E14&gt;15,"No",IF(E14&lt;-15,"No","Yes")))</f>
        <v>N/A</v>
      </c>
      <c r="G14" s="149">
        <v>497881</v>
      </c>
      <c r="H14" s="134" t="str">
        <f>IF($B14="N/A","N/A",IF(G14&gt;15,"No",IF(G14&lt;-15,"No","Yes")))</f>
        <v>N/A</v>
      </c>
      <c r="I14" s="143">
        <v>3.0289999999999999</v>
      </c>
      <c r="J14" s="143">
        <v>-2.74</v>
      </c>
      <c r="K14" s="134" t="str">
        <f t="shared" si="0"/>
        <v>Yes</v>
      </c>
    </row>
    <row r="15" spans="1:11" x14ac:dyDescent="0.2">
      <c r="A15" s="25" t="s">
        <v>435</v>
      </c>
      <c r="B15" s="136" t="s">
        <v>219</v>
      </c>
      <c r="C15" s="134">
        <v>7.1514395257999999</v>
      </c>
      <c r="D15" s="134" t="str">
        <f>IF($B15="N/A","N/A",IF(C15&gt;20,"No",IF(C15&lt;5,"No","Yes")))</f>
        <v>Yes</v>
      </c>
      <c r="E15" s="134">
        <v>6.8124324842000004</v>
      </c>
      <c r="F15" s="134" t="str">
        <f>IF($B15="N/A","N/A",IF(E15&gt;20,"No",IF(E15&lt;5,"No","Yes")))</f>
        <v>Yes</v>
      </c>
      <c r="G15" s="134">
        <v>6.6899520166000004</v>
      </c>
      <c r="H15" s="134" t="str">
        <f>IF($B15="N/A","N/A",IF(G15&gt;20,"No",IF(G15&lt;5,"No","Yes")))</f>
        <v>Yes</v>
      </c>
      <c r="I15" s="143">
        <v>-4.74</v>
      </c>
      <c r="J15" s="143">
        <v>-1.8</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93.310047983000004</v>
      </c>
      <c r="H16" s="134" t="str">
        <f>IF($B16="N/A","N/A",IF(G16&gt;15,"No",IF(G16&lt;-15,"No","Yes")))</f>
        <v>N/A</v>
      </c>
      <c r="I16" s="143" t="s">
        <v>217</v>
      </c>
      <c r="J16" s="143" t="s">
        <v>217</v>
      </c>
      <c r="K16" s="134" t="str">
        <f t="shared" si="0"/>
        <v>N/A</v>
      </c>
    </row>
    <row r="17" spans="1:11" x14ac:dyDescent="0.2">
      <c r="A17" s="25" t="s">
        <v>437</v>
      </c>
      <c r="B17" s="136" t="s">
        <v>217</v>
      </c>
      <c r="C17" s="134">
        <v>10.909804474</v>
      </c>
      <c r="D17" s="134" t="str">
        <f>IF($B17="N/A","N/A",IF(C17&gt;15,"No",IF(C17&lt;-15,"No","Yes")))</f>
        <v>N/A</v>
      </c>
      <c r="E17" s="134">
        <v>5.788243016</v>
      </c>
      <c r="F17" s="134" t="str">
        <f>IF($B17="N/A","N/A",IF(E17&gt;15,"No",IF(E17&lt;-15,"No","Yes")))</f>
        <v>N/A</v>
      </c>
      <c r="G17" s="134">
        <v>6.8223129622999998</v>
      </c>
      <c r="H17" s="134" t="str">
        <f>IF($B17="N/A","N/A",IF(G17&gt;15,"No",IF(G17&lt;-15,"No","Yes")))</f>
        <v>N/A</v>
      </c>
      <c r="I17" s="143">
        <v>-46.9</v>
      </c>
      <c r="J17" s="143">
        <v>17.87</v>
      </c>
      <c r="K17" s="134" t="str">
        <f t="shared" si="0"/>
        <v>Yes</v>
      </c>
    </row>
    <row r="18" spans="1:11" x14ac:dyDescent="0.2">
      <c r="A18" s="25" t="s">
        <v>813</v>
      </c>
      <c r="B18" s="136" t="s">
        <v>217</v>
      </c>
      <c r="C18" s="182">
        <v>6709.6557456</v>
      </c>
      <c r="D18" s="134" t="str">
        <f>IF($B18="N/A","N/A",IF(C18&gt;15,"No",IF(C18&lt;-15,"No","Yes")))</f>
        <v>N/A</v>
      </c>
      <c r="E18" s="182">
        <v>6816.7152306999997</v>
      </c>
      <c r="F18" s="134" t="str">
        <f>IF($B18="N/A","N/A",IF(E18&gt;15,"No",IF(E18&lt;-15,"No","Yes")))</f>
        <v>N/A</v>
      </c>
      <c r="G18" s="182">
        <v>6956.8602762</v>
      </c>
      <c r="H18" s="134" t="str">
        <f>IF($B18="N/A","N/A",IF(G18&gt;15,"No",IF(G18&lt;-15,"No","Yes")))</f>
        <v>N/A</v>
      </c>
      <c r="I18" s="143">
        <v>1.5960000000000001</v>
      </c>
      <c r="J18" s="143">
        <v>2.056</v>
      </c>
      <c r="K18" s="134" t="str">
        <f t="shared" si="0"/>
        <v>Yes</v>
      </c>
    </row>
    <row r="19" spans="1:11" x14ac:dyDescent="0.2">
      <c r="A19" s="3" t="s">
        <v>310</v>
      </c>
      <c r="B19" s="136" t="s">
        <v>217</v>
      </c>
      <c r="C19" s="149">
        <v>3681</v>
      </c>
      <c r="D19" s="136" t="s">
        <v>217</v>
      </c>
      <c r="E19" s="149">
        <v>1111</v>
      </c>
      <c r="F19" s="136" t="s">
        <v>217</v>
      </c>
      <c r="G19" s="149">
        <v>481</v>
      </c>
      <c r="H19" s="134" t="str">
        <f>IF($B19="N/A","N/A",IF(G19&gt;15,"No",IF(G19&lt;-15,"No","Yes")))</f>
        <v>N/A</v>
      </c>
      <c r="I19" s="143">
        <v>-69.8</v>
      </c>
      <c r="J19" s="143">
        <v>-56.7</v>
      </c>
      <c r="K19" s="134" t="str">
        <f t="shared" si="0"/>
        <v>No</v>
      </c>
    </row>
    <row r="20" spans="1:11" x14ac:dyDescent="0.2">
      <c r="A20" s="3" t="s">
        <v>350</v>
      </c>
      <c r="B20" s="136" t="s">
        <v>217</v>
      </c>
      <c r="C20" s="149" t="s">
        <v>217</v>
      </c>
      <c r="D20" s="136" t="s">
        <v>217</v>
      </c>
      <c r="E20" s="149" t="s">
        <v>217</v>
      </c>
      <c r="F20" s="136" t="s">
        <v>217</v>
      </c>
      <c r="G20" s="150">
        <v>6.7345535799999995E-2</v>
      </c>
      <c r="H20" s="134" t="str">
        <f>IF($B20="N/A","N/A",IF(G20&gt;15,"No",IF(G20&lt;-15,"No","Yes")))</f>
        <v>N/A</v>
      </c>
      <c r="I20" s="143" t="s">
        <v>217</v>
      </c>
      <c r="J20" s="143" t="s">
        <v>217</v>
      </c>
      <c r="K20" s="134" t="str">
        <f t="shared" si="0"/>
        <v>N/A</v>
      </c>
    </row>
    <row r="21" spans="1:11" ht="25.5" x14ac:dyDescent="0.2">
      <c r="A21" s="3" t="s">
        <v>814</v>
      </c>
      <c r="B21" s="136" t="s">
        <v>217</v>
      </c>
      <c r="C21" s="151">
        <v>5094.2295572000003</v>
      </c>
      <c r="D21" s="134" t="str">
        <f>IF($B21="N/A","N/A",IF(C21&gt;60,"No",IF(C21&lt;15,"No","Yes")))</f>
        <v>N/A</v>
      </c>
      <c r="E21" s="151">
        <v>3913.6174617000001</v>
      </c>
      <c r="F21" s="134" t="str">
        <f>IF($B21="N/A","N/A",IF(E21&gt;60,"No",IF(E21&lt;15,"No","Yes")))</f>
        <v>N/A</v>
      </c>
      <c r="G21" s="151">
        <v>5667.8066527999999</v>
      </c>
      <c r="H21" s="134" t="str">
        <f>IF($B21="N/A","N/A",IF(G21&gt;60,"No",IF(G21&lt;15,"No","Yes")))</f>
        <v>N/A</v>
      </c>
      <c r="I21" s="143">
        <v>-23.2</v>
      </c>
      <c r="J21" s="143">
        <v>44.82</v>
      </c>
      <c r="K21" s="134" t="str">
        <f t="shared" si="0"/>
        <v>No</v>
      </c>
    </row>
    <row r="22" spans="1:11" x14ac:dyDescent="0.2">
      <c r="A22" s="3" t="s">
        <v>815</v>
      </c>
      <c r="B22" s="136" t="s">
        <v>221</v>
      </c>
      <c r="C22" s="149">
        <v>11</v>
      </c>
      <c r="D22" s="134" t="str">
        <f>IF($B22="N/A","N/A",IF(C22="N/A","N/A",IF(C22=0,"Yes","No")))</f>
        <v>No</v>
      </c>
      <c r="E22" s="149">
        <v>18</v>
      </c>
      <c r="F22" s="134" t="str">
        <f>IF($B22="N/A","N/A",IF(E22="N/A","N/A",IF(E22=0,"Yes","No")))</f>
        <v>No</v>
      </c>
      <c r="G22" s="149">
        <v>15</v>
      </c>
      <c r="H22" s="134" t="str">
        <f>IF($B22="N/A","N/A",IF(G22=0,"Yes","No"))</f>
        <v>No</v>
      </c>
      <c r="I22" s="143">
        <v>125</v>
      </c>
      <c r="J22" s="143">
        <v>-16.7</v>
      </c>
      <c r="K22" s="134" t="str">
        <f t="shared" si="0"/>
        <v>Yes</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461332</v>
      </c>
      <c r="D6" s="9" t="str">
        <f>IF($B6="N/A","N/A",IF(C6&gt;15,"No",IF(C6&lt;-15,"No","Yes")))</f>
        <v>N/A</v>
      </c>
      <c r="E6" s="35">
        <v>477043</v>
      </c>
      <c r="F6" s="9" t="str">
        <f>IF($B6="N/A","N/A",IF(E6&gt;15,"No",IF(E6&lt;-15,"No","Yes")))</f>
        <v>N/A</v>
      </c>
      <c r="G6" s="35">
        <v>464573</v>
      </c>
      <c r="H6" s="9" t="str">
        <f>IF($B6="N/A","N/A",IF(G6&gt;15,"No",IF(G6&lt;-15,"No","Yes")))</f>
        <v>N/A</v>
      </c>
      <c r="I6" s="10">
        <v>3.4060000000000001</v>
      </c>
      <c r="J6" s="10">
        <v>-2.61</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4721.2082275000002</v>
      </c>
      <c r="D9" s="9" t="str">
        <f>IF($B9="N/A","N/A",IF(C9&gt;7000,"No",IF(C9&lt;2000,"No","Yes")))</f>
        <v>Yes</v>
      </c>
      <c r="E9" s="88">
        <v>4874.6970902000003</v>
      </c>
      <c r="F9" s="9" t="str">
        <f>IF($B9="N/A","N/A",IF(E9&gt;7000,"No",IF(E9&lt;2000,"No","Yes")))</f>
        <v>Yes</v>
      </c>
      <c r="G9" s="88">
        <v>4965.7994652999996</v>
      </c>
      <c r="H9" s="9" t="str">
        <f>IF($B9="N/A","N/A",IF(G9&gt;7000,"No",IF(G9&lt;2000,"No","Yes")))</f>
        <v>Yes</v>
      </c>
      <c r="I9" s="10">
        <v>3.2509999999999999</v>
      </c>
      <c r="J9" s="10">
        <v>1.869</v>
      </c>
      <c r="K9" s="9" t="str">
        <f t="shared" si="0"/>
        <v>Yes</v>
      </c>
    </row>
    <row r="10" spans="1:11" x14ac:dyDescent="0.2">
      <c r="A10" s="102" t="s">
        <v>819</v>
      </c>
      <c r="B10" s="34" t="s">
        <v>217</v>
      </c>
      <c r="C10" s="88">
        <v>1175.8200317000001</v>
      </c>
      <c r="D10" s="9" t="str">
        <f>IF($B10="N/A","N/A",IF(C10&gt;15,"No",IF(C10&lt;-15,"No","Yes")))</f>
        <v>N/A</v>
      </c>
      <c r="E10" s="88">
        <v>1206.3499397</v>
      </c>
      <c r="F10" s="9" t="str">
        <f>IF($B10="N/A","N/A",IF(E10&gt;15,"No",IF(E10&lt;-15,"No","Yes")))</f>
        <v>N/A</v>
      </c>
      <c r="G10" s="88">
        <v>1213.8648138999999</v>
      </c>
      <c r="H10" s="9" t="str">
        <f>IF($B10="N/A","N/A",IF(G10&gt;15,"No",IF(G10&lt;-15,"No","Yes")))</f>
        <v>N/A</v>
      </c>
      <c r="I10" s="10">
        <v>2.5960000000000001</v>
      </c>
      <c r="J10" s="10">
        <v>0.62290000000000001</v>
      </c>
      <c r="K10" s="9" t="str">
        <f t="shared" si="0"/>
        <v>Yes</v>
      </c>
    </row>
    <row r="11" spans="1:11" x14ac:dyDescent="0.2">
      <c r="A11" s="102" t="s">
        <v>313</v>
      </c>
      <c r="B11" s="34" t="s">
        <v>223</v>
      </c>
      <c r="C11" s="9">
        <v>0.7261581681</v>
      </c>
      <c r="D11" s="9" t="str">
        <f>IF($B11="N/A","N/A",IF(C11&gt;10,"No",IF(C11&lt;=0,"No","Yes")))</f>
        <v>Yes</v>
      </c>
      <c r="E11" s="9">
        <v>0.76072806849999997</v>
      </c>
      <c r="F11" s="9" t="str">
        <f>IF($B11="N/A","N/A",IF(E11&gt;10,"No",IF(E11&lt;=0,"No","Yes")))</f>
        <v>Yes</v>
      </c>
      <c r="G11" s="9">
        <v>0.7036569064</v>
      </c>
      <c r="H11" s="9" t="str">
        <f>IF($B11="N/A","N/A",IF(G11&gt;10,"No",IF(G11&lt;=0,"No","Yes")))</f>
        <v>Yes</v>
      </c>
      <c r="I11" s="10">
        <v>4.7610000000000001</v>
      </c>
      <c r="J11" s="10">
        <v>-7.5</v>
      </c>
      <c r="K11" s="9" t="str">
        <f t="shared" si="0"/>
        <v>Yes</v>
      </c>
    </row>
    <row r="12" spans="1:11" x14ac:dyDescent="0.2">
      <c r="A12" s="102" t="s">
        <v>820</v>
      </c>
      <c r="B12" s="34" t="s">
        <v>217</v>
      </c>
      <c r="C12" s="88">
        <v>2693.9134328</v>
      </c>
      <c r="D12" s="9" t="str">
        <f>IF($B12="N/A","N/A",IF(C12&gt;15,"No",IF(C12&lt;-15,"No","Yes")))</f>
        <v>N/A</v>
      </c>
      <c r="E12" s="88">
        <v>3023.3571231999999</v>
      </c>
      <c r="F12" s="9" t="str">
        <f>IF($B12="N/A","N/A",IF(E12&gt;15,"No",IF(E12&lt;-15,"No","Yes")))</f>
        <v>N/A</v>
      </c>
      <c r="G12" s="88">
        <v>3069.9920465</v>
      </c>
      <c r="H12" s="9" t="str">
        <f>IF($B12="N/A","N/A",IF(G12&gt;15,"No",IF(G12&lt;-15,"No","Yes")))</f>
        <v>N/A</v>
      </c>
      <c r="I12" s="10">
        <v>12.23</v>
      </c>
      <c r="J12" s="10">
        <v>1.542</v>
      </c>
      <c r="K12" s="9" t="str">
        <f t="shared" si="0"/>
        <v>Yes</v>
      </c>
    </row>
    <row r="13" spans="1:11" x14ac:dyDescent="0.2">
      <c r="A13" s="102" t="s">
        <v>314</v>
      </c>
      <c r="B13" s="34" t="s">
        <v>218</v>
      </c>
      <c r="C13" s="8">
        <v>97.503533246999993</v>
      </c>
      <c r="D13" s="9" t="str">
        <f>IF($B13="N/A","N/A",IF(C13&gt;100,"No",IF(C13&lt;95,"No","Yes")))</f>
        <v>Yes</v>
      </c>
      <c r="E13" s="8">
        <v>93.043394410999994</v>
      </c>
      <c r="F13" s="9" t="str">
        <f>IF($B13="N/A","N/A",IF(E13&gt;100,"No",IF(E13&lt;95,"No","Yes")))</f>
        <v>No</v>
      </c>
      <c r="G13" s="8">
        <v>99.814022769000005</v>
      </c>
      <c r="H13" s="9" t="str">
        <f>IF($B13="N/A","N/A",IF(G13&gt;100,"No",IF(G13&lt;95,"No","Yes")))</f>
        <v>Yes</v>
      </c>
      <c r="I13" s="10">
        <v>-4.57</v>
      </c>
      <c r="J13" s="10">
        <v>7.2770000000000001</v>
      </c>
      <c r="K13" s="9" t="str">
        <f t="shared" si="0"/>
        <v>Yes</v>
      </c>
    </row>
    <row r="14" spans="1:11" x14ac:dyDescent="0.2">
      <c r="A14" s="102" t="s">
        <v>821</v>
      </c>
      <c r="B14" s="34" t="s">
        <v>224</v>
      </c>
      <c r="C14" s="8">
        <v>1.1652412659</v>
      </c>
      <c r="D14" s="9" t="str">
        <f>IF($B14="N/A","N/A",IF(C14&gt;1,"Yes","No"))</f>
        <v>Yes</v>
      </c>
      <c r="E14" s="8">
        <v>1.1580126032</v>
      </c>
      <c r="F14" s="9" t="str">
        <f>IF($B14="N/A","N/A",IF(E14&gt;1,"Yes","No"))</f>
        <v>Yes</v>
      </c>
      <c r="G14" s="8">
        <v>1.1659575294</v>
      </c>
      <c r="H14" s="9" t="str">
        <f>IF($B14="N/A","N/A",IF(G14&gt;1,"Yes","No"))</f>
        <v>Yes</v>
      </c>
      <c r="I14" s="10">
        <v>-0.62</v>
      </c>
      <c r="J14" s="10">
        <v>0.68610000000000004</v>
      </c>
      <c r="K14" s="9" t="str">
        <f t="shared" si="0"/>
        <v>Yes</v>
      </c>
    </row>
    <row r="15" spans="1:11" x14ac:dyDescent="0.2">
      <c r="A15" s="102" t="s">
        <v>315</v>
      </c>
      <c r="B15" s="34" t="s">
        <v>218</v>
      </c>
      <c r="C15" s="8">
        <v>99.896170220000002</v>
      </c>
      <c r="D15" s="9" t="str">
        <f>IF($B15="N/A","N/A",IF(C15&gt;100,"No",IF(C15&lt;95,"No","Yes")))</f>
        <v>Yes</v>
      </c>
      <c r="E15" s="8">
        <v>99.886173783000004</v>
      </c>
      <c r="F15" s="9" t="str">
        <f>IF($B15="N/A","N/A",IF(E15&gt;100,"No",IF(E15&lt;95,"No","Yes")))</f>
        <v>Yes</v>
      </c>
      <c r="G15" s="8">
        <v>99.917773956000005</v>
      </c>
      <c r="H15" s="9" t="str">
        <f>IF($B15="N/A","N/A",IF(G15&gt;100,"No",IF(G15&lt;95,"No","Yes")))</f>
        <v>Yes</v>
      </c>
      <c r="I15" s="10">
        <v>-0.01</v>
      </c>
      <c r="J15" s="10">
        <v>3.1600000000000003E-2</v>
      </c>
      <c r="K15" s="9" t="str">
        <f t="shared" si="0"/>
        <v>Yes</v>
      </c>
    </row>
    <row r="16" spans="1:11" x14ac:dyDescent="0.2">
      <c r="A16" s="102" t="s">
        <v>822</v>
      </c>
      <c r="B16" s="34" t="s">
        <v>225</v>
      </c>
      <c r="C16" s="8">
        <v>9.3045157567000008</v>
      </c>
      <c r="D16" s="9" t="str">
        <f>IF($B16="N/A","N/A",IF(C16&gt;3,"Yes","No"))</f>
        <v>Yes</v>
      </c>
      <c r="E16" s="8">
        <v>9.1469275970999995</v>
      </c>
      <c r="F16" s="9" t="str">
        <f>IF($B16="N/A","N/A",IF(E16&gt;3,"Yes","No"))</f>
        <v>Yes</v>
      </c>
      <c r="G16" s="8">
        <v>9.7153111542000001</v>
      </c>
      <c r="H16" s="9" t="str">
        <f>IF($B16="N/A","N/A",IF(G16&gt;3,"Yes","No"))</f>
        <v>Yes</v>
      </c>
      <c r="I16" s="10">
        <v>-1.69</v>
      </c>
      <c r="J16" s="10">
        <v>6.2140000000000004</v>
      </c>
      <c r="K16" s="9" t="str">
        <f t="shared" si="0"/>
        <v>Yes</v>
      </c>
    </row>
    <row r="17" spans="1:11" x14ac:dyDescent="0.2">
      <c r="A17" s="102" t="s">
        <v>823</v>
      </c>
      <c r="B17" s="34" t="s">
        <v>226</v>
      </c>
      <c r="C17" s="8">
        <v>4.1783860066000003</v>
      </c>
      <c r="D17" s="9" t="str">
        <f>IF($B17="N/A","N/A",IF(C17&gt;=8,"No",IF(C17&lt;2,"No","Yes")))</f>
        <v>Yes</v>
      </c>
      <c r="E17" s="8">
        <v>4.1659196021999998</v>
      </c>
      <c r="F17" s="9" t="str">
        <f>IF($B17="N/A","N/A",IF(E17&gt;=8,"No",IF(E17&lt;2,"No","Yes")))</f>
        <v>Yes</v>
      </c>
      <c r="G17" s="8">
        <v>4.2191152727999999</v>
      </c>
      <c r="H17" s="9" t="str">
        <f>IF($B17="N/A","N/A",IF(G17&gt;=8,"No",IF(G17&lt;2,"No","Yes")))</f>
        <v>Yes</v>
      </c>
      <c r="I17" s="10">
        <v>-0.29799999999999999</v>
      </c>
      <c r="J17" s="10">
        <v>1.2769999999999999</v>
      </c>
      <c r="K17" s="9" t="str">
        <f t="shared" si="0"/>
        <v>Yes</v>
      </c>
    </row>
    <row r="18" spans="1:11" x14ac:dyDescent="0.2">
      <c r="A18" s="102" t="s">
        <v>824</v>
      </c>
      <c r="B18" s="34" t="s">
        <v>226</v>
      </c>
      <c r="C18" s="8">
        <v>4.0065486702999999</v>
      </c>
      <c r="D18" s="9" t="str">
        <f>IF($B18="N/A","N/A",IF(C18&gt;=8,"No",IF(C18&lt;2,"No","Yes")))</f>
        <v>Yes</v>
      </c>
      <c r="E18" s="8">
        <v>4.0408835354999999</v>
      </c>
      <c r="F18" s="9" t="str">
        <f>IF($B18="N/A","N/A",IF(E18&gt;=8,"No",IF(E18&lt;2,"No","Yes")))</f>
        <v>Yes</v>
      </c>
      <c r="G18" s="8">
        <v>4.0910155460000004</v>
      </c>
      <c r="H18" s="9" t="str">
        <f>IF($B18="N/A","N/A",IF(G18&gt;=8,"No",IF(G18&lt;2,"No","Yes")))</f>
        <v>Yes</v>
      </c>
      <c r="I18" s="10">
        <v>0.85699999999999998</v>
      </c>
      <c r="J18" s="10">
        <v>1.2410000000000001</v>
      </c>
      <c r="K18" s="9" t="str">
        <f t="shared" si="0"/>
        <v>Yes</v>
      </c>
    </row>
    <row r="19" spans="1:11" x14ac:dyDescent="0.2">
      <c r="A19" s="102" t="s">
        <v>316</v>
      </c>
      <c r="B19" s="34"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02" t="s">
        <v>31</v>
      </c>
      <c r="B20" s="59" t="s">
        <v>218</v>
      </c>
      <c r="C20" s="8">
        <v>99.953612582999995</v>
      </c>
      <c r="D20" s="9" t="str">
        <f>IF($B20="N/A","N/A",IF(C20&gt;100,"No",IF(C20&lt;95,"No","Yes")))</f>
        <v>Yes</v>
      </c>
      <c r="E20" s="8">
        <v>99.969814041999996</v>
      </c>
      <c r="F20" s="9" t="str">
        <f>IF($B20="N/A","N/A",IF(E20&gt;100,"No",IF(E20&lt;95,"No","Yes")))</f>
        <v>Yes</v>
      </c>
      <c r="G20" s="8">
        <v>99.959317480999999</v>
      </c>
      <c r="H20" s="9" t="str">
        <f>IF($B20="N/A","N/A",IF(G20&gt;100,"No",IF(G20&lt;95,"No","Yes")))</f>
        <v>Yes</v>
      </c>
      <c r="I20" s="10">
        <v>1.6199999999999999E-2</v>
      </c>
      <c r="J20" s="10">
        <v>-0.01</v>
      </c>
      <c r="K20" s="9" t="str">
        <f t="shared" si="0"/>
        <v>Yes</v>
      </c>
    </row>
    <row r="21" spans="1:11" x14ac:dyDescent="0.2">
      <c r="A21" s="102" t="s">
        <v>317</v>
      </c>
      <c r="B21" s="34" t="s">
        <v>218</v>
      </c>
      <c r="C21" s="8">
        <v>98.679692716000005</v>
      </c>
      <c r="D21" s="9" t="str">
        <f>IF($B21="N/A","N/A",IF(C21&gt;100,"No",IF(C21&lt;95,"No","Yes")))</f>
        <v>Yes</v>
      </c>
      <c r="E21" s="8">
        <v>98.852723968000006</v>
      </c>
      <c r="F21" s="9" t="str">
        <f>IF($B21="N/A","N/A",IF(E21&gt;100,"No",IF(E21&lt;95,"No","Yes")))</f>
        <v>Yes</v>
      </c>
      <c r="G21" s="8">
        <v>98.877894323999996</v>
      </c>
      <c r="H21" s="9" t="str">
        <f>IF($B21="N/A","N/A",IF(G21&gt;100,"No",IF(G21&lt;95,"No","Yes")))</f>
        <v>Yes</v>
      </c>
      <c r="I21" s="10">
        <v>0.17530000000000001</v>
      </c>
      <c r="J21" s="10">
        <v>2.5499999999999998E-2</v>
      </c>
      <c r="K21" s="9" t="str">
        <f t="shared" si="0"/>
        <v>Yes</v>
      </c>
    </row>
    <row r="22" spans="1:11" x14ac:dyDescent="0.2">
      <c r="A22" s="102" t="s">
        <v>1719</v>
      </c>
      <c r="B22" s="34" t="s">
        <v>228</v>
      </c>
      <c r="C22" s="8">
        <v>1.08381816E-2</v>
      </c>
      <c r="D22" s="9" t="str">
        <f>IF($B22="N/A","N/A",IF(C22&gt;5,"No",IF(C22&lt;=0,"No","Yes")))</f>
        <v>Yes</v>
      </c>
      <c r="E22" s="8">
        <v>6.288741E-4</v>
      </c>
      <c r="F22" s="9" t="str">
        <f>IF($B22="N/A","N/A",IF(E22&gt;5,"No",IF(E22&lt;=0,"No","Yes")))</f>
        <v>Yes</v>
      </c>
      <c r="G22" s="8">
        <v>1.9372628E-3</v>
      </c>
      <c r="H22" s="9" t="str">
        <f>IF($B22="N/A","N/A",IF(G22&gt;5,"No",IF(G22&lt;=0,"No","Yes")))</f>
        <v>Yes</v>
      </c>
      <c r="I22" s="10">
        <v>-94.2</v>
      </c>
      <c r="J22" s="10">
        <v>208.1</v>
      </c>
      <c r="K22" s="9" t="str">
        <f t="shared" si="0"/>
        <v>No</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4.3079170748999998</v>
      </c>
      <c r="D24" s="9" t="str">
        <f>IF($B24="N/A","N/A",IF(C24&gt;=2,"Yes","No"))</f>
        <v>Yes</v>
      </c>
      <c r="E24" s="8">
        <v>4.4893122842000004</v>
      </c>
      <c r="F24" s="9" t="str">
        <f>IF($B24="N/A","N/A",IF(E24&gt;=2,"Yes","No"))</f>
        <v>Yes</v>
      </c>
      <c r="G24" s="8">
        <v>4.6375876342</v>
      </c>
      <c r="H24" s="9" t="str">
        <f>IF($B24="N/A","N/A",IF(G24&gt;=2,"Yes","No"))</f>
        <v>Yes</v>
      </c>
      <c r="I24" s="10">
        <v>4.2110000000000003</v>
      </c>
      <c r="J24" s="10">
        <v>3.3029999999999999</v>
      </c>
      <c r="K24" s="9" t="str">
        <f t="shared" si="0"/>
        <v>Yes</v>
      </c>
    </row>
    <row r="25" spans="1:11" x14ac:dyDescent="0.2">
      <c r="A25" s="102" t="s">
        <v>826</v>
      </c>
      <c r="B25" s="34" t="s">
        <v>230</v>
      </c>
      <c r="C25" s="8">
        <v>6.4357122419000001</v>
      </c>
      <c r="D25" s="9" t="str">
        <f>IF($B25="N/A","N/A",IF(C25&gt;30,"No",IF(C25&lt;5,"No","Yes")))</f>
        <v>Yes</v>
      </c>
      <c r="E25" s="8">
        <v>6.1285879888999997</v>
      </c>
      <c r="F25" s="9" t="str">
        <f>IF($B25="N/A","N/A",IF(E25&gt;30,"No",IF(E25&lt;5,"No","Yes")))</f>
        <v>Yes</v>
      </c>
      <c r="G25" s="8">
        <v>5.8473049445000003</v>
      </c>
      <c r="H25" s="9" t="str">
        <f>IF($B25="N/A","N/A",IF(G25&gt;30,"No",IF(G25&lt;5,"No","Yes")))</f>
        <v>Yes</v>
      </c>
      <c r="I25" s="10">
        <v>-4.7699999999999996</v>
      </c>
      <c r="J25" s="10">
        <v>-4.59</v>
      </c>
      <c r="K25" s="9" t="str">
        <f t="shared" si="0"/>
        <v>Yes</v>
      </c>
    </row>
    <row r="26" spans="1:11" x14ac:dyDescent="0.2">
      <c r="A26" s="102" t="s">
        <v>827</v>
      </c>
      <c r="B26" s="34" t="s">
        <v>231</v>
      </c>
      <c r="C26" s="8">
        <v>15.415145709000001</v>
      </c>
      <c r="D26" s="9" t="str">
        <f>IF($B26="N/A","N/A",IF(C26&gt;75,"No",IF(C26&lt;15,"No","Yes")))</f>
        <v>Yes</v>
      </c>
      <c r="E26" s="8">
        <v>15.448921795</v>
      </c>
      <c r="F26" s="9" t="str">
        <f>IF($B26="N/A","N/A",IF(E26&gt;75,"No",IF(E26&lt;15,"No","Yes")))</f>
        <v>Yes</v>
      </c>
      <c r="G26" s="8">
        <v>15.946686527000001</v>
      </c>
      <c r="H26" s="9" t="str">
        <f>IF($B26="N/A","N/A",IF(G26&gt;75,"No",IF(G26&lt;15,"No","Yes")))</f>
        <v>Yes</v>
      </c>
      <c r="I26" s="10">
        <v>0.21909999999999999</v>
      </c>
      <c r="J26" s="10">
        <v>3.222</v>
      </c>
      <c r="K26" s="9" t="str">
        <f t="shared" si="0"/>
        <v>Yes</v>
      </c>
    </row>
    <row r="27" spans="1:11" x14ac:dyDescent="0.2">
      <c r="A27" s="102" t="s">
        <v>828</v>
      </c>
      <c r="B27" s="34" t="s">
        <v>232</v>
      </c>
      <c r="C27" s="8">
        <v>78.149142049999995</v>
      </c>
      <c r="D27" s="9" t="str">
        <f>IF($B27="N/A","N/A",IF(C27&gt;70,"No",IF(C27&lt;25,"No","Yes")))</f>
        <v>No</v>
      </c>
      <c r="E27" s="8">
        <v>78.422490216</v>
      </c>
      <c r="F27" s="9" t="str">
        <f>IF($B27="N/A","N/A",IF(E27&gt;70,"No",IF(E27&lt;25,"No","Yes")))</f>
        <v>No</v>
      </c>
      <c r="G27" s="8">
        <v>78.206008527999998</v>
      </c>
      <c r="H27" s="9" t="str">
        <f>IF($B27="N/A","N/A",IF(G27&gt;70,"No",IF(G27&lt;25,"No","Yes")))</f>
        <v>No</v>
      </c>
      <c r="I27" s="10">
        <v>0.3498</v>
      </c>
      <c r="J27" s="10">
        <v>-0.27600000000000002</v>
      </c>
      <c r="K27" s="9" t="str">
        <f t="shared" si="0"/>
        <v>Yes</v>
      </c>
    </row>
    <row r="28" spans="1:11" x14ac:dyDescent="0.2">
      <c r="A28" s="102" t="s">
        <v>322</v>
      </c>
      <c r="B28" s="34" t="s">
        <v>233</v>
      </c>
      <c r="C28" s="8">
        <v>67.822305845000002</v>
      </c>
      <c r="D28" s="9" t="str">
        <f>IF($B28="N/A","N/A",IF(C28&gt;70,"No",IF(C28&lt;35,"No","Yes")))</f>
        <v>Yes</v>
      </c>
      <c r="E28" s="8">
        <v>69.148693094999999</v>
      </c>
      <c r="F28" s="9" t="str">
        <f>IF($B28="N/A","N/A",IF(E28&gt;70,"No",IF(E28&lt;35,"No","Yes")))</f>
        <v>Yes</v>
      </c>
      <c r="G28" s="8">
        <v>68.825351452000007</v>
      </c>
      <c r="H28" s="9" t="str">
        <f>IF($B28="N/A","N/A",IF(G28&gt;70,"No",IF(G28&lt;35,"No","Yes")))</f>
        <v>Yes</v>
      </c>
      <c r="I28" s="10">
        <v>1.956</v>
      </c>
      <c r="J28" s="10">
        <v>-0.46800000000000003</v>
      </c>
      <c r="K28" s="9" t="str">
        <f t="shared" si="0"/>
        <v>Yes</v>
      </c>
    </row>
    <row r="29" spans="1:11" x14ac:dyDescent="0.2">
      <c r="A29" s="102" t="s">
        <v>829</v>
      </c>
      <c r="B29" s="34" t="s">
        <v>224</v>
      </c>
      <c r="C29" s="8">
        <v>1.9335540739999999</v>
      </c>
      <c r="D29" s="9" t="str">
        <f>IF($B29="N/A","N/A",IF(C29&gt;1,"Yes","No"))</f>
        <v>Yes</v>
      </c>
      <c r="E29" s="8">
        <v>1.9369992330000001</v>
      </c>
      <c r="F29" s="9" t="str">
        <f>IF($B29="N/A","N/A",IF(E29&gt;1,"Yes","No"))</f>
        <v>Yes</v>
      </c>
      <c r="G29" s="8">
        <v>1.9348134758</v>
      </c>
      <c r="H29" s="9" t="str">
        <f>IF($B29="N/A","N/A",IF(G29&gt;1,"Yes","No"))</f>
        <v>Yes</v>
      </c>
      <c r="I29" s="10">
        <v>0.1782</v>
      </c>
      <c r="J29" s="10">
        <v>-0.113</v>
      </c>
      <c r="K29" s="9" t="str">
        <f t="shared" si="0"/>
        <v>Yes</v>
      </c>
    </row>
    <row r="30" spans="1:11" x14ac:dyDescent="0.2">
      <c r="A30" s="102" t="s">
        <v>323</v>
      </c>
      <c r="B30" s="34" t="s">
        <v>217</v>
      </c>
      <c r="C30" s="8">
        <v>0.1626790588</v>
      </c>
      <c r="D30" s="9" t="str">
        <f>IF($B30="N/A","N/A",IF(C30&gt;15,"No",IF(C30&lt;-15,"No","Yes")))</f>
        <v>N/A</v>
      </c>
      <c r="E30" s="8">
        <v>3.4862324100000001E-2</v>
      </c>
      <c r="F30" s="9" t="str">
        <f>IF($B30="N/A","N/A",IF(E30&gt;15,"No",IF(E30&lt;-15,"No","Yes")))</f>
        <v>N/A</v>
      </c>
      <c r="G30" s="8">
        <v>1.21972578E-2</v>
      </c>
      <c r="H30" s="9" t="str">
        <f>IF($B30="N/A","N/A",IF(G30&gt;15,"No",IF(G30&lt;-15,"No","Yes")))</f>
        <v>N/A</v>
      </c>
      <c r="I30" s="10">
        <v>-78.599999999999994</v>
      </c>
      <c r="J30" s="10">
        <v>-65</v>
      </c>
      <c r="K30" s="9" t="str">
        <f t="shared" si="0"/>
        <v>No</v>
      </c>
    </row>
    <row r="31" spans="1:11" x14ac:dyDescent="0.2">
      <c r="A31" s="102" t="s">
        <v>830</v>
      </c>
      <c r="B31" s="34" t="s">
        <v>217</v>
      </c>
      <c r="C31" s="8">
        <v>99.624783467</v>
      </c>
      <c r="D31" s="9" t="str">
        <f>IF($B31="N/A","N/A",IF(C31&gt;15,"No",IF(C31&lt;-15,"No","Yes")))</f>
        <v>N/A</v>
      </c>
      <c r="E31" s="8">
        <v>99.817806462999997</v>
      </c>
      <c r="F31" s="9" t="str">
        <f>IF($B31="N/A","N/A",IF(E31&gt;15,"No",IF(E31&lt;-15,"No","Yes")))</f>
        <v>N/A</v>
      </c>
      <c r="G31" s="8">
        <v>99.874899920000004</v>
      </c>
      <c r="H31" s="9" t="str">
        <f>IF($B31="N/A","N/A",IF(G31&gt;15,"No",IF(G31&lt;-15,"No","Yes")))</f>
        <v>N/A</v>
      </c>
      <c r="I31" s="10">
        <v>0.19370000000000001</v>
      </c>
      <c r="J31" s="10">
        <v>5.7200000000000001E-2</v>
      </c>
      <c r="K31" s="9" t="str">
        <f t="shared" si="0"/>
        <v>Yes</v>
      </c>
    </row>
    <row r="32" spans="1:11" x14ac:dyDescent="0.2">
      <c r="A32" s="102" t="s">
        <v>324</v>
      </c>
      <c r="B32" s="34" t="s">
        <v>217</v>
      </c>
      <c r="C32" s="8">
        <v>100</v>
      </c>
      <c r="D32" s="9" t="str">
        <f>IF($B32="N/A","N/A",IF(C32&gt;15,"No",IF(C32&lt;-15,"No","Yes")))</f>
        <v>N/A</v>
      </c>
      <c r="E32" s="8">
        <v>100</v>
      </c>
      <c r="F32" s="9" t="str">
        <f>IF($B32="N/A","N/A",IF(E32&gt;15,"No",IF(E32&lt;-15,"No","Yes")))</f>
        <v>N/A</v>
      </c>
      <c r="G32" s="8">
        <v>100</v>
      </c>
      <c r="H32" s="9" t="str">
        <f>IF($B32="N/A","N/A",IF(G32&gt;15,"No",IF(G32&lt;-15,"No","Yes")))</f>
        <v>N/A</v>
      </c>
      <c r="I32" s="10">
        <v>0</v>
      </c>
      <c r="J32" s="10">
        <v>0</v>
      </c>
      <c r="K32" s="9" t="str">
        <f t="shared" si="0"/>
        <v>Yes</v>
      </c>
    </row>
    <row r="33" spans="1:11" x14ac:dyDescent="0.2">
      <c r="A33" s="102" t="s">
        <v>325</v>
      </c>
      <c r="B33" s="34" t="s">
        <v>217</v>
      </c>
      <c r="C33" s="8">
        <v>99.436980289000005</v>
      </c>
      <c r="D33" s="9" t="str">
        <f>IF($B33="N/A","N/A",IF(C33&gt;15,"No",IF(C33&lt;-15,"No","Yes")))</f>
        <v>N/A</v>
      </c>
      <c r="E33" s="8">
        <v>99.461229150999998</v>
      </c>
      <c r="F33" s="9" t="str">
        <f>IF($B33="N/A","N/A",IF(E33&gt;15,"No",IF(E33&lt;-15,"No","Yes")))</f>
        <v>N/A</v>
      </c>
      <c r="G33" s="8">
        <v>99.459517009999999</v>
      </c>
      <c r="H33" s="9" t="str">
        <f>IF($B33="N/A","N/A",IF(G33&gt;15,"No",IF(G33&lt;-15,"No","Yes")))</f>
        <v>N/A</v>
      </c>
      <c r="I33" s="10">
        <v>2.4400000000000002E-2</v>
      </c>
      <c r="J33" s="10">
        <v>-2E-3</v>
      </c>
      <c r="K33" s="9" t="str">
        <f t="shared" si="0"/>
        <v>Yes</v>
      </c>
    </row>
    <row r="34" spans="1:11" x14ac:dyDescent="0.2">
      <c r="A34" s="102" t="s">
        <v>326</v>
      </c>
      <c r="B34" s="34" t="s">
        <v>234</v>
      </c>
      <c r="C34" s="8">
        <v>95.031344020999995</v>
      </c>
      <c r="D34" s="9" t="str">
        <f>IF($B34="N/A","N/A",IF(C34&gt;=90,"Yes","No"))</f>
        <v>Yes</v>
      </c>
      <c r="E34" s="8">
        <v>92.647622960999996</v>
      </c>
      <c r="F34" s="9" t="str">
        <f>IF($B34="N/A","N/A",IF(E34&gt;=90,"Yes","No"))</f>
        <v>Yes</v>
      </c>
      <c r="G34" s="8">
        <v>92.773148676000005</v>
      </c>
      <c r="H34" s="9" t="str">
        <f>IF($B34="N/A","N/A",IF(G34&gt;=90,"Yes","No"))</f>
        <v>Yes</v>
      </c>
      <c r="I34" s="10">
        <v>-2.5099999999999998</v>
      </c>
      <c r="J34" s="10">
        <v>0.13550000000000001</v>
      </c>
      <c r="K34" s="9" t="str">
        <f t="shared" si="0"/>
        <v>Yes</v>
      </c>
    </row>
    <row r="35" spans="1:11" x14ac:dyDescent="0.2">
      <c r="A35" s="102" t="s">
        <v>327</v>
      </c>
      <c r="B35" s="34" t="s">
        <v>217</v>
      </c>
      <c r="C35" s="8">
        <v>27.868216382</v>
      </c>
      <c r="D35" s="9" t="str">
        <f>IF($B35="N/A","N/A",IF(C35&gt;15,"No",IF(C35&lt;-15,"No","Yes")))</f>
        <v>N/A</v>
      </c>
      <c r="E35" s="8">
        <v>27.903773873999999</v>
      </c>
      <c r="F35" s="9" t="str">
        <f>IF($B35="N/A","N/A",IF(E35&gt;15,"No",IF(E35&lt;-15,"No","Yes")))</f>
        <v>N/A</v>
      </c>
      <c r="G35" s="8">
        <v>26.932473475999998</v>
      </c>
      <c r="H35" s="9" t="str">
        <f>IF($B35="N/A","N/A",IF(G35&gt;15,"No",IF(G35&lt;-15,"No","Yes")))</f>
        <v>N/A</v>
      </c>
      <c r="I35" s="10">
        <v>0.12759999999999999</v>
      </c>
      <c r="J35" s="10">
        <v>-3.48</v>
      </c>
      <c r="K35" s="9" t="str">
        <f t="shared" si="0"/>
        <v>Yes</v>
      </c>
    </row>
    <row r="36" spans="1:11" ht="25.5" x14ac:dyDescent="0.2">
      <c r="A36" s="102" t="s">
        <v>368</v>
      </c>
      <c r="B36" s="34" t="s">
        <v>217</v>
      </c>
      <c r="C36" s="8">
        <v>29.208249157000001</v>
      </c>
      <c r="D36" s="9" t="str">
        <f>IF($B36="N/A","N/A",IF(C36&gt;15,"No",IF(C36&lt;-15,"No","Yes")))</f>
        <v>N/A</v>
      </c>
      <c r="E36" s="8">
        <v>28.798452131000001</v>
      </c>
      <c r="F36" s="9" t="str">
        <f>IF($B36="N/A","N/A",IF(E36&gt;15,"No",IF(E36&lt;-15,"No","Yes")))</f>
        <v>N/A</v>
      </c>
      <c r="G36" s="8">
        <v>28.301903037999999</v>
      </c>
      <c r="H36" s="9" t="str">
        <f>IF($B36="N/A","N/A",IF(G36&gt;15,"No",IF(G36&lt;-15,"No","Yes")))</f>
        <v>N/A</v>
      </c>
      <c r="I36" s="10">
        <v>-1.4</v>
      </c>
      <c r="J36" s="10">
        <v>-1.72</v>
      </c>
      <c r="K36" s="9" t="str">
        <f t="shared" si="0"/>
        <v>Yes</v>
      </c>
    </row>
    <row r="37" spans="1:11" x14ac:dyDescent="0.2">
      <c r="A37" s="102" t="s">
        <v>373</v>
      </c>
      <c r="B37" s="34" t="s">
        <v>235</v>
      </c>
      <c r="C37" s="8">
        <v>93.302003763000002</v>
      </c>
      <c r="D37" s="9" t="str">
        <f>IF($B37="N/A","N/A",IF(C37&gt;90,"No",IF(C37&lt;75,"No","Yes")))</f>
        <v>No</v>
      </c>
      <c r="E37" s="8">
        <v>93.249455499999996</v>
      </c>
      <c r="F37" s="9" t="str">
        <f>IF($B37="N/A","N/A",IF(E37&gt;90,"No",IF(E37&lt;75,"No","Yes")))</f>
        <v>No</v>
      </c>
      <c r="G37" s="8">
        <v>92.879698130999998</v>
      </c>
      <c r="H37" s="9" t="str">
        <f>IF($B37="N/A","N/A",IF(G37&gt;90,"No",IF(G37&lt;75,"No","Yes")))</f>
        <v>No</v>
      </c>
      <c r="I37" s="10">
        <v>-5.6000000000000001E-2</v>
      </c>
      <c r="J37" s="10">
        <v>-0.39700000000000002</v>
      </c>
      <c r="K37" s="9" t="str">
        <f>IF(J37="Div by 0", "N/A", IF(J37="N/A","N/A", IF(J37&gt;30, "No", IF(J37&lt;-30, "No", "Yes"))))</f>
        <v>Yes</v>
      </c>
    </row>
    <row r="38" spans="1:11" x14ac:dyDescent="0.2">
      <c r="A38" s="102" t="s">
        <v>374</v>
      </c>
      <c r="B38" s="34" t="s">
        <v>236</v>
      </c>
      <c r="C38" s="8">
        <v>5.1552894662000002</v>
      </c>
      <c r="D38" s="9" t="str">
        <f>IF($B38="N/A","N/A",IF(C38&gt;10,"No",IF(C38&lt;1,"No","Yes")))</f>
        <v>Yes</v>
      </c>
      <c r="E38" s="8">
        <v>5.1685068222000004</v>
      </c>
      <c r="F38" s="9" t="str">
        <f>IF($B38="N/A","N/A",IF(E38&gt;10,"No",IF(E38&lt;1,"No","Yes")))</f>
        <v>Yes</v>
      </c>
      <c r="G38" s="8">
        <v>5.5194770250999996</v>
      </c>
      <c r="H38" s="9" t="str">
        <f>IF($B38="N/A","N/A",IF(G38&gt;10,"No",IF(G38&lt;1,"No","Yes")))</f>
        <v>Yes</v>
      </c>
      <c r="I38" s="10">
        <v>0.25640000000000002</v>
      </c>
      <c r="J38" s="10">
        <v>6.7910000000000004</v>
      </c>
      <c r="K38" s="9" t="str">
        <f>IF(J38="Div by 0", "N/A", IF(J38="N/A","N/A", IF(J38&gt;30, "No", IF(J38&lt;-30, "No", "Yes"))))</f>
        <v>Yes</v>
      </c>
    </row>
    <row r="39" spans="1:11" x14ac:dyDescent="0.2">
      <c r="A39" s="102" t="s">
        <v>375</v>
      </c>
      <c r="B39" s="34" t="s">
        <v>237</v>
      </c>
      <c r="C39" s="8">
        <v>6.1127344299999997E-2</v>
      </c>
      <c r="D39" s="9" t="str">
        <f>IF($B39="N/A","N/A",IF(C39&gt;2,"No",IF(C39&lt;=0,"No","Yes")))</f>
        <v>Yes</v>
      </c>
      <c r="E39" s="8">
        <v>6.30970374E-2</v>
      </c>
      <c r="F39" s="9" t="str">
        <f>IF($B39="N/A","N/A",IF(E39&gt;2,"No",IF(E39&lt;=0,"No","Yes")))</f>
        <v>Yes</v>
      </c>
      <c r="G39" s="8">
        <v>3.4440227900000002E-2</v>
      </c>
      <c r="H39" s="9" t="str">
        <f>IF($B39="N/A","N/A",IF(G39&gt;2,"No",IF(G39&lt;=0,"No","Yes")))</f>
        <v>Yes</v>
      </c>
      <c r="I39" s="10">
        <v>3.222</v>
      </c>
      <c r="J39" s="10">
        <v>-45.4</v>
      </c>
      <c r="K39" s="9" t="str">
        <f>IF(J39="Div by 0", "N/A", IF(J39="N/A","N/A", IF(J39&gt;30, "No", IF(J39&lt;-30, "No", "Yes"))))</f>
        <v>No</v>
      </c>
    </row>
    <row r="40" spans="1:11" x14ac:dyDescent="0.2">
      <c r="A40" s="102" t="s">
        <v>376</v>
      </c>
      <c r="B40" s="34" t="s">
        <v>238</v>
      </c>
      <c r="C40" s="8">
        <v>0.86640423820000001</v>
      </c>
      <c r="D40" s="9" t="str">
        <f>IF($B40="N/A","N/A",IF(C40&gt;3,"No",IF(C40&lt;=0,"No","Yes")))</f>
        <v>Yes</v>
      </c>
      <c r="E40" s="8">
        <v>0.87602165840000001</v>
      </c>
      <c r="F40" s="9" t="str">
        <f>IF($B40="N/A","N/A",IF(E40&gt;3,"No",IF(E40&lt;=0,"No","Yes")))</f>
        <v>Yes</v>
      </c>
      <c r="G40" s="8">
        <v>0.88941888570000005</v>
      </c>
      <c r="H40" s="9" t="str">
        <f>IF($B40="N/A","N/A",IF(G40&gt;3,"No",IF(G40&lt;=0,"No","Yes")))</f>
        <v>Yes</v>
      </c>
      <c r="I40" s="10">
        <v>1.1100000000000001</v>
      </c>
      <c r="J40" s="10">
        <v>1.5289999999999999</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35533</v>
      </c>
      <c r="D6" s="9" t="str">
        <f>IF($B6="N/A","N/A",IF(C6&gt;15,"No",IF(C6&lt;-15,"No","Yes")))</f>
        <v>N/A</v>
      </c>
      <c r="E6" s="35">
        <v>34874</v>
      </c>
      <c r="F6" s="9" t="str">
        <f>IF($B6="N/A","N/A",IF(E6&gt;15,"No",IF(E6&lt;-15,"No","Yes")))</f>
        <v>N/A</v>
      </c>
      <c r="G6" s="35">
        <v>33308</v>
      </c>
      <c r="H6" s="9" t="str">
        <f>IF($B6="N/A","N/A",IF(G6&gt;15,"No",IF(G6&lt;-15,"No","Yes")))</f>
        <v>N/A</v>
      </c>
      <c r="I6" s="10">
        <v>-1.85</v>
      </c>
      <c r="J6" s="10">
        <v>-4.49</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784.12289983999995</v>
      </c>
      <c r="D9" s="9" t="str">
        <f>IF($B9="N/A","N/A",IF(C9&gt;15,"No",IF(C9&lt;-15,"No","Yes")))</f>
        <v>N/A</v>
      </c>
      <c r="E9" s="88">
        <v>818.11535815000002</v>
      </c>
      <c r="F9" s="9" t="str">
        <f>IF($B9="N/A","N/A",IF(E9&gt;15,"No",IF(E9&lt;-15,"No","Yes")))</f>
        <v>N/A</v>
      </c>
      <c r="G9" s="88">
        <v>825.69229614999995</v>
      </c>
      <c r="H9" s="9" t="str">
        <f>IF($B9="N/A","N/A",IF(G9&gt;15,"No",IF(G9&lt;-15,"No","Yes")))</f>
        <v>N/A</v>
      </c>
      <c r="I9" s="10">
        <v>4.335</v>
      </c>
      <c r="J9" s="10">
        <v>0.92610000000000003</v>
      </c>
      <c r="K9" s="9" t="str">
        <f t="shared" si="0"/>
        <v>Yes</v>
      </c>
    </row>
    <row r="10" spans="1:11" x14ac:dyDescent="0.2">
      <c r="A10" s="102" t="s">
        <v>313</v>
      </c>
      <c r="B10" s="34" t="s">
        <v>217</v>
      </c>
      <c r="C10" s="8">
        <v>0.2757999606</v>
      </c>
      <c r="D10" s="9" t="str">
        <f>IF($B10="N/A","N/A",IF(C10&gt;15,"No",IF(C10&lt;-15,"No","Yes")))</f>
        <v>N/A</v>
      </c>
      <c r="E10" s="8">
        <v>0.3154212307</v>
      </c>
      <c r="F10" s="9" t="str">
        <f>IF($B10="N/A","N/A",IF(E10&gt;15,"No",IF(E10&lt;-15,"No","Yes")))</f>
        <v>N/A</v>
      </c>
      <c r="G10" s="8">
        <v>0.27320763780000001</v>
      </c>
      <c r="H10" s="9" t="str">
        <f>IF($B10="N/A","N/A",IF(G10&gt;15,"No",IF(G10&lt;-15,"No","Yes")))</f>
        <v>N/A</v>
      </c>
      <c r="I10" s="10">
        <v>14.37</v>
      </c>
      <c r="J10" s="10">
        <v>-13.4</v>
      </c>
      <c r="K10" s="9" t="str">
        <f t="shared" si="0"/>
        <v>Yes</v>
      </c>
    </row>
    <row r="11" spans="1:11" x14ac:dyDescent="0.2">
      <c r="A11" s="102" t="s">
        <v>820</v>
      </c>
      <c r="B11" s="34" t="s">
        <v>217</v>
      </c>
      <c r="C11" s="88">
        <v>606.55102040999998</v>
      </c>
      <c r="D11" s="9" t="str">
        <f>IF($B11="N/A","N/A",IF(C11&gt;15,"No",IF(C11&lt;-15,"No","Yes")))</f>
        <v>N/A</v>
      </c>
      <c r="E11" s="88">
        <v>669.45454544999996</v>
      </c>
      <c r="F11" s="9" t="str">
        <f>IF($B11="N/A","N/A",IF(E11&gt;15,"No",IF(E11&lt;-15,"No","Yes")))</f>
        <v>N/A</v>
      </c>
      <c r="G11" s="88">
        <v>731.31868132</v>
      </c>
      <c r="H11" s="9" t="str">
        <f>IF($B11="N/A","N/A",IF(G11&gt;15,"No",IF(G11&lt;-15,"No","Yes")))</f>
        <v>N/A</v>
      </c>
      <c r="I11" s="10">
        <v>10.37</v>
      </c>
      <c r="J11" s="10">
        <v>9.2409999999999997</v>
      </c>
      <c r="K11" s="9" t="str">
        <f t="shared" si="0"/>
        <v>Yes</v>
      </c>
    </row>
    <row r="12" spans="1:11" x14ac:dyDescent="0.2">
      <c r="A12" s="102" t="s">
        <v>314</v>
      </c>
      <c r="B12" s="34" t="s">
        <v>218</v>
      </c>
      <c r="C12" s="8">
        <v>90.881715588000006</v>
      </c>
      <c r="D12" s="9" t="str">
        <f>IF($B12="N/A","N/A",IF(C12&gt;100,"No",IF(C12&lt;95,"No","Yes")))</f>
        <v>No</v>
      </c>
      <c r="E12" s="8">
        <v>89.958134999999999</v>
      </c>
      <c r="F12" s="9" t="str">
        <f>IF($B12="N/A","N/A",IF(E12&gt;100,"No",IF(E12&lt;95,"No","Yes")))</f>
        <v>No</v>
      </c>
      <c r="G12" s="8">
        <v>92.413234058</v>
      </c>
      <c r="H12" s="9" t="str">
        <f>IF($B12="N/A","N/A",IF(G12&gt;100,"No",IF(G12&lt;95,"No","Yes")))</f>
        <v>No</v>
      </c>
      <c r="I12" s="10">
        <v>-1.02</v>
      </c>
      <c r="J12" s="10">
        <v>2.7290000000000001</v>
      </c>
      <c r="K12" s="9" t="str">
        <f t="shared" si="0"/>
        <v>Yes</v>
      </c>
    </row>
    <row r="13" spans="1:11" x14ac:dyDescent="0.2">
      <c r="A13" s="102" t="s">
        <v>821</v>
      </c>
      <c r="B13" s="34" t="s">
        <v>224</v>
      </c>
      <c r="C13" s="8">
        <v>1.1632242282</v>
      </c>
      <c r="D13" s="9" t="str">
        <f>IF($B13="N/A","N/A",IF(C13&gt;1,"Yes","No"))</f>
        <v>Yes</v>
      </c>
      <c r="E13" s="8">
        <v>1.1450656636000001</v>
      </c>
      <c r="F13" s="9" t="str">
        <f>IF($B13="N/A","N/A",IF(E13&gt;1,"Yes","No"))</f>
        <v>Yes</v>
      </c>
      <c r="G13" s="8">
        <v>1.1593840356</v>
      </c>
      <c r="H13" s="9" t="str">
        <f>IF($B13="N/A","N/A",IF(G13&gt;1,"Yes","No"))</f>
        <v>Yes</v>
      </c>
      <c r="I13" s="10">
        <v>-1.56</v>
      </c>
      <c r="J13" s="10">
        <v>1.25</v>
      </c>
      <c r="K13" s="9" t="str">
        <f t="shared" si="0"/>
        <v>Yes</v>
      </c>
    </row>
    <row r="14" spans="1:11" x14ac:dyDescent="0.2">
      <c r="A14" s="102" t="s">
        <v>315</v>
      </c>
      <c r="B14" s="34" t="s">
        <v>218</v>
      </c>
      <c r="C14" s="8">
        <v>99.817071455000004</v>
      </c>
      <c r="D14" s="9" t="str">
        <f>IF($B14="N/A","N/A",IF(C14&gt;100,"No",IF(C14&lt;95,"No","Yes")))</f>
        <v>Yes</v>
      </c>
      <c r="E14" s="8">
        <v>99.916843494000005</v>
      </c>
      <c r="F14" s="9" t="str">
        <f>IF($B14="N/A","N/A",IF(E14&gt;100,"No",IF(E14&lt;95,"No","Yes")))</f>
        <v>Yes</v>
      </c>
      <c r="G14" s="8">
        <v>99.969977182999997</v>
      </c>
      <c r="H14" s="9" t="str">
        <f>IF($B14="N/A","N/A",IF(G14&gt;100,"No",IF(G14&lt;95,"No","Yes")))</f>
        <v>Yes</v>
      </c>
      <c r="I14" s="10">
        <v>0.1</v>
      </c>
      <c r="J14" s="10">
        <v>5.3199999999999997E-2</v>
      </c>
      <c r="K14" s="9" t="str">
        <f t="shared" si="0"/>
        <v>Yes</v>
      </c>
    </row>
    <row r="15" spans="1:11" x14ac:dyDescent="0.2">
      <c r="A15" s="102" t="s">
        <v>822</v>
      </c>
      <c r="B15" s="34" t="s">
        <v>225</v>
      </c>
      <c r="C15" s="8">
        <v>12.667503100999999</v>
      </c>
      <c r="D15" s="9" t="str">
        <f>IF($B15="N/A","N/A",IF(C15&gt;3,"Yes","No"))</f>
        <v>Yes</v>
      </c>
      <c r="E15" s="8">
        <v>12.732673266999999</v>
      </c>
      <c r="F15" s="9" t="str">
        <f>IF($B15="N/A","N/A",IF(E15&gt;3,"Yes","No"))</f>
        <v>Yes</v>
      </c>
      <c r="G15" s="8">
        <v>13.097002823</v>
      </c>
      <c r="H15" s="9" t="str">
        <f>IF($B15="N/A","N/A",IF(G15&gt;3,"Yes","No"))</f>
        <v>Yes</v>
      </c>
      <c r="I15" s="10">
        <v>0.51449999999999996</v>
      </c>
      <c r="J15" s="10">
        <v>2.8610000000000002</v>
      </c>
      <c r="K15" s="9" t="str">
        <f t="shared" si="0"/>
        <v>Yes</v>
      </c>
    </row>
    <row r="16" spans="1:11" x14ac:dyDescent="0.2">
      <c r="A16" s="102" t="s">
        <v>823</v>
      </c>
      <c r="B16" s="34" t="s">
        <v>226</v>
      </c>
      <c r="C16" s="8">
        <v>4.2778543888999998</v>
      </c>
      <c r="D16" s="9" t="str">
        <f>IF($B16="N/A","N/A",IF(C16&gt;=8,"No",IF(C16&lt;2,"No","Yes")))</f>
        <v>Yes</v>
      </c>
      <c r="E16" s="8">
        <v>3.998996387</v>
      </c>
      <c r="F16" s="9" t="str">
        <f>IF($B16="N/A","N/A",IF(E16&gt;=8,"No",IF(E16&lt;2,"No","Yes")))</f>
        <v>Yes</v>
      </c>
      <c r="G16" s="8">
        <v>4.0066950882999999</v>
      </c>
      <c r="H16" s="9" t="str">
        <f>IF($B16="N/A","N/A",IF(G16&gt;=8,"No",IF(G16&lt;2,"No","Yes")))</f>
        <v>Yes</v>
      </c>
      <c r="I16" s="10">
        <v>-6.52</v>
      </c>
      <c r="J16" s="10">
        <v>0.1925</v>
      </c>
      <c r="K16" s="9" t="str">
        <f t="shared" si="0"/>
        <v>Yes</v>
      </c>
    </row>
    <row r="17" spans="1:11" x14ac:dyDescent="0.2">
      <c r="A17" s="102" t="s">
        <v>316</v>
      </c>
      <c r="B17" s="34"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02" t="s">
        <v>31</v>
      </c>
      <c r="B18" s="34" t="s">
        <v>218</v>
      </c>
      <c r="C18" s="8">
        <v>99.788928601999999</v>
      </c>
      <c r="D18" s="9" t="str">
        <f>IF($B18="N/A","N/A",IF(C18&gt;100,"No",IF(C18&lt;95,"No","Yes")))</f>
        <v>Yes</v>
      </c>
      <c r="E18" s="8">
        <v>99.673108905999996</v>
      </c>
      <c r="F18" s="9" t="str">
        <f>IF($B18="N/A","N/A",IF(E18&gt;100,"No",IF(E18&lt;95,"No","Yes")))</f>
        <v>Yes</v>
      </c>
      <c r="G18" s="8">
        <v>99.948961210999997</v>
      </c>
      <c r="H18" s="9" t="str">
        <f>IF($B18="N/A","N/A",IF(G18&gt;100,"No",IF(G18&lt;95,"No","Yes")))</f>
        <v>Yes</v>
      </c>
      <c r="I18" s="10">
        <v>-0.11600000000000001</v>
      </c>
      <c r="J18" s="10">
        <v>0.27679999999999999</v>
      </c>
      <c r="K18" s="9" t="str">
        <f t="shared" si="0"/>
        <v>Yes</v>
      </c>
    </row>
    <row r="19" spans="1:11" x14ac:dyDescent="0.2">
      <c r="A19" s="102" t="s">
        <v>317</v>
      </c>
      <c r="B19" s="34" t="s">
        <v>218</v>
      </c>
      <c r="C19" s="8">
        <v>99.997185715000001</v>
      </c>
      <c r="D19" s="9" t="str">
        <f>IF($B19="N/A","N/A",IF(C19&gt;100,"No",IF(C19&lt;95,"No","Yes")))</f>
        <v>Yes</v>
      </c>
      <c r="E19" s="8">
        <v>99.991397602999996</v>
      </c>
      <c r="F19" s="9" t="str">
        <f>IF($B19="N/A","N/A",IF(E19&gt;100,"No",IF(E19&lt;95,"No","Yes")))</f>
        <v>Yes</v>
      </c>
      <c r="G19" s="8">
        <v>99.990993154999998</v>
      </c>
      <c r="H19" s="9" t="str">
        <f>IF($B19="N/A","N/A",IF(G19&gt;100,"No",IF(G19&lt;95,"No","Yes")))</f>
        <v>Yes</v>
      </c>
      <c r="I19" s="10">
        <v>-6.0000000000000001E-3</v>
      </c>
      <c r="J19" s="10">
        <v>0</v>
      </c>
      <c r="K19" s="9" t="str">
        <f t="shared" si="0"/>
        <v>Yes</v>
      </c>
    </row>
    <row r="20" spans="1:11" x14ac:dyDescent="0.2">
      <c r="A20" s="102" t="s">
        <v>318</v>
      </c>
      <c r="B20" s="34" t="s">
        <v>227</v>
      </c>
      <c r="C20" s="8">
        <v>99.794557171999998</v>
      </c>
      <c r="D20" s="9" t="str">
        <f>IF($B20="N/A","N/A",IF(C20&gt;100,"No",IF(C20&lt;98,"No","Yes")))</f>
        <v>Yes</v>
      </c>
      <c r="E20" s="8">
        <v>99.956988014000004</v>
      </c>
      <c r="F20" s="9" t="str">
        <f>IF($B20="N/A","N/A",IF(E20&gt;100,"No",IF(E20&lt;98,"No","Yes")))</f>
        <v>Yes</v>
      </c>
      <c r="G20" s="8">
        <v>99.990993154999998</v>
      </c>
      <c r="H20" s="9" t="str">
        <f>IF($B20="N/A","N/A",IF(G20&gt;100,"No",IF(G20&lt;98,"No","Yes")))</f>
        <v>Yes</v>
      </c>
      <c r="I20" s="10">
        <v>0.1628</v>
      </c>
      <c r="J20" s="10">
        <v>3.4000000000000002E-2</v>
      </c>
      <c r="K20" s="9" t="str">
        <f t="shared" si="0"/>
        <v>Yes</v>
      </c>
    </row>
    <row r="21" spans="1:11" x14ac:dyDescent="0.2">
      <c r="A21" s="102" t="s">
        <v>825</v>
      </c>
      <c r="B21" s="34" t="s">
        <v>229</v>
      </c>
      <c r="C21" s="8">
        <v>7.6801466440999997</v>
      </c>
      <c r="D21" s="9" t="str">
        <f>IF($B21="N/A","N/A",IF(C21&gt;=2,"Yes","No"))</f>
        <v>Yes</v>
      </c>
      <c r="E21" s="8">
        <v>7.7250638285999997</v>
      </c>
      <c r="F21" s="9" t="str">
        <f>IF($B21="N/A","N/A",IF(E21&gt;=2,"Yes","No"))</f>
        <v>Yes</v>
      </c>
      <c r="G21" s="8">
        <v>7.7997898213000001</v>
      </c>
      <c r="H21" s="9" t="str">
        <f>IF($B21="N/A","N/A",IF(G21&gt;=2,"Yes","No"))</f>
        <v>Yes</v>
      </c>
      <c r="I21" s="10">
        <v>0.58479999999999999</v>
      </c>
      <c r="J21" s="10">
        <v>0.96730000000000005</v>
      </c>
      <c r="K21" s="9" t="str">
        <f t="shared" si="0"/>
        <v>Yes</v>
      </c>
    </row>
    <row r="22" spans="1:11" x14ac:dyDescent="0.2">
      <c r="A22" s="102" t="s">
        <v>826</v>
      </c>
      <c r="B22" s="34" t="s">
        <v>230</v>
      </c>
      <c r="C22" s="8">
        <v>4.4895657077999997</v>
      </c>
      <c r="D22" s="9" t="str">
        <f>IF($B22="N/A","N/A",IF(C22&gt;30,"No",IF(C22&lt;5,"No","Yes")))</f>
        <v>No</v>
      </c>
      <c r="E22" s="8">
        <v>4.5095958001999996</v>
      </c>
      <c r="F22" s="9" t="str">
        <f>IF($B22="N/A","N/A",IF(E22&gt;30,"No",IF(E22&lt;5,"No","Yes")))</f>
        <v>No</v>
      </c>
      <c r="G22" s="8">
        <v>4.4858129409999998</v>
      </c>
      <c r="H22" s="9" t="str">
        <f>IF($B22="N/A","N/A",IF(G22&gt;30,"No",IF(G22&lt;5,"No","Yes")))</f>
        <v>No</v>
      </c>
      <c r="I22" s="10">
        <v>0.4461</v>
      </c>
      <c r="J22" s="10">
        <v>-0.52700000000000002</v>
      </c>
      <c r="K22" s="9" t="str">
        <f t="shared" si="0"/>
        <v>Yes</v>
      </c>
    </row>
    <row r="23" spans="1:11" x14ac:dyDescent="0.2">
      <c r="A23" s="102" t="s">
        <v>827</v>
      </c>
      <c r="B23" s="34" t="s">
        <v>231</v>
      </c>
      <c r="C23" s="8">
        <v>37.602932881999998</v>
      </c>
      <c r="D23" s="9" t="str">
        <f>IF($B23="N/A","N/A",IF(C23&gt;75,"No",IF(C23&lt;15,"No","Yes")))</f>
        <v>Yes</v>
      </c>
      <c r="E23" s="8">
        <v>37.341862933999998</v>
      </c>
      <c r="F23" s="9" t="str">
        <f>IF($B23="N/A","N/A",IF(E23&gt;75,"No",IF(E23&lt;15,"No","Yes")))</f>
        <v>Yes</v>
      </c>
      <c r="G23" s="8">
        <v>37.294700495000001</v>
      </c>
      <c r="H23" s="9" t="str">
        <f>IF($B23="N/A","N/A",IF(G23&gt;75,"No",IF(G23&lt;15,"No","Yes")))</f>
        <v>Yes</v>
      </c>
      <c r="I23" s="10">
        <v>-0.69399999999999995</v>
      </c>
      <c r="J23" s="10">
        <v>-0.126</v>
      </c>
      <c r="K23" s="9" t="str">
        <f t="shared" si="0"/>
        <v>Yes</v>
      </c>
    </row>
    <row r="24" spans="1:11" x14ac:dyDescent="0.2">
      <c r="A24" s="102" t="s">
        <v>828</v>
      </c>
      <c r="B24" s="34" t="s">
        <v>232</v>
      </c>
      <c r="C24" s="8">
        <v>57.758037225000002</v>
      </c>
      <c r="D24" s="9" t="str">
        <f>IF($B24="N/A","N/A",IF(C24&gt;70,"No",IF(C24&lt;25,"No","Yes")))</f>
        <v>Yes</v>
      </c>
      <c r="E24" s="8">
        <v>58.051005478999997</v>
      </c>
      <c r="F24" s="9" t="str">
        <f>IF($B24="N/A","N/A",IF(E24&gt;70,"No",IF(E24&lt;25,"No","Yes")))</f>
        <v>Yes</v>
      </c>
      <c r="G24" s="8">
        <v>58.156432967999997</v>
      </c>
      <c r="H24" s="9" t="str">
        <f>IF($B24="N/A","N/A",IF(G24&gt;70,"No",IF(G24&lt;25,"No","Yes")))</f>
        <v>Yes</v>
      </c>
      <c r="I24" s="10">
        <v>0.50719999999999998</v>
      </c>
      <c r="J24" s="10">
        <v>0.18160000000000001</v>
      </c>
      <c r="K24" s="9" t="str">
        <f t="shared" si="0"/>
        <v>Yes</v>
      </c>
    </row>
    <row r="25" spans="1:11" x14ac:dyDescent="0.2">
      <c r="A25" s="102" t="s">
        <v>322</v>
      </c>
      <c r="B25" s="34" t="s">
        <v>233</v>
      </c>
      <c r="C25" s="8">
        <v>46.278107675000001</v>
      </c>
      <c r="D25" s="9" t="str">
        <f>IF($B25="N/A","N/A",IF(C25&gt;70,"No",IF(C25&lt;35,"No","Yes")))</f>
        <v>Yes</v>
      </c>
      <c r="E25" s="8">
        <v>45.346103114000002</v>
      </c>
      <c r="F25" s="9" t="str">
        <f>IF($B25="N/A","N/A",IF(E25&gt;70,"No",IF(E25&lt;35,"No","Yes")))</f>
        <v>Yes</v>
      </c>
      <c r="G25" s="8">
        <v>44.968175813999999</v>
      </c>
      <c r="H25" s="9" t="str">
        <f>IF($B25="N/A","N/A",IF(G25&gt;70,"No",IF(G25&lt;35,"No","Yes")))</f>
        <v>Yes</v>
      </c>
      <c r="I25" s="10">
        <v>-2.0099999999999998</v>
      </c>
      <c r="J25" s="10">
        <v>-0.83299999999999996</v>
      </c>
      <c r="K25" s="9" t="str">
        <f t="shared" si="0"/>
        <v>Yes</v>
      </c>
    </row>
    <row r="26" spans="1:11" x14ac:dyDescent="0.2">
      <c r="A26" s="102" t="s">
        <v>829</v>
      </c>
      <c r="B26" s="34" t="s">
        <v>224</v>
      </c>
      <c r="C26" s="8">
        <v>2.1375577718000001</v>
      </c>
      <c r="D26" s="9" t="str">
        <f>IF($B26="N/A","N/A",IF(C26&gt;1,"Yes","No"))</f>
        <v>Yes</v>
      </c>
      <c r="E26" s="8">
        <v>2.0942203111</v>
      </c>
      <c r="F26" s="9" t="str">
        <f>IF($B26="N/A","N/A",IF(E26&gt;1,"Yes","No"))</f>
        <v>Yes</v>
      </c>
      <c r="G26" s="8">
        <v>2.0881960207999999</v>
      </c>
      <c r="H26" s="9" t="str">
        <f>IF($B26="N/A","N/A",IF(G26&gt;1,"Yes","No"))</f>
        <v>Yes</v>
      </c>
      <c r="I26" s="10">
        <v>-2.0299999999999998</v>
      </c>
      <c r="J26" s="10">
        <v>-0.28799999999999998</v>
      </c>
      <c r="K26" s="9" t="str">
        <f t="shared" si="0"/>
        <v>Yes</v>
      </c>
    </row>
    <row r="27" spans="1:11" x14ac:dyDescent="0.2">
      <c r="A27" s="102" t="s">
        <v>323</v>
      </c>
      <c r="B27" s="34" t="s">
        <v>217</v>
      </c>
      <c r="C27" s="8">
        <v>1.5750425687</v>
      </c>
      <c r="D27" s="9" t="str">
        <f>IF($B27="N/A","N/A",IF(C27&gt;15,"No",IF(C27&lt;-15,"No","Yes")))</f>
        <v>N/A</v>
      </c>
      <c r="E27" s="8">
        <v>0.60073352729999996</v>
      </c>
      <c r="F27" s="9" t="str">
        <f>IF($B27="N/A","N/A",IF(E27&gt;15,"No",IF(E27&lt;-15,"No","Yes")))</f>
        <v>N/A</v>
      </c>
      <c r="G27" s="8">
        <v>0.34049939909999999</v>
      </c>
      <c r="H27" s="9" t="str">
        <f>IF($B27="N/A","N/A",IF(G27&gt;15,"No",IF(G27&lt;-15,"No","Yes")))</f>
        <v>N/A</v>
      </c>
      <c r="I27" s="10">
        <v>-61.9</v>
      </c>
      <c r="J27" s="10">
        <v>-43.3</v>
      </c>
      <c r="K27" s="9" t="str">
        <f t="shared" si="0"/>
        <v>No</v>
      </c>
    </row>
    <row r="28" spans="1:11" x14ac:dyDescent="0.2">
      <c r="A28" s="102" t="s">
        <v>830</v>
      </c>
      <c r="B28" s="34" t="s">
        <v>217</v>
      </c>
      <c r="C28" s="8">
        <v>94.849185113000004</v>
      </c>
      <c r="D28" s="9" t="str">
        <f>IF($B28="N/A","N/A",IF(C28&gt;15,"No",IF(C28&lt;-15,"No","Yes")))</f>
        <v>N/A</v>
      </c>
      <c r="E28" s="8">
        <v>96.085746807000007</v>
      </c>
      <c r="F28" s="9" t="str">
        <f>IF($B28="N/A","N/A",IF(E28&gt;15,"No",IF(E28&lt;-15,"No","Yes")))</f>
        <v>N/A</v>
      </c>
      <c r="G28" s="8">
        <v>97.155828549000006</v>
      </c>
      <c r="H28" s="9" t="str">
        <f>IF($B28="N/A","N/A",IF(G28&gt;15,"No",IF(G28&lt;-15,"No","Yes")))</f>
        <v>N/A</v>
      </c>
      <c r="I28" s="10">
        <v>1.304</v>
      </c>
      <c r="J28" s="10">
        <v>1.1140000000000001</v>
      </c>
      <c r="K28" s="9" t="str">
        <f t="shared" si="0"/>
        <v>Yes</v>
      </c>
    </row>
    <row r="29" spans="1:11" x14ac:dyDescent="0.2">
      <c r="A29" s="102" t="s">
        <v>324</v>
      </c>
      <c r="B29" s="34" t="s">
        <v>217</v>
      </c>
      <c r="C29" s="8">
        <v>100</v>
      </c>
      <c r="D29" s="9" t="str">
        <f>IF($B29="N/A","N/A",IF(C29&gt;15,"No",IF(C29&lt;-15,"No","Yes")))</f>
        <v>N/A</v>
      </c>
      <c r="E29" s="8">
        <v>100</v>
      </c>
      <c r="F29" s="9" t="str">
        <f>IF($B29="N/A","N/A",IF(E29&gt;15,"No",IF(E29&lt;-15,"No","Yes")))</f>
        <v>N/A</v>
      </c>
      <c r="G29" s="8">
        <v>100</v>
      </c>
      <c r="H29" s="9" t="str">
        <f>IF($B29="N/A","N/A",IF(G29&gt;15,"No",IF(G29&lt;-15,"No","Yes")))</f>
        <v>N/A</v>
      </c>
      <c r="I29" s="10">
        <v>0</v>
      </c>
      <c r="J29" s="10">
        <v>0</v>
      </c>
      <c r="K29" s="9" t="str">
        <f t="shared" si="0"/>
        <v>Yes</v>
      </c>
    </row>
    <row r="30" spans="1:11" x14ac:dyDescent="0.2">
      <c r="A30" s="102" t="s">
        <v>325</v>
      </c>
      <c r="B30" s="34" t="s">
        <v>217</v>
      </c>
      <c r="C30" s="8">
        <v>99.320382124999995</v>
      </c>
      <c r="D30" s="9" t="str">
        <f>IF($B30="N/A","N/A",IF(C30&gt;15,"No",IF(C30&lt;-15,"No","Yes")))</f>
        <v>N/A</v>
      </c>
      <c r="E30" s="8">
        <v>99.019414280999996</v>
      </c>
      <c r="F30" s="9" t="str">
        <f>IF($B30="N/A","N/A",IF(E30&gt;15,"No",IF(E30&lt;-15,"No","Yes")))</f>
        <v>N/A</v>
      </c>
      <c r="G30" s="8">
        <v>99.003573392000007</v>
      </c>
      <c r="H30" s="9" t="str">
        <f>IF($B30="N/A","N/A",IF(G30&gt;15,"No",IF(G30&lt;-15,"No","Yes")))</f>
        <v>N/A</v>
      </c>
      <c r="I30" s="10">
        <v>-0.30299999999999999</v>
      </c>
      <c r="J30" s="10">
        <v>-1.6E-2</v>
      </c>
      <c r="K30" s="9" t="str">
        <f t="shared" si="0"/>
        <v>Yes</v>
      </c>
    </row>
    <row r="31" spans="1:11" x14ac:dyDescent="0.2">
      <c r="A31" s="102" t="s">
        <v>326</v>
      </c>
      <c r="B31" s="34" t="s">
        <v>234</v>
      </c>
      <c r="C31" s="8">
        <v>95.401457800000003</v>
      </c>
      <c r="D31" s="9" t="str">
        <f>IF($B31="N/A","N/A",IF(C31&gt;=90,"Yes","No"))</f>
        <v>Yes</v>
      </c>
      <c r="E31" s="8">
        <v>95.922463726999993</v>
      </c>
      <c r="F31" s="9" t="str">
        <f>IF($B31="N/A","N/A",IF(E31&gt;=90,"Yes","No"))</f>
        <v>Yes</v>
      </c>
      <c r="G31" s="8">
        <v>96.985709138999994</v>
      </c>
      <c r="H31" s="9" t="str">
        <f>IF($B31="N/A","N/A",IF(G31&gt;=90,"Yes","No"))</f>
        <v>Yes</v>
      </c>
      <c r="I31" s="10">
        <v>0.54610000000000003</v>
      </c>
      <c r="J31" s="10">
        <v>1.1080000000000001</v>
      </c>
      <c r="K31" s="9" t="str">
        <f t="shared" si="0"/>
        <v>Yes</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218838</v>
      </c>
      <c r="F6" s="9" t="str">
        <f>IF($B6="N/A","N/A",IF(E6&lt;0,"No","Yes"))</f>
        <v>N/A</v>
      </c>
      <c r="G6" s="35">
        <v>216346</v>
      </c>
      <c r="H6" s="9" t="str">
        <f>IF($B6="N/A","N/A",IF(G6&lt;0,"No","Yes"))</f>
        <v>N/A</v>
      </c>
      <c r="I6" s="10" t="s">
        <v>217</v>
      </c>
      <c r="J6" s="10">
        <v>-1.1399999999999999</v>
      </c>
      <c r="K6" s="9" t="str">
        <f t="shared" ref="K6:K35" si="0">IF(J6="Div by 0", "N/A", IF(J6="N/A","N/A", IF(J6&gt;30, "No", IF(J6&lt;-30, "No", "Yes"))))</f>
        <v>Yes</v>
      </c>
    </row>
    <row r="7" spans="1:11" x14ac:dyDescent="0.2">
      <c r="A7" s="102" t="s">
        <v>438</v>
      </c>
      <c r="B7" s="97" t="s">
        <v>217</v>
      </c>
      <c r="C7" s="9" t="s">
        <v>217</v>
      </c>
      <c r="D7" s="9" t="str">
        <f t="shared" ref="D7:D17" si="1">IF(OR($B7="N/A",$C7="N/A"),"N/A",IF(C7&lt;0,"No","Yes"))</f>
        <v>N/A</v>
      </c>
      <c r="E7" s="9">
        <v>1.7364443100000002E-2</v>
      </c>
      <c r="F7" s="9" t="str">
        <f t="shared" ref="F7:F17" si="2">IF($B7="N/A","N/A",IF(E7&lt;0,"No","Yes"))</f>
        <v>N/A</v>
      </c>
      <c r="G7" s="9">
        <v>2.0800014799999999E-2</v>
      </c>
      <c r="H7" s="9" t="str">
        <f t="shared" ref="H7:H17" si="3">IF($B7="N/A","N/A",IF(G7&lt;0,"No","Yes"))</f>
        <v>N/A</v>
      </c>
      <c r="I7" s="10" t="s">
        <v>217</v>
      </c>
      <c r="J7" s="10">
        <v>19.79</v>
      </c>
      <c r="K7" s="9" t="str">
        <f t="shared" si="0"/>
        <v>Yes</v>
      </c>
    </row>
    <row r="8" spans="1:11" x14ac:dyDescent="0.2">
      <c r="A8" s="102" t="s">
        <v>439</v>
      </c>
      <c r="B8" s="97" t="s">
        <v>217</v>
      </c>
      <c r="C8" s="9" t="s">
        <v>217</v>
      </c>
      <c r="D8" s="9" t="str">
        <f t="shared" si="1"/>
        <v>N/A</v>
      </c>
      <c r="E8" s="9">
        <v>3.1749513339000002</v>
      </c>
      <c r="F8" s="9" t="str">
        <f t="shared" si="2"/>
        <v>N/A</v>
      </c>
      <c r="G8" s="9">
        <v>2.8574598096999999</v>
      </c>
      <c r="H8" s="9" t="str">
        <f t="shared" si="3"/>
        <v>N/A</v>
      </c>
      <c r="I8" s="10" t="s">
        <v>217</v>
      </c>
      <c r="J8" s="10">
        <v>-10</v>
      </c>
      <c r="K8" s="9" t="str">
        <f t="shared" si="0"/>
        <v>Yes</v>
      </c>
    </row>
    <row r="9" spans="1:11" x14ac:dyDescent="0.2">
      <c r="A9" s="102" t="s">
        <v>440</v>
      </c>
      <c r="B9" s="97" t="s">
        <v>217</v>
      </c>
      <c r="C9" s="9" t="s">
        <v>217</v>
      </c>
      <c r="D9" s="9" t="str">
        <f t="shared" si="1"/>
        <v>N/A</v>
      </c>
      <c r="E9" s="9">
        <v>49.485921091999998</v>
      </c>
      <c r="F9" s="9" t="str">
        <f t="shared" si="2"/>
        <v>N/A</v>
      </c>
      <c r="G9" s="9">
        <v>49.475377405000003</v>
      </c>
      <c r="H9" s="9" t="str">
        <f t="shared" si="3"/>
        <v>N/A</v>
      </c>
      <c r="I9" s="10" t="s">
        <v>217</v>
      </c>
      <c r="J9" s="10">
        <v>-2.1000000000000001E-2</v>
      </c>
      <c r="K9" s="9" t="str">
        <f t="shared" si="0"/>
        <v>Yes</v>
      </c>
    </row>
    <row r="10" spans="1:11" x14ac:dyDescent="0.2">
      <c r="A10" s="102" t="s">
        <v>441</v>
      </c>
      <c r="B10" s="97" t="s">
        <v>217</v>
      </c>
      <c r="C10" s="9" t="s">
        <v>217</v>
      </c>
      <c r="D10" s="9" t="str">
        <f t="shared" si="1"/>
        <v>N/A</v>
      </c>
      <c r="E10" s="9">
        <v>46.148292343999998</v>
      </c>
      <c r="F10" s="9" t="str">
        <f t="shared" si="2"/>
        <v>N/A</v>
      </c>
      <c r="G10" s="9">
        <v>47.169811320999997</v>
      </c>
      <c r="H10" s="9" t="str">
        <f t="shared" si="3"/>
        <v>N/A</v>
      </c>
      <c r="I10" s="10" t="s">
        <v>217</v>
      </c>
      <c r="J10" s="10">
        <v>2.214</v>
      </c>
      <c r="K10" s="9" t="str">
        <f t="shared" si="0"/>
        <v>Yes</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99.107559015999996</v>
      </c>
      <c r="F12" s="9" t="str">
        <f t="shared" si="2"/>
        <v>N/A</v>
      </c>
      <c r="G12" s="9">
        <v>99.839146552000003</v>
      </c>
      <c r="H12" s="9" t="str">
        <f t="shared" si="3"/>
        <v>N/A</v>
      </c>
      <c r="I12" s="10" t="s">
        <v>217</v>
      </c>
      <c r="J12" s="10">
        <v>0.73819999999999997</v>
      </c>
      <c r="K12" s="9" t="str">
        <f t="shared" si="0"/>
        <v>Yes</v>
      </c>
    </row>
    <row r="13" spans="1:11" x14ac:dyDescent="0.2">
      <c r="A13" s="25" t="s">
        <v>821</v>
      </c>
      <c r="B13" s="97" t="s">
        <v>217</v>
      </c>
      <c r="C13" s="9" t="s">
        <v>217</v>
      </c>
      <c r="D13" s="9" t="str">
        <f t="shared" si="1"/>
        <v>N/A</v>
      </c>
      <c r="E13" s="9">
        <v>1.1364455818000001</v>
      </c>
      <c r="F13" s="9" t="str">
        <f t="shared" si="2"/>
        <v>N/A</v>
      </c>
      <c r="G13" s="9">
        <v>1.1420105742</v>
      </c>
      <c r="H13" s="9" t="str">
        <f t="shared" si="3"/>
        <v>N/A</v>
      </c>
      <c r="I13" s="10" t="s">
        <v>217</v>
      </c>
      <c r="J13" s="10">
        <v>0.48970000000000002</v>
      </c>
      <c r="K13" s="9" t="str">
        <f t="shared" si="0"/>
        <v>Yes</v>
      </c>
    </row>
    <row r="14" spans="1:11" x14ac:dyDescent="0.2">
      <c r="A14" s="25" t="s">
        <v>315</v>
      </c>
      <c r="B14" s="97" t="s">
        <v>217</v>
      </c>
      <c r="C14" s="9" t="s">
        <v>217</v>
      </c>
      <c r="D14" s="9" t="str">
        <f t="shared" si="1"/>
        <v>N/A</v>
      </c>
      <c r="E14" s="9">
        <v>99.143658779999996</v>
      </c>
      <c r="F14" s="9" t="str">
        <f t="shared" si="2"/>
        <v>N/A</v>
      </c>
      <c r="G14" s="9">
        <v>99.503110758000005</v>
      </c>
      <c r="H14" s="9" t="str">
        <f t="shared" si="3"/>
        <v>N/A</v>
      </c>
      <c r="I14" s="10" t="s">
        <v>217</v>
      </c>
      <c r="J14" s="10">
        <v>0.36259999999999998</v>
      </c>
      <c r="K14" s="9" t="str">
        <f t="shared" si="0"/>
        <v>Yes</v>
      </c>
    </row>
    <row r="15" spans="1:11" x14ac:dyDescent="0.2">
      <c r="A15" s="25" t="s">
        <v>822</v>
      </c>
      <c r="B15" s="97" t="s">
        <v>217</v>
      </c>
      <c r="C15" s="9" t="s">
        <v>217</v>
      </c>
      <c r="D15" s="9" t="str">
        <f t="shared" si="1"/>
        <v>N/A</v>
      </c>
      <c r="E15" s="9">
        <v>8.8913183753999991</v>
      </c>
      <c r="F15" s="9" t="str">
        <f t="shared" si="2"/>
        <v>N/A</v>
      </c>
      <c r="G15" s="9">
        <v>9.1146276088999993</v>
      </c>
      <c r="H15" s="9" t="str">
        <f t="shared" si="3"/>
        <v>N/A</v>
      </c>
      <c r="I15" s="10" t="s">
        <v>217</v>
      </c>
      <c r="J15" s="10">
        <v>2.512</v>
      </c>
      <c r="K15" s="9" t="str">
        <f t="shared" si="0"/>
        <v>Yes</v>
      </c>
    </row>
    <row r="16" spans="1:11" x14ac:dyDescent="0.2">
      <c r="A16" s="25" t="s">
        <v>831</v>
      </c>
      <c r="B16" s="97" t="s">
        <v>217</v>
      </c>
      <c r="C16" s="9" t="s">
        <v>217</v>
      </c>
      <c r="D16" s="9" t="str">
        <f t="shared" si="1"/>
        <v>N/A</v>
      </c>
      <c r="E16" s="9">
        <v>3.6443601462999999</v>
      </c>
      <c r="F16" s="9" t="str">
        <f t="shared" si="2"/>
        <v>N/A</v>
      </c>
      <c r="G16" s="9">
        <v>3.5914621399</v>
      </c>
      <c r="H16" s="9" t="str">
        <f t="shared" si="3"/>
        <v>N/A</v>
      </c>
      <c r="I16" s="10" t="s">
        <v>217</v>
      </c>
      <c r="J16" s="10">
        <v>-1.45</v>
      </c>
      <c r="K16" s="9" t="str">
        <f t="shared" si="0"/>
        <v>Yes</v>
      </c>
    </row>
    <row r="17" spans="1:11" x14ac:dyDescent="0.2">
      <c r="A17" s="25" t="s">
        <v>824</v>
      </c>
      <c r="B17" s="97" t="s">
        <v>217</v>
      </c>
      <c r="C17" s="9" t="s">
        <v>217</v>
      </c>
      <c r="D17" s="9" t="str">
        <f t="shared" si="1"/>
        <v>N/A</v>
      </c>
      <c r="E17" s="9">
        <v>3.0444900640000001</v>
      </c>
      <c r="F17" s="9" t="str">
        <f t="shared" si="2"/>
        <v>N/A</v>
      </c>
      <c r="G17" s="9">
        <v>3.7854729159999998</v>
      </c>
      <c r="H17" s="9" t="str">
        <f t="shared" si="3"/>
        <v>N/A</v>
      </c>
      <c r="I17" s="10" t="s">
        <v>217</v>
      </c>
      <c r="J17" s="10">
        <v>24.34</v>
      </c>
      <c r="K17" s="9" t="str">
        <f t="shared" si="0"/>
        <v>Yes</v>
      </c>
    </row>
    <row r="18" spans="1:11" x14ac:dyDescent="0.2">
      <c r="A18" s="102" t="s">
        <v>316</v>
      </c>
      <c r="B18" s="34" t="s">
        <v>227</v>
      </c>
      <c r="C18" s="9" t="s">
        <v>217</v>
      </c>
      <c r="D18" s="9" t="str">
        <f>IF(OR($B18="N/A",$C18="N/A"),"N/A",IF(C18&gt;100,"No",IF(C18&lt;98,"No","Yes")))</f>
        <v>N/A</v>
      </c>
      <c r="E18" s="9">
        <v>99.923230883000002</v>
      </c>
      <c r="F18" s="9" t="str">
        <f>IF(OR($B18="N/A",$E18="N/A"),"N/A",IF(E18&gt;100,"No",IF(E18&lt;98,"No","Yes")))</f>
        <v>Yes</v>
      </c>
      <c r="G18" s="9">
        <v>100</v>
      </c>
      <c r="H18" s="9" t="str">
        <f>IF($B18="N/A","N/A",IF(G18&gt;100,"No",IF(G18&lt;98,"No","Yes")))</f>
        <v>Yes</v>
      </c>
      <c r="I18" s="10" t="s">
        <v>217</v>
      </c>
      <c r="J18" s="10">
        <v>7.6799999999999993E-2</v>
      </c>
      <c r="K18" s="9" t="str">
        <f t="shared" si="0"/>
        <v>Yes</v>
      </c>
    </row>
    <row r="19" spans="1:11" x14ac:dyDescent="0.2">
      <c r="A19" s="102" t="s">
        <v>31</v>
      </c>
      <c r="B19" s="34" t="s">
        <v>218</v>
      </c>
      <c r="C19" s="9" t="s">
        <v>217</v>
      </c>
      <c r="D19" s="9" t="str">
        <f>IF(OR($B19="N/A",$C19="N/A"),"N/A",IF(C19&gt;100,"No",IF(C19&lt;95,"No","Yes")))</f>
        <v>N/A</v>
      </c>
      <c r="E19" s="9">
        <v>99.202606493999994</v>
      </c>
      <c r="F19" s="9" t="str">
        <f>IF(OR($B19="N/A",$E19="N/A"),"N/A",IF(E19&gt;100,"No",IF(E19&lt;98,"No","Yes")))</f>
        <v>Yes</v>
      </c>
      <c r="G19" s="9">
        <v>99.502648535000006</v>
      </c>
      <c r="H19" s="9" t="str">
        <f>IF($B19="N/A","N/A",IF(G19&gt;100,"No",IF(G19&lt;95,"No","Yes")))</f>
        <v>Yes</v>
      </c>
      <c r="I19" s="10" t="s">
        <v>217</v>
      </c>
      <c r="J19" s="10">
        <v>0.30249999999999999</v>
      </c>
      <c r="K19" s="9" t="str">
        <f t="shared" si="0"/>
        <v>Yes</v>
      </c>
    </row>
    <row r="20" spans="1:11" x14ac:dyDescent="0.2">
      <c r="A20" s="25" t="s">
        <v>317</v>
      </c>
      <c r="B20" s="97" t="s">
        <v>217</v>
      </c>
      <c r="C20" s="9" t="s">
        <v>217</v>
      </c>
      <c r="D20" s="9" t="str">
        <f t="shared" ref="D20:D35" si="4">IF(OR($B20="N/A",$C20="N/A"),"N/A",IF(C20&lt;0,"No","Yes"))</f>
        <v>N/A</v>
      </c>
      <c r="E20" s="9">
        <v>100</v>
      </c>
      <c r="F20" s="9" t="str">
        <f t="shared" ref="F20:F34" si="5">IF($B20="N/A","N/A",IF(E20&lt;0,"No","Yes"))</f>
        <v>N/A</v>
      </c>
      <c r="G20" s="9">
        <v>100</v>
      </c>
      <c r="H20" s="9" t="str">
        <f t="shared" ref="H20:H35" si="6">IF($B20="N/A","N/A",IF(G20&lt;0,"No","Yes"))</f>
        <v>N/A</v>
      </c>
      <c r="I20" s="10" t="s">
        <v>217</v>
      </c>
      <c r="J20" s="10">
        <v>0</v>
      </c>
      <c r="K20" s="9" t="str">
        <f t="shared" si="0"/>
        <v>Yes</v>
      </c>
    </row>
    <row r="21" spans="1:11" x14ac:dyDescent="0.2">
      <c r="A21" s="25" t="s">
        <v>832</v>
      </c>
      <c r="B21" s="97" t="s">
        <v>217</v>
      </c>
      <c r="C21" s="9" t="s">
        <v>217</v>
      </c>
      <c r="D21" s="9" t="str">
        <f t="shared" si="4"/>
        <v>N/A</v>
      </c>
      <c r="E21" s="9">
        <v>0</v>
      </c>
      <c r="F21" s="9" t="str">
        <f t="shared" si="5"/>
        <v>N/A</v>
      </c>
      <c r="G21" s="9">
        <v>4.6222260000000002E-4</v>
      </c>
      <c r="H21" s="9" t="str">
        <f t="shared" si="6"/>
        <v>N/A</v>
      </c>
      <c r="I21" s="10" t="s">
        <v>217</v>
      </c>
      <c r="J21" s="10" t="s">
        <v>1743</v>
      </c>
      <c r="K21" s="9" t="str">
        <f t="shared" si="0"/>
        <v>N/A</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3.5985797712999998</v>
      </c>
      <c r="F23" s="9" t="str">
        <f t="shared" si="5"/>
        <v>N/A</v>
      </c>
      <c r="G23" s="9">
        <v>3.7731827720000002</v>
      </c>
      <c r="H23" s="9" t="str">
        <f t="shared" si="6"/>
        <v>N/A</v>
      </c>
      <c r="I23" s="10" t="s">
        <v>217</v>
      </c>
      <c r="J23" s="10">
        <v>4.8520000000000003</v>
      </c>
      <c r="K23" s="9" t="str">
        <f t="shared" si="0"/>
        <v>Yes</v>
      </c>
    </row>
    <row r="24" spans="1:11" x14ac:dyDescent="0.2">
      <c r="A24" s="25" t="s">
        <v>319</v>
      </c>
      <c r="B24" s="97" t="s">
        <v>217</v>
      </c>
      <c r="C24" s="9" t="s">
        <v>217</v>
      </c>
      <c r="D24" s="9" t="str">
        <f t="shared" si="4"/>
        <v>N/A</v>
      </c>
      <c r="E24" s="9">
        <v>5.9719975507000003</v>
      </c>
      <c r="F24" s="9" t="str">
        <f t="shared" si="5"/>
        <v>N/A</v>
      </c>
      <c r="G24" s="9">
        <v>5.7394174147000001</v>
      </c>
      <c r="H24" s="9" t="str">
        <f t="shared" si="6"/>
        <v>N/A</v>
      </c>
      <c r="I24" s="10" t="s">
        <v>217</v>
      </c>
      <c r="J24" s="10">
        <v>-3.89</v>
      </c>
      <c r="K24" s="9" t="str">
        <f t="shared" si="0"/>
        <v>Yes</v>
      </c>
    </row>
    <row r="25" spans="1:11" x14ac:dyDescent="0.2">
      <c r="A25" s="25" t="s">
        <v>320</v>
      </c>
      <c r="B25" s="97" t="s">
        <v>217</v>
      </c>
      <c r="C25" s="9" t="s">
        <v>217</v>
      </c>
      <c r="D25" s="9" t="str">
        <f t="shared" si="4"/>
        <v>N/A</v>
      </c>
      <c r="E25" s="9">
        <v>7.4004514754999997</v>
      </c>
      <c r="F25" s="9" t="str">
        <f t="shared" si="5"/>
        <v>N/A</v>
      </c>
      <c r="G25" s="9">
        <v>7.2078984589999999</v>
      </c>
      <c r="H25" s="9" t="str">
        <f t="shared" si="6"/>
        <v>N/A</v>
      </c>
      <c r="I25" s="10" t="s">
        <v>217</v>
      </c>
      <c r="J25" s="10">
        <v>-2.6</v>
      </c>
      <c r="K25" s="9" t="str">
        <f t="shared" si="0"/>
        <v>Yes</v>
      </c>
    </row>
    <row r="26" spans="1:11" x14ac:dyDescent="0.2">
      <c r="A26" s="25" t="s">
        <v>321</v>
      </c>
      <c r="B26" s="97" t="s">
        <v>217</v>
      </c>
      <c r="C26" s="9" t="s">
        <v>217</v>
      </c>
      <c r="D26" s="9" t="str">
        <f t="shared" si="4"/>
        <v>N/A</v>
      </c>
      <c r="E26" s="9">
        <v>86.627550974000002</v>
      </c>
      <c r="F26" s="9" t="str">
        <f t="shared" si="5"/>
        <v>N/A</v>
      </c>
      <c r="G26" s="9">
        <v>87.052684126000003</v>
      </c>
      <c r="H26" s="9" t="str">
        <f t="shared" si="6"/>
        <v>N/A</v>
      </c>
      <c r="I26" s="10" t="s">
        <v>217</v>
      </c>
      <c r="J26" s="10">
        <v>0.49080000000000001</v>
      </c>
      <c r="K26" s="9" t="str">
        <f t="shared" si="0"/>
        <v>Yes</v>
      </c>
    </row>
    <row r="27" spans="1:11" x14ac:dyDescent="0.2">
      <c r="A27" s="25" t="s">
        <v>322</v>
      </c>
      <c r="B27" s="97" t="s">
        <v>217</v>
      </c>
      <c r="C27" s="9" t="s">
        <v>217</v>
      </c>
      <c r="D27" s="9" t="str">
        <f t="shared" si="4"/>
        <v>N/A</v>
      </c>
      <c r="E27" s="9">
        <v>57.488644567999998</v>
      </c>
      <c r="F27" s="9" t="str">
        <f t="shared" si="5"/>
        <v>N/A</v>
      </c>
      <c r="G27" s="9">
        <v>60.765163211000001</v>
      </c>
      <c r="H27" s="9" t="str">
        <f t="shared" si="6"/>
        <v>N/A</v>
      </c>
      <c r="I27" s="10" t="s">
        <v>217</v>
      </c>
      <c r="J27" s="10">
        <v>5.6989999999999998</v>
      </c>
      <c r="K27" s="9" t="str">
        <f t="shared" si="0"/>
        <v>Yes</v>
      </c>
    </row>
    <row r="28" spans="1:11" x14ac:dyDescent="0.2">
      <c r="A28" s="25" t="s">
        <v>829</v>
      </c>
      <c r="B28" s="97" t="s">
        <v>217</v>
      </c>
      <c r="C28" s="9" t="s">
        <v>217</v>
      </c>
      <c r="D28" s="9" t="str">
        <f t="shared" si="4"/>
        <v>N/A</v>
      </c>
      <c r="E28" s="9">
        <v>1.7417711255999999</v>
      </c>
      <c r="F28" s="9" t="str">
        <f t="shared" si="5"/>
        <v>N/A</v>
      </c>
      <c r="G28" s="9">
        <v>1.7664742171000001</v>
      </c>
      <c r="H28" s="9" t="str">
        <f t="shared" si="6"/>
        <v>N/A</v>
      </c>
      <c r="I28" s="10" t="s">
        <v>217</v>
      </c>
      <c r="J28" s="10">
        <v>1.4179999999999999</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82.686178034999998</v>
      </c>
      <c r="F30" s="9" t="str">
        <f t="shared" si="5"/>
        <v>N/A</v>
      </c>
      <c r="G30" s="9">
        <v>83.456942257999998</v>
      </c>
      <c r="H30" s="9" t="str">
        <f t="shared" si="6"/>
        <v>N/A</v>
      </c>
      <c r="I30" s="10" t="s">
        <v>217</v>
      </c>
      <c r="J30" s="10">
        <v>0.93220000000000003</v>
      </c>
      <c r="K30" s="9" t="str">
        <f t="shared" si="0"/>
        <v>Yes</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99.925018025</v>
      </c>
      <c r="F32" s="9" t="str">
        <f t="shared" si="5"/>
        <v>N/A</v>
      </c>
      <c r="G32" s="9">
        <v>99.924349450999998</v>
      </c>
      <c r="H32" s="9" t="str">
        <f t="shared" si="6"/>
        <v>N/A</v>
      </c>
      <c r="I32" s="10" t="s">
        <v>217</v>
      </c>
      <c r="J32" s="10">
        <v>-1E-3</v>
      </c>
      <c r="K32" s="9" t="str">
        <f t="shared" si="0"/>
        <v>Yes</v>
      </c>
    </row>
    <row r="33" spans="1:11" x14ac:dyDescent="0.2">
      <c r="A33" s="25" t="s">
        <v>326</v>
      </c>
      <c r="B33" s="97" t="s">
        <v>217</v>
      </c>
      <c r="C33" s="9" t="s">
        <v>217</v>
      </c>
      <c r="D33" s="9" t="str">
        <f t="shared" si="4"/>
        <v>N/A</v>
      </c>
      <c r="E33" s="9">
        <v>0</v>
      </c>
      <c r="F33" s="9" t="str">
        <f t="shared" si="5"/>
        <v>N/A</v>
      </c>
      <c r="G33" s="9">
        <v>0</v>
      </c>
      <c r="H33" s="9" t="str">
        <f t="shared" si="6"/>
        <v>N/A</v>
      </c>
      <c r="I33" s="10" t="s">
        <v>217</v>
      </c>
      <c r="J33" s="10" t="s">
        <v>1743</v>
      </c>
      <c r="K33" s="9" t="str">
        <f t="shared" si="0"/>
        <v>N/A</v>
      </c>
    </row>
    <row r="34" spans="1:11" x14ac:dyDescent="0.2">
      <c r="A34" s="25" t="s">
        <v>327</v>
      </c>
      <c r="B34" s="97" t="s">
        <v>217</v>
      </c>
      <c r="C34" s="9" t="s">
        <v>217</v>
      </c>
      <c r="D34" s="9" t="str">
        <f t="shared" si="4"/>
        <v>N/A</v>
      </c>
      <c r="E34" s="9">
        <v>42.284703753000002</v>
      </c>
      <c r="F34" s="9" t="str">
        <f t="shared" si="5"/>
        <v>N/A</v>
      </c>
      <c r="G34" s="9">
        <v>42.927994970999997</v>
      </c>
      <c r="H34" s="9" t="str">
        <f t="shared" si="6"/>
        <v>N/A</v>
      </c>
      <c r="I34" s="10" t="s">
        <v>217</v>
      </c>
      <c r="J34" s="10">
        <v>1.5209999999999999</v>
      </c>
      <c r="K34" s="9" t="str">
        <f t="shared" si="0"/>
        <v>Yes</v>
      </c>
    </row>
    <row r="35" spans="1:11" ht="25.5" x14ac:dyDescent="0.2">
      <c r="A35" s="25" t="s">
        <v>369</v>
      </c>
      <c r="B35" s="97" t="s">
        <v>217</v>
      </c>
      <c r="C35" s="9" t="s">
        <v>217</v>
      </c>
      <c r="D35" s="9" t="str">
        <f t="shared" si="4"/>
        <v>N/A</v>
      </c>
      <c r="E35" s="9">
        <v>32.688564143000001</v>
      </c>
      <c r="F35" s="9" t="str">
        <f>IF($B35="N/A","N/A",IF(E35&lt;0,"No","Yes"))</f>
        <v>N/A</v>
      </c>
      <c r="G35" s="9">
        <v>32.505800893</v>
      </c>
      <c r="H35" s="9" t="str">
        <f t="shared" si="6"/>
        <v>N/A</v>
      </c>
      <c r="I35" s="10" t="s">
        <v>217</v>
      </c>
      <c r="J35" s="10">
        <v>-0.55900000000000005</v>
      </c>
      <c r="K35" s="9" t="str">
        <f t="shared" si="0"/>
        <v>Yes</v>
      </c>
    </row>
    <row r="36" spans="1:11" x14ac:dyDescent="0.2">
      <c r="A36" s="28" t="s">
        <v>373</v>
      </c>
      <c r="B36" s="1" t="s">
        <v>217</v>
      </c>
      <c r="C36" s="8" t="s">
        <v>217</v>
      </c>
      <c r="D36" s="9" t="str">
        <f t="shared" ref="D36:D39" si="7">IF($B36="N/A","N/A",IF(C36&lt;0,"No","Yes"))</f>
        <v>N/A</v>
      </c>
      <c r="E36" s="8">
        <v>95.885997861000007</v>
      </c>
      <c r="F36" s="9" t="str">
        <f t="shared" ref="F36:F39" si="8">IF($B36="N/A","N/A",IF(E36&lt;0,"No","Yes"))</f>
        <v>N/A</v>
      </c>
      <c r="G36" s="8">
        <v>97.382895916999999</v>
      </c>
      <c r="H36" s="9" t="str">
        <f t="shared" ref="H36:H39" si="9">IF($B36="N/A","N/A",IF(G36&lt;0,"No","Yes"))</f>
        <v>N/A</v>
      </c>
      <c r="I36" s="10" t="s">
        <v>217</v>
      </c>
      <c r="J36" s="10">
        <v>1.5609999999999999</v>
      </c>
      <c r="K36" s="9" t="str">
        <f>IF(J36="Div by 0", "N/A", IF(J36="N/A","N/A", IF(J36&gt;30, "No", IF(J36&lt;-30, "No", "Yes"))))</f>
        <v>Yes</v>
      </c>
    </row>
    <row r="37" spans="1:11" x14ac:dyDescent="0.2">
      <c r="A37" s="28" t="s">
        <v>374</v>
      </c>
      <c r="B37" s="1" t="s">
        <v>217</v>
      </c>
      <c r="C37" s="8" t="s">
        <v>217</v>
      </c>
      <c r="D37" s="9" t="str">
        <f t="shared" si="7"/>
        <v>N/A</v>
      </c>
      <c r="E37" s="8">
        <v>1.2826839945999999</v>
      </c>
      <c r="F37" s="9" t="str">
        <f t="shared" si="8"/>
        <v>N/A</v>
      </c>
      <c r="G37" s="8">
        <v>1.4365876881999999</v>
      </c>
      <c r="H37" s="9" t="str">
        <f t="shared" si="9"/>
        <v>N/A</v>
      </c>
      <c r="I37" s="10" t="s">
        <v>217</v>
      </c>
      <c r="J37" s="10">
        <v>12</v>
      </c>
      <c r="K37" s="9" t="str">
        <f>IF(J37="Div by 0", "N/A", IF(J37="N/A","N/A", IF(J37&gt;30, "No", IF(J37&lt;-30, "No", "Yes"))))</f>
        <v>Yes</v>
      </c>
    </row>
    <row r="38" spans="1:11" x14ac:dyDescent="0.2">
      <c r="A38" s="28" t="s">
        <v>375</v>
      </c>
      <c r="B38" s="1" t="s">
        <v>217</v>
      </c>
      <c r="C38" s="8" t="s">
        <v>217</v>
      </c>
      <c r="D38" s="9" t="str">
        <f t="shared" si="7"/>
        <v>N/A</v>
      </c>
      <c r="E38" s="8">
        <v>2.1088659190999999</v>
      </c>
      <c r="F38" s="9" t="str">
        <f t="shared" si="8"/>
        <v>N/A</v>
      </c>
      <c r="G38" s="8">
        <v>0.29859576789999998</v>
      </c>
      <c r="H38" s="9" t="str">
        <f t="shared" si="9"/>
        <v>N/A</v>
      </c>
      <c r="I38" s="10" t="s">
        <v>217</v>
      </c>
      <c r="J38" s="10">
        <v>-85.8</v>
      </c>
      <c r="K38" s="9" t="str">
        <f>IF(J38="Div by 0", "N/A", IF(J38="N/A","N/A", IF(J38&gt;30, "No", IF(J38&lt;-30, "No", "Yes"))))</f>
        <v>No</v>
      </c>
    </row>
    <row r="39" spans="1:11" x14ac:dyDescent="0.2">
      <c r="A39" s="28" t="s">
        <v>376</v>
      </c>
      <c r="B39" s="1" t="s">
        <v>217</v>
      </c>
      <c r="C39" s="8" t="s">
        <v>217</v>
      </c>
      <c r="D39" s="9" t="str">
        <f t="shared" si="7"/>
        <v>N/A</v>
      </c>
      <c r="E39" s="8">
        <v>0.1754722672</v>
      </c>
      <c r="F39" s="9" t="str">
        <f t="shared" si="8"/>
        <v>N/A</v>
      </c>
      <c r="G39" s="8">
        <v>0.20568903520000001</v>
      </c>
      <c r="H39" s="9" t="str">
        <f t="shared" si="9"/>
        <v>N/A</v>
      </c>
      <c r="I39" s="10" t="s">
        <v>217</v>
      </c>
      <c r="J39" s="10">
        <v>17.22</v>
      </c>
      <c r="K39" s="9" t="str">
        <f>IF(J39="Div by 0", "N/A", IF(J39="N/A","N/A", IF(J39&gt;30, "No", IF(J39&lt;-30, "No", "Yes"))))</f>
        <v>Yes</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3408860</v>
      </c>
      <c r="D7" s="31" t="str">
        <f>IF($B7="N/A","N/A",IF(C7&gt;15,"No",IF(C7&lt;-15,"No","Yes")))</f>
        <v>N/A</v>
      </c>
      <c r="E7" s="30">
        <v>3553952</v>
      </c>
      <c r="F7" s="31" t="str">
        <f>IF($B7="N/A","N/A",IF(E7&gt;15,"No",IF(E7&lt;-15,"No","Yes")))</f>
        <v>N/A</v>
      </c>
      <c r="G7" s="30">
        <v>3888333</v>
      </c>
      <c r="H7" s="31" t="str">
        <f>IF($B7="N/A","N/A",IF(G7&gt;15,"No",IF(G7&lt;-15,"No","Yes")))</f>
        <v>N/A</v>
      </c>
      <c r="I7" s="32">
        <v>4.2560000000000002</v>
      </c>
      <c r="J7" s="32">
        <v>9.4090000000000007</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99.696193715999996</v>
      </c>
      <c r="H8" s="31" t="str">
        <f>IF($B8="N/A","N/A",IF(G8&gt;15,"No",IF(G8&lt;-15,"No","Yes")))</f>
        <v>N/A</v>
      </c>
      <c r="I8" s="32" t="s">
        <v>217</v>
      </c>
      <c r="J8" s="32" t="s">
        <v>217</v>
      </c>
      <c r="K8" s="31" t="str">
        <f t="shared" si="0"/>
        <v>N/A</v>
      </c>
    </row>
    <row r="9" spans="1:11" x14ac:dyDescent="0.2">
      <c r="A9" s="99" t="s">
        <v>119</v>
      </c>
      <c r="B9" s="34" t="s">
        <v>217</v>
      </c>
      <c r="C9" s="8">
        <v>1.0810945595000001</v>
      </c>
      <c r="D9" s="9" t="str">
        <f>IF($B9="N/A","N/A",IF(C9&gt;15,"No",IF(C9&lt;-15,"No","Yes")))</f>
        <v>N/A</v>
      </c>
      <c r="E9" s="8">
        <v>0.64685735769999997</v>
      </c>
      <c r="F9" s="9" t="str">
        <f>IF($B9="N/A","N/A",IF(E9&gt;15,"No",IF(E9&lt;-15,"No","Yes")))</f>
        <v>N/A</v>
      </c>
      <c r="G9" s="8">
        <v>0.30380628409999999</v>
      </c>
      <c r="H9" s="9" t="str">
        <f>IF($B9="N/A","N/A",IF(G9&gt;15,"No",IF(G9&lt;-15,"No","Yes")))</f>
        <v>N/A</v>
      </c>
      <c r="I9" s="10">
        <v>-40.200000000000003</v>
      </c>
      <c r="J9" s="10">
        <v>-53</v>
      </c>
      <c r="K9" s="9" t="str">
        <f t="shared" si="0"/>
        <v>No</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100</v>
      </c>
      <c r="F11" s="9" t="str">
        <f>IF(OR($B11="N/A",$E11="N/A"),"N/A",IF(E11&gt;100,"No",IF(E11&lt;95,"No","Yes")))</f>
        <v>Yes</v>
      </c>
      <c r="G11" s="8">
        <v>99.999974281999997</v>
      </c>
      <c r="H11" s="9" t="str">
        <f>IF($B11="N/A","N/A",IF(G11&gt;100,"No",IF(G11&lt;95,"No","Yes")))</f>
        <v>Yes</v>
      </c>
      <c r="I11" s="10" t="s">
        <v>217</v>
      </c>
      <c r="J11" s="10">
        <v>0</v>
      </c>
      <c r="K11" s="9" t="str">
        <f t="shared" si="0"/>
        <v>Yes</v>
      </c>
    </row>
    <row r="12" spans="1:11" x14ac:dyDescent="0.2">
      <c r="A12" s="99" t="s">
        <v>352</v>
      </c>
      <c r="B12" s="34" t="s">
        <v>217</v>
      </c>
      <c r="C12" s="8" t="s">
        <v>217</v>
      </c>
      <c r="D12" s="9" t="str">
        <f t="shared" ref="D12:D13" si="1">IF(OR($B12="N/A",$C12="N/A"),"N/A",IF(C12&gt;100,"No",IF(C12&lt;95,"No","Yes")))</f>
        <v>N/A</v>
      </c>
      <c r="E12" s="8">
        <v>99.982357668000006</v>
      </c>
      <c r="F12" s="9" t="str">
        <f t="shared" ref="F12:F13" si="2">IF(OR($B12="N/A",$E12="N/A"),"N/A",IF(E12&gt;100,"No",IF(E12&lt;95,"No","Yes")))</f>
        <v>N/A</v>
      </c>
      <c r="G12" s="8">
        <v>99.983720525999999</v>
      </c>
      <c r="H12" s="9" t="str">
        <f t="shared" ref="H12:H13" si="3">IF($B12="N/A","N/A",IF(G12&gt;100,"No",IF(G12&lt;95,"No","Yes")))</f>
        <v>N/A</v>
      </c>
      <c r="I12" s="10" t="s">
        <v>217</v>
      </c>
      <c r="J12" s="10">
        <v>1.4E-3</v>
      </c>
      <c r="K12" s="9" t="str">
        <f t="shared" si="0"/>
        <v>Yes</v>
      </c>
    </row>
    <row r="13" spans="1:11" x14ac:dyDescent="0.2">
      <c r="A13" s="99" t="s">
        <v>834</v>
      </c>
      <c r="B13" s="34" t="s">
        <v>218</v>
      </c>
      <c r="C13" s="8" t="s">
        <v>217</v>
      </c>
      <c r="D13" s="9" t="str">
        <f t="shared" si="1"/>
        <v>N/A</v>
      </c>
      <c r="E13" s="8">
        <v>0.8746600967</v>
      </c>
      <c r="F13" s="9" t="str">
        <f t="shared" si="2"/>
        <v>No</v>
      </c>
      <c r="G13" s="8">
        <v>0.54288045799999995</v>
      </c>
      <c r="H13" s="9" t="str">
        <f t="shared" si="3"/>
        <v>No</v>
      </c>
      <c r="I13" s="10" t="s">
        <v>217</v>
      </c>
      <c r="J13" s="10">
        <v>-37.9</v>
      </c>
      <c r="K13" s="9" t="str">
        <f t="shared" si="0"/>
        <v>No</v>
      </c>
    </row>
    <row r="14" spans="1:11" x14ac:dyDescent="0.2">
      <c r="A14" s="99" t="s">
        <v>13</v>
      </c>
      <c r="B14" s="34" t="s">
        <v>217</v>
      </c>
      <c r="C14" s="35">
        <v>3372007</v>
      </c>
      <c r="D14" s="9" t="str">
        <f>IF($B14="N/A","N/A",IF(C14&gt;15,"No",IF(C14&lt;-15,"No","Yes")))</f>
        <v>N/A</v>
      </c>
      <c r="E14" s="35">
        <v>3530963</v>
      </c>
      <c r="F14" s="9" t="str">
        <f>IF($B14="N/A","N/A",IF(E14&gt;15,"No",IF(E14&lt;-15,"No","Yes")))</f>
        <v>N/A</v>
      </c>
      <c r="G14" s="35">
        <v>3876520</v>
      </c>
      <c r="H14" s="9" t="str">
        <f>IF($B14="N/A","N/A",IF(G14&gt;15,"No",IF(G14&lt;-15,"No","Yes")))</f>
        <v>N/A</v>
      </c>
      <c r="I14" s="10">
        <v>4.7140000000000004</v>
      </c>
      <c r="J14" s="10">
        <v>9.7859999999999996</v>
      </c>
      <c r="K14" s="9" t="str">
        <f t="shared" si="0"/>
        <v>Yes</v>
      </c>
    </row>
    <row r="15" spans="1:11" x14ac:dyDescent="0.2">
      <c r="A15" s="99" t="s">
        <v>442</v>
      </c>
      <c r="B15" s="34" t="s">
        <v>219</v>
      </c>
      <c r="C15" s="8">
        <v>5.6642823999999998E-3</v>
      </c>
      <c r="D15" s="9" t="str">
        <f>IF($B15="N/A","N/A",IF(C15&gt;20,"No",IF(C15&lt;5,"No","Yes")))</f>
        <v>No</v>
      </c>
      <c r="E15" s="8">
        <v>2.3789544000000001E-3</v>
      </c>
      <c r="F15" s="9" t="str">
        <f>IF($B15="N/A","N/A",IF(E15&gt;20,"No",IF(E15&lt;5,"No","Yes")))</f>
        <v>No</v>
      </c>
      <c r="G15" s="8">
        <v>5.4172300000000003E-4</v>
      </c>
      <c r="H15" s="9" t="str">
        <f>IF($B15="N/A","N/A",IF(G15&gt;20,"No",IF(G15&lt;5,"No","Yes")))</f>
        <v>No</v>
      </c>
      <c r="I15" s="10">
        <v>-58</v>
      </c>
      <c r="J15" s="10">
        <v>-77.2</v>
      </c>
      <c r="K15" s="9" t="str">
        <f t="shared" si="0"/>
        <v>No</v>
      </c>
    </row>
    <row r="16" spans="1:11" x14ac:dyDescent="0.2">
      <c r="A16" s="99" t="s">
        <v>443</v>
      </c>
      <c r="B16" s="29" t="s">
        <v>217</v>
      </c>
      <c r="C16" s="8" t="s">
        <v>217</v>
      </c>
      <c r="D16" s="9" t="str">
        <f>IF($B16="N/A","N/A",IF(C16&gt;15,"No",IF(C16&lt;-15,"No","Yes")))</f>
        <v>N/A</v>
      </c>
      <c r="E16" s="8" t="s">
        <v>217</v>
      </c>
      <c r="F16" s="9" t="str">
        <f>IF($B16="N/A","N/A",IF(E16&gt;15,"No",IF(E16&lt;-15,"No","Yes")))</f>
        <v>N/A</v>
      </c>
      <c r="G16" s="8">
        <v>99.999458277000002</v>
      </c>
      <c r="H16" s="9" t="str">
        <f>IF($B16="N/A","N/A",IF(G16&gt;15,"No",IF(G16&lt;-15,"No","Yes")))</f>
        <v>N/A</v>
      </c>
      <c r="I16" s="10" t="s">
        <v>217</v>
      </c>
      <c r="J16" s="10" t="s">
        <v>217</v>
      </c>
      <c r="K16" s="9" t="str">
        <f t="shared" si="0"/>
        <v>N/A</v>
      </c>
    </row>
    <row r="17" spans="1:11" x14ac:dyDescent="0.2">
      <c r="A17" s="99" t="s">
        <v>444</v>
      </c>
      <c r="B17" s="34" t="s">
        <v>239</v>
      </c>
      <c r="C17" s="8">
        <v>22.502651981</v>
      </c>
      <c r="D17" s="9" t="str">
        <f>IF($B17="N/A","N/A",IF(C17&gt;1,"Yes","No"))</f>
        <v>Yes</v>
      </c>
      <c r="E17" s="8">
        <v>32.857863420999998</v>
      </c>
      <c r="F17" s="9" t="str">
        <f>IF($B17="N/A","N/A",IF(E17&gt;1,"Yes","No"))</f>
        <v>Yes</v>
      </c>
      <c r="G17" s="8">
        <v>29.657244125999998</v>
      </c>
      <c r="H17" s="9" t="str">
        <f>IF($B17="N/A","N/A",IF(G17&gt;1,"Yes","No"))</f>
        <v>Yes</v>
      </c>
      <c r="I17" s="10">
        <v>46.02</v>
      </c>
      <c r="J17" s="10">
        <v>-9.74</v>
      </c>
      <c r="K17" s="9" t="str">
        <f t="shared" si="0"/>
        <v>Yes</v>
      </c>
    </row>
    <row r="18" spans="1:11" x14ac:dyDescent="0.2">
      <c r="A18" s="99" t="s">
        <v>856</v>
      </c>
      <c r="B18" s="34" t="s">
        <v>217</v>
      </c>
      <c r="C18" s="100">
        <v>1059.3920144000001</v>
      </c>
      <c r="D18" s="9" t="str">
        <f>IF($B18="N/A","N/A",IF(C18&gt;15,"No",IF(C18&lt;-15,"No","Yes")))</f>
        <v>N/A</v>
      </c>
      <c r="E18" s="100">
        <v>764.24997350000001</v>
      </c>
      <c r="F18" s="9" t="str">
        <f>IF($B18="N/A","N/A",IF(E18&gt;15,"No",IF(E18&lt;-15,"No","Yes")))</f>
        <v>N/A</v>
      </c>
      <c r="G18" s="100">
        <v>479.53785915999998</v>
      </c>
      <c r="H18" s="9" t="str">
        <f>IF($B18="N/A","N/A",IF(G18&gt;15,"No",IF(G18&lt;-15,"No","Yes")))</f>
        <v>N/A</v>
      </c>
      <c r="I18" s="10">
        <v>-27.9</v>
      </c>
      <c r="J18" s="10">
        <v>-37.299999999999997</v>
      </c>
      <c r="K18" s="9" t="str">
        <f t="shared" si="0"/>
        <v>No</v>
      </c>
    </row>
    <row r="19" spans="1:11" x14ac:dyDescent="0.2">
      <c r="A19" s="3" t="s">
        <v>131</v>
      </c>
      <c r="B19" s="34" t="s">
        <v>217</v>
      </c>
      <c r="C19" s="35">
        <v>247</v>
      </c>
      <c r="D19" s="34" t="s">
        <v>217</v>
      </c>
      <c r="E19" s="35">
        <v>208</v>
      </c>
      <c r="F19" s="34" t="s">
        <v>217</v>
      </c>
      <c r="G19" s="35">
        <v>126</v>
      </c>
      <c r="H19" s="9" t="str">
        <f>IF($B19="N/A","N/A",IF(G19&gt;15,"No",IF(G19&lt;-15,"No","Yes")))</f>
        <v>N/A</v>
      </c>
      <c r="I19" s="10">
        <v>-15.8</v>
      </c>
      <c r="J19" s="10">
        <v>-39.4</v>
      </c>
      <c r="K19" s="9" t="str">
        <f t="shared" si="0"/>
        <v>No</v>
      </c>
    </row>
    <row r="20" spans="1:11" x14ac:dyDescent="0.2">
      <c r="A20" s="3" t="s">
        <v>350</v>
      </c>
      <c r="B20" s="29" t="s">
        <v>217</v>
      </c>
      <c r="C20" s="8" t="s">
        <v>217</v>
      </c>
      <c r="D20" s="34" t="s">
        <v>217</v>
      </c>
      <c r="E20" s="8" t="s">
        <v>217</v>
      </c>
      <c r="F20" s="34" t="s">
        <v>217</v>
      </c>
      <c r="G20" s="8">
        <v>3.2404631999999999E-3</v>
      </c>
      <c r="H20" s="9" t="str">
        <f>IF($B20="N/A","N/A",IF(G20&gt;15,"No",IF(G20&lt;-15,"No","Yes")))</f>
        <v>N/A</v>
      </c>
      <c r="I20" s="10" t="s">
        <v>217</v>
      </c>
      <c r="J20" s="10" t="s">
        <v>217</v>
      </c>
      <c r="K20" s="9" t="str">
        <f t="shared" si="0"/>
        <v>N/A</v>
      </c>
    </row>
    <row r="21" spans="1:11" ht="25.5" x14ac:dyDescent="0.2">
      <c r="A21" s="3" t="s">
        <v>835</v>
      </c>
      <c r="B21" s="34" t="s">
        <v>217</v>
      </c>
      <c r="C21" s="100">
        <v>1582.6599189999999</v>
      </c>
      <c r="D21" s="9" t="str">
        <f>IF($B21="N/A","N/A",IF(C21&gt;60,"No",IF(C21&lt;15,"No","Yes")))</f>
        <v>N/A</v>
      </c>
      <c r="E21" s="100">
        <v>1965.0961537999999</v>
      </c>
      <c r="F21" s="9" t="str">
        <f>IF($B21="N/A","N/A",IF(E21&gt;60,"No",IF(E21&lt;15,"No","Yes")))</f>
        <v>N/A</v>
      </c>
      <c r="G21" s="100">
        <v>1553.9285714</v>
      </c>
      <c r="H21" s="9" t="str">
        <f>IF($B21="N/A","N/A",IF(G21&gt;60,"No",IF(G21&lt;15,"No","Yes")))</f>
        <v>N/A</v>
      </c>
      <c r="I21" s="10">
        <v>24.16</v>
      </c>
      <c r="J21" s="10">
        <v>-20.9</v>
      </c>
      <c r="K21" s="9" t="str">
        <f t="shared" si="0"/>
        <v>Yes</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3371816</v>
      </c>
      <c r="D6" s="9" t="str">
        <f>IF($B6="N/A","N/A",IF(C6&gt;15,"No",IF(C6&lt;-15,"No","Yes")))</f>
        <v>N/A</v>
      </c>
      <c r="E6" s="35">
        <v>3530879</v>
      </c>
      <c r="F6" s="9" t="str">
        <f>IF($B6="N/A","N/A",IF(E6&gt;15,"No",IF(E6&lt;-15,"No","Yes")))</f>
        <v>N/A</v>
      </c>
      <c r="G6" s="35">
        <v>3876499</v>
      </c>
      <c r="H6" s="9" t="str">
        <f>IF($B6="N/A","N/A",IF(G6&gt;15,"No",IF(G6&lt;-15,"No","Yes")))</f>
        <v>N/A</v>
      </c>
      <c r="I6" s="10">
        <v>4.7169999999999996</v>
      </c>
      <c r="J6" s="10">
        <v>9.7880000000000003</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91.311199470999995</v>
      </c>
      <c r="D9" s="9" t="str">
        <f>IF($B9="N/A","N/A",IF(C9&gt;100,"No",IF(C9&lt;50,"No","Yes")))</f>
        <v>Yes</v>
      </c>
      <c r="E9" s="36">
        <v>101.75271279</v>
      </c>
      <c r="F9" s="9" t="str">
        <f>IF($B9="N/A","N/A",IF(E9&gt;100,"No",IF(E9&lt;50,"No","Yes")))</f>
        <v>No</v>
      </c>
      <c r="G9" s="36">
        <v>105.40017244000001</v>
      </c>
      <c r="H9" s="9" t="str">
        <f>IF($B9="N/A","N/A",IF(G9&gt;100,"No",IF(G9&lt;50,"No","Yes")))</f>
        <v>No</v>
      </c>
      <c r="I9" s="10">
        <v>11.44</v>
      </c>
      <c r="J9" s="10">
        <v>3.585</v>
      </c>
      <c r="K9" s="9" t="str">
        <f t="shared" si="0"/>
        <v>Yes</v>
      </c>
    </row>
    <row r="10" spans="1:11" ht="25.5" x14ac:dyDescent="0.2">
      <c r="A10" s="81" t="s">
        <v>838</v>
      </c>
      <c r="B10" s="34" t="s">
        <v>217</v>
      </c>
      <c r="C10" s="36">
        <v>238.22064087999999</v>
      </c>
      <c r="D10" s="9" t="str">
        <f>IF($B10="N/A","N/A",IF(C10&gt;15,"No",IF(C10&lt;-15,"No","Yes")))</f>
        <v>N/A</v>
      </c>
      <c r="E10" s="36">
        <v>251.3541084</v>
      </c>
      <c r="F10" s="9" t="str">
        <f>IF($B10="N/A","N/A",IF(E10&gt;15,"No",IF(E10&lt;-15,"No","Yes")))</f>
        <v>N/A</v>
      </c>
      <c r="G10" s="36">
        <v>276.91916056999997</v>
      </c>
      <c r="H10" s="9" t="str">
        <f>IF($B10="N/A","N/A",IF(G10&gt;15,"No",IF(G10&lt;-15,"No","Yes")))</f>
        <v>N/A</v>
      </c>
      <c r="I10" s="10">
        <v>5.5129999999999999</v>
      </c>
      <c r="J10" s="10">
        <v>10.17</v>
      </c>
      <c r="K10" s="9" t="str">
        <f t="shared" si="0"/>
        <v>Yes</v>
      </c>
    </row>
    <row r="11" spans="1:11" ht="25.5" x14ac:dyDescent="0.2">
      <c r="A11" s="81" t="s">
        <v>839</v>
      </c>
      <c r="B11" s="34" t="s">
        <v>217</v>
      </c>
      <c r="C11" s="36">
        <v>257.71020119999997</v>
      </c>
      <c r="D11" s="9" t="str">
        <f>IF($B11="N/A","N/A",IF(C11&gt;15,"No",IF(C11&lt;-15,"No","Yes")))</f>
        <v>N/A</v>
      </c>
      <c r="E11" s="36">
        <v>259.53080872999999</v>
      </c>
      <c r="F11" s="9" t="str">
        <f>IF($B11="N/A","N/A",IF(E11&gt;15,"No",IF(E11&lt;-15,"No","Yes")))</f>
        <v>N/A</v>
      </c>
      <c r="G11" s="36">
        <v>252.89871719999999</v>
      </c>
      <c r="H11" s="9" t="str">
        <f>IF($B11="N/A","N/A",IF(G11&gt;15,"No",IF(G11&lt;-15,"No","Yes")))</f>
        <v>N/A</v>
      </c>
      <c r="I11" s="10">
        <v>0.70650000000000002</v>
      </c>
      <c r="J11" s="10">
        <v>-2.56</v>
      </c>
      <c r="K11" s="9" t="str">
        <f t="shared" si="0"/>
        <v>Yes</v>
      </c>
    </row>
    <row r="12" spans="1:11" ht="25.5" x14ac:dyDescent="0.2">
      <c r="A12" s="81" t="s">
        <v>840</v>
      </c>
      <c r="B12" s="34" t="s">
        <v>217</v>
      </c>
      <c r="C12" s="36">
        <v>495.11445713000001</v>
      </c>
      <c r="D12" s="9" t="str">
        <f>IF($B12="N/A","N/A",IF(C12&gt;15,"No",IF(C12&lt;-15,"No","Yes")))</f>
        <v>N/A</v>
      </c>
      <c r="E12" s="36">
        <v>516.39179621999995</v>
      </c>
      <c r="F12" s="9" t="str">
        <f>IF($B12="N/A","N/A",IF(E12&gt;15,"No",IF(E12&lt;-15,"No","Yes")))</f>
        <v>N/A</v>
      </c>
      <c r="G12" s="36">
        <v>516.31094651000001</v>
      </c>
      <c r="H12" s="9" t="str">
        <f>IF($B12="N/A","N/A",IF(G12&gt;15,"No",IF(G12&lt;-15,"No","Yes")))</f>
        <v>N/A</v>
      </c>
      <c r="I12" s="10">
        <v>4.2969999999999997</v>
      </c>
      <c r="J12" s="10">
        <v>-1.6E-2</v>
      </c>
      <c r="K12" s="9" t="str">
        <f t="shared" si="0"/>
        <v>Yes</v>
      </c>
    </row>
    <row r="13" spans="1:11" x14ac:dyDescent="0.2">
      <c r="A13" s="81" t="s">
        <v>655</v>
      </c>
      <c r="B13" s="34" t="s">
        <v>241</v>
      </c>
      <c r="C13" s="8">
        <v>90.352824709000004</v>
      </c>
      <c r="D13" s="9" t="str">
        <f>IF($B13="N/A","N/A",IF(C13&gt;99,"No",IF(C13&lt;75,"No","Yes")))</f>
        <v>Yes</v>
      </c>
      <c r="E13" s="8">
        <v>90.818122059999993</v>
      </c>
      <c r="F13" s="9" t="str">
        <f>IF($B13="N/A","N/A",IF(E13&gt;99,"No",IF(E13&lt;75,"No","Yes")))</f>
        <v>Yes</v>
      </c>
      <c r="G13" s="8">
        <v>92.145515837999994</v>
      </c>
      <c r="H13" s="9" t="str">
        <f>IF($B13="N/A","N/A",IF(G13&gt;99,"No",IF(G13&lt;75,"No","Yes")))</f>
        <v>Yes</v>
      </c>
      <c r="I13" s="10">
        <v>0.51500000000000001</v>
      </c>
      <c r="J13" s="10">
        <v>1.462</v>
      </c>
      <c r="K13" s="9" t="str">
        <f t="shared" ref="K13:K24" si="1">IF(J13="Div by 0", "N/A", IF(J13="N/A","N/A", IF(J13&gt;30, "No", IF(J13&lt;-30, "No", "Yes"))))</f>
        <v>Yes</v>
      </c>
    </row>
    <row r="14" spans="1:11" x14ac:dyDescent="0.2">
      <c r="A14" s="81" t="s">
        <v>495</v>
      </c>
      <c r="B14" s="34" t="s">
        <v>217</v>
      </c>
      <c r="C14" s="9">
        <v>99.999606108999998</v>
      </c>
      <c r="D14" s="9" t="str">
        <f>IF($B14="N/A","N/A",IF(C14&gt;15,"No",IF(C14&lt;-15,"No","Yes")))</f>
        <v>N/A</v>
      </c>
      <c r="E14" s="9">
        <v>99.995634111000001</v>
      </c>
      <c r="F14" s="9" t="str">
        <f>IF($B14="N/A","N/A",IF(E14&gt;15,"No",IF(E14&lt;-15,"No","Yes")))</f>
        <v>N/A</v>
      </c>
      <c r="G14" s="9">
        <v>92.525517773999994</v>
      </c>
      <c r="H14" s="9" t="str">
        <f>IF($B14="N/A","N/A",IF(G14&gt;15,"No",IF(G14&lt;-15,"No","Yes")))</f>
        <v>N/A</v>
      </c>
      <c r="I14" s="10">
        <v>-4.0000000000000001E-3</v>
      </c>
      <c r="J14" s="10">
        <v>-7.47</v>
      </c>
      <c r="K14" s="9" t="str">
        <f t="shared" si="1"/>
        <v>Yes</v>
      </c>
    </row>
    <row r="15" spans="1:11" x14ac:dyDescent="0.2">
      <c r="A15" s="81" t="s">
        <v>841</v>
      </c>
      <c r="B15" s="34" t="s">
        <v>217</v>
      </c>
      <c r="C15" s="35">
        <v>7.0915109998999997</v>
      </c>
      <c r="D15" s="9" t="str">
        <f>IF($B15="N/A","N/A",IF(C15&gt;15,"No",IF(C15&lt;-15,"No","Yes")))</f>
        <v>N/A</v>
      </c>
      <c r="E15" s="10">
        <v>6.7252918880000001</v>
      </c>
      <c r="F15" s="9" t="str">
        <f>IF($B15="N/A","N/A",IF(E15&gt;15,"No",IF(E15&lt;-15,"No","Yes")))</f>
        <v>N/A</v>
      </c>
      <c r="G15" s="10">
        <v>6.6801517687</v>
      </c>
      <c r="H15" s="9" t="str">
        <f>IF($B15="N/A","N/A",IF(G15&gt;15,"No",IF(G15&lt;-15,"No","Yes")))</f>
        <v>N/A</v>
      </c>
      <c r="I15" s="10">
        <v>-5.16</v>
      </c>
      <c r="J15" s="10">
        <v>-0.67100000000000004</v>
      </c>
      <c r="K15" s="9" t="str">
        <f t="shared" si="1"/>
        <v>Yes</v>
      </c>
    </row>
    <row r="16" spans="1:11" x14ac:dyDescent="0.2">
      <c r="A16" s="78" t="s">
        <v>656</v>
      </c>
      <c r="B16" s="59" t="s">
        <v>242</v>
      </c>
      <c r="C16" s="9">
        <v>9.3810575665999991</v>
      </c>
      <c r="D16" s="9" t="str">
        <f>IF($B16="N/A","N/A",IF(C16&gt;20,"No",IF(C16&lt;=0,"No","Yes")))</f>
        <v>Yes</v>
      </c>
      <c r="E16" s="9">
        <v>8.8168696803</v>
      </c>
      <c r="F16" s="9" t="str">
        <f>IF($B16="N/A","N/A",IF(E16&gt;20,"No",IF(E16&lt;=0,"No","Yes")))</f>
        <v>Yes</v>
      </c>
      <c r="G16" s="9">
        <v>7.5476351212999999</v>
      </c>
      <c r="H16" s="9" t="str">
        <f>IF($B16="N/A","N/A",IF(G16&gt;20,"No",IF(G16&lt;=0,"No","Yes")))</f>
        <v>Yes</v>
      </c>
      <c r="I16" s="10">
        <v>-6.01</v>
      </c>
      <c r="J16" s="10">
        <v>-14.4</v>
      </c>
      <c r="K16" s="9" t="str">
        <f t="shared" si="1"/>
        <v>Yes</v>
      </c>
    </row>
    <row r="17" spans="1:11" x14ac:dyDescent="0.2">
      <c r="A17" s="78" t="s">
        <v>370</v>
      </c>
      <c r="B17" s="34" t="s">
        <v>217</v>
      </c>
      <c r="C17" s="9">
        <v>100</v>
      </c>
      <c r="D17" s="9" t="str">
        <f>IF($B17="N/A","N/A",IF(C17&gt;15,"No",IF(C17&lt;-15,"No","Yes")))</f>
        <v>N/A</v>
      </c>
      <c r="E17" s="9">
        <v>100</v>
      </c>
      <c r="F17" s="9" t="str">
        <f>IF($B17="N/A","N/A",IF(E17&gt;15,"No",IF(E17&lt;-15,"No","Yes")))</f>
        <v>N/A</v>
      </c>
      <c r="G17" s="9">
        <v>99.005755612000002</v>
      </c>
      <c r="H17" s="9" t="str">
        <f>IF($B17="N/A","N/A",IF(G17&gt;15,"No",IF(G17&lt;-15,"No","Yes")))</f>
        <v>N/A</v>
      </c>
      <c r="I17" s="10">
        <v>0</v>
      </c>
      <c r="J17" s="10">
        <v>-0.99399999999999999</v>
      </c>
      <c r="K17" s="9" t="str">
        <f t="shared" si="1"/>
        <v>Yes</v>
      </c>
    </row>
    <row r="18" spans="1:11" x14ac:dyDescent="0.2">
      <c r="A18" s="78" t="s">
        <v>842</v>
      </c>
      <c r="B18" s="34" t="s">
        <v>217</v>
      </c>
      <c r="C18" s="10">
        <v>12.662327069</v>
      </c>
      <c r="D18" s="9" t="str">
        <f>IF($B18="N/A","N/A",IF(C18&gt;15,"No",IF(C18&lt;-15,"No","Yes")))</f>
        <v>N/A</v>
      </c>
      <c r="E18" s="10">
        <v>12.399083879999999</v>
      </c>
      <c r="F18" s="9" t="str">
        <f>IF($B18="N/A","N/A",IF(E18&gt;15,"No",IF(E18&lt;-15,"No","Yes")))</f>
        <v>N/A</v>
      </c>
      <c r="G18" s="10">
        <v>12.53063951</v>
      </c>
      <c r="H18" s="9" t="str">
        <f>IF($B18="N/A","N/A",IF(G18&gt;15,"No",IF(G18&lt;-15,"No","Yes")))</f>
        <v>N/A</v>
      </c>
      <c r="I18" s="10">
        <v>-2.08</v>
      </c>
      <c r="J18" s="10">
        <v>1.0609999999999999</v>
      </c>
      <c r="K18" s="9" t="str">
        <f t="shared" si="1"/>
        <v>Yes</v>
      </c>
    </row>
    <row r="19" spans="1:11" x14ac:dyDescent="0.2">
      <c r="A19" s="81" t="s">
        <v>657</v>
      </c>
      <c r="B19" s="59" t="s">
        <v>243</v>
      </c>
      <c r="C19" s="9">
        <v>2.0938271800000002E-2</v>
      </c>
      <c r="D19" s="9" t="str">
        <f>IF($B19="N/A","N/A",IF(C19&gt;10,"No",IF(C19&lt;=0,"No","Yes")))</f>
        <v>Yes</v>
      </c>
      <c r="E19" s="9">
        <v>1.6964614199999999E-2</v>
      </c>
      <c r="F19" s="9" t="str">
        <f>IF($B19="N/A","N/A",IF(E19&gt;10,"No",IF(E19&lt;=0,"No","Yes")))</f>
        <v>Yes</v>
      </c>
      <c r="G19" s="9">
        <v>1.5968016500000001E-2</v>
      </c>
      <c r="H19" s="9" t="str">
        <f>IF($B19="N/A","N/A",IF(G19&gt;10,"No",IF(G19&lt;=0,"No","Yes")))</f>
        <v>Yes</v>
      </c>
      <c r="I19" s="10">
        <v>-19</v>
      </c>
      <c r="J19" s="10">
        <v>-5.87</v>
      </c>
      <c r="K19" s="9" t="str">
        <f t="shared" si="1"/>
        <v>Yes</v>
      </c>
    </row>
    <row r="20" spans="1:11" x14ac:dyDescent="0.2">
      <c r="A20" s="81" t="s">
        <v>129</v>
      </c>
      <c r="B20" s="34"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1" t="s">
        <v>843</v>
      </c>
      <c r="B21" s="34" t="s">
        <v>217</v>
      </c>
      <c r="C21" s="10">
        <v>28.089235126999998</v>
      </c>
      <c r="D21" s="9" t="str">
        <f>IF($B21="N/A","N/A",IF(C21&gt;15,"No",IF(C21&lt;-15,"No","Yes")))</f>
        <v>N/A</v>
      </c>
      <c r="E21" s="10">
        <v>28.611018364</v>
      </c>
      <c r="F21" s="9" t="str">
        <f>IF($B21="N/A","N/A",IF(E21&gt;15,"No",IF(E21&lt;-15,"No","Yes")))</f>
        <v>N/A</v>
      </c>
      <c r="G21" s="10">
        <v>27.705977383</v>
      </c>
      <c r="H21" s="9" t="str">
        <f>IF($B21="N/A","N/A",IF(G21&gt;15,"No",IF(G21&lt;-15,"No","Yes")))</f>
        <v>N/A</v>
      </c>
      <c r="I21" s="10">
        <v>1.8580000000000001</v>
      </c>
      <c r="J21" s="10">
        <v>-3.16</v>
      </c>
      <c r="K21" s="9" t="str">
        <f t="shared" si="1"/>
        <v>Yes</v>
      </c>
    </row>
    <row r="22" spans="1:11" x14ac:dyDescent="0.2">
      <c r="A22" s="81" t="s">
        <v>1720</v>
      </c>
      <c r="B22" s="59" t="s">
        <v>228</v>
      </c>
      <c r="C22" s="9">
        <v>0.2321004468</v>
      </c>
      <c r="D22" s="9" t="str">
        <f>IF($B22="N/A","N/A",IF(C22&gt;5,"No",IF(C22&lt;=0,"No","Yes")))</f>
        <v>Yes</v>
      </c>
      <c r="E22" s="9">
        <v>0.2258927593</v>
      </c>
      <c r="F22" s="9" t="str">
        <f>IF($B22="N/A","N/A",IF(E22&gt;5,"No",IF(E22&lt;=0,"No","Yes")))</f>
        <v>Yes</v>
      </c>
      <c r="G22" s="9">
        <v>0.23402559889999999</v>
      </c>
      <c r="H22" s="9" t="str">
        <f>IF($B22="N/A","N/A",IF(G22&gt;5,"No",IF(G22&lt;=0,"No","Yes")))</f>
        <v>Yes</v>
      </c>
      <c r="I22" s="10">
        <v>-2.67</v>
      </c>
      <c r="J22" s="10">
        <v>3.6</v>
      </c>
      <c r="K22" s="9" t="str">
        <f t="shared" si="1"/>
        <v>Yes</v>
      </c>
    </row>
    <row r="23" spans="1:11" x14ac:dyDescent="0.2">
      <c r="A23" s="81" t="s">
        <v>130</v>
      </c>
      <c r="B23" s="34"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1" t="s">
        <v>844</v>
      </c>
      <c r="B24" s="34" t="s">
        <v>217</v>
      </c>
      <c r="C24" s="10">
        <v>11.991183234999999</v>
      </c>
      <c r="D24" s="9" t="str">
        <f>IF($B24="N/A","N/A",IF(C24&gt;15,"No",IF(C24&lt;-15,"No","Yes")))</f>
        <v>N/A</v>
      </c>
      <c r="E24" s="10">
        <v>11.847166499</v>
      </c>
      <c r="F24" s="9" t="str">
        <f>IF($B24="N/A","N/A",IF(E24&gt;15,"No",IF(E24&lt;-15,"No","Yes")))</f>
        <v>N/A</v>
      </c>
      <c r="G24" s="10">
        <v>11.756503527</v>
      </c>
      <c r="H24" s="9" t="str">
        <f>IF($B24="N/A","N/A",IF(G24&gt;15,"No",IF(G24&lt;-15,"No","Yes")))</f>
        <v>N/A</v>
      </c>
      <c r="I24" s="10">
        <v>-1.2</v>
      </c>
      <c r="J24" s="10">
        <v>-0.76500000000000001</v>
      </c>
      <c r="K24" s="9" t="str">
        <f t="shared" si="1"/>
        <v>Yes</v>
      </c>
    </row>
    <row r="25" spans="1:11" x14ac:dyDescent="0.2">
      <c r="A25" s="81" t="s">
        <v>15</v>
      </c>
      <c r="B25" s="34" t="s">
        <v>244</v>
      </c>
      <c r="C25" s="9">
        <v>0</v>
      </c>
      <c r="D25" s="9" t="str">
        <f>IF($B25="N/A","N/A",IF(C25&gt;20,"No",IF(C25&lt;1,"No","Yes")))</f>
        <v>No</v>
      </c>
      <c r="E25" s="9">
        <v>0</v>
      </c>
      <c r="F25" s="9" t="str">
        <f>IF($B25="N/A","N/A",IF(E25&gt;20,"No",IF(E25&lt;1,"No","Yes")))</f>
        <v>No</v>
      </c>
      <c r="G25" s="9">
        <v>0</v>
      </c>
      <c r="H25" s="9" t="str">
        <f>IF($B25="N/A","N/A",IF(G25&gt;20,"No",IF(G25&lt;1,"No","Yes")))</f>
        <v>No</v>
      </c>
      <c r="I25" s="10" t="s">
        <v>1743</v>
      </c>
      <c r="J25" s="10" t="s">
        <v>1743</v>
      </c>
      <c r="K25" s="9" t="str">
        <f t="shared" ref="K25:K34" si="2">IF(J25="Div by 0", "N/A", IF(J25="N/A","N/A", IF(J25&gt;30, "No", IF(J25&lt;-30, "No", "Yes"))))</f>
        <v>N/A</v>
      </c>
    </row>
    <row r="26" spans="1:11" x14ac:dyDescent="0.2">
      <c r="A26" s="81" t="s">
        <v>163</v>
      </c>
      <c r="B26" s="34" t="s">
        <v>218</v>
      </c>
      <c r="C26" s="9">
        <v>0.25303871859999999</v>
      </c>
      <c r="D26" s="9" t="str">
        <f>IF($B26="N/A","N/A",IF(C26&gt;100,"No",IF(C26&lt;95,"No","Yes")))</f>
        <v>No</v>
      </c>
      <c r="E26" s="9">
        <v>0.2428573735</v>
      </c>
      <c r="F26" s="9" t="str">
        <f>IF($B26="N/A","N/A",IF(E26&gt;100,"No",IF(E26&lt;95,"No","Yes")))</f>
        <v>No</v>
      </c>
      <c r="G26" s="9">
        <v>0.24999361540000001</v>
      </c>
      <c r="H26" s="9" t="str">
        <f>IF($B26="N/A","N/A",IF(G26&gt;100,"No",IF(G26&lt;95,"No","Yes")))</f>
        <v>No</v>
      </c>
      <c r="I26" s="10">
        <v>-4.0199999999999996</v>
      </c>
      <c r="J26" s="10">
        <v>2.9380000000000002</v>
      </c>
      <c r="K26" s="9" t="str">
        <f t="shared" si="2"/>
        <v>Yes</v>
      </c>
    </row>
    <row r="27" spans="1:11" x14ac:dyDescent="0.2">
      <c r="A27" s="81" t="s">
        <v>32</v>
      </c>
      <c r="B27" s="34" t="s">
        <v>218</v>
      </c>
      <c r="C27" s="9">
        <v>89.792088299</v>
      </c>
      <c r="D27" s="9" t="str">
        <f>IF($B27="N/A","N/A",IF(C27&gt;100,"No",IF(C27&lt;95,"No","Yes")))</f>
        <v>No</v>
      </c>
      <c r="E27" s="9">
        <v>98.172494724000003</v>
      </c>
      <c r="F27" s="9" t="str">
        <f>IF($B27="N/A","N/A",IF(E27&gt;100,"No",IF(E27&lt;95,"No","Yes")))</f>
        <v>Yes</v>
      </c>
      <c r="G27" s="9">
        <v>98.766180515000002</v>
      </c>
      <c r="H27" s="9" t="str">
        <f>IF($B27="N/A","N/A",IF(G27&gt;100,"No",IF(G27&lt;95,"No","Yes")))</f>
        <v>Yes</v>
      </c>
      <c r="I27" s="10">
        <v>9.3330000000000002</v>
      </c>
      <c r="J27" s="10">
        <v>0.60470000000000002</v>
      </c>
      <c r="K27" s="9" t="str">
        <f t="shared" si="2"/>
        <v>Yes</v>
      </c>
    </row>
    <row r="28" spans="1:11" x14ac:dyDescent="0.2">
      <c r="A28" s="81" t="s">
        <v>845</v>
      </c>
      <c r="B28" s="34" t="s">
        <v>230</v>
      </c>
      <c r="C28" s="9">
        <v>12.150782264</v>
      </c>
      <c r="D28" s="9" t="str">
        <f>IF($B28="N/A","N/A",IF(C28&gt;30,"No",IF(C28&lt;5,"No","Yes")))</f>
        <v>Yes</v>
      </c>
      <c r="E28" s="9">
        <v>18.801033478000001</v>
      </c>
      <c r="F28" s="9" t="str">
        <f>IF($B28="N/A","N/A",IF(E28&gt;30,"No",IF(E28&lt;5,"No","Yes")))</f>
        <v>Yes</v>
      </c>
      <c r="G28" s="9">
        <v>19.371870650000002</v>
      </c>
      <c r="H28" s="9" t="str">
        <f>IF($B28="N/A","N/A",IF(G28&gt;30,"No",IF(G28&lt;5,"No","Yes")))</f>
        <v>Yes</v>
      </c>
      <c r="I28" s="10">
        <v>54.73</v>
      </c>
      <c r="J28" s="10">
        <v>3.036</v>
      </c>
      <c r="K28" s="9" t="str">
        <f t="shared" si="2"/>
        <v>Yes</v>
      </c>
    </row>
    <row r="29" spans="1:11" x14ac:dyDescent="0.2">
      <c r="A29" s="81" t="s">
        <v>846</v>
      </c>
      <c r="B29" s="34" t="s">
        <v>231</v>
      </c>
      <c r="C29" s="9">
        <v>67.942518621999994</v>
      </c>
      <c r="D29" s="9" t="str">
        <f>IF($B29="N/A","N/A",IF(C29&gt;75,"No",IF(C29&lt;15,"No","Yes")))</f>
        <v>Yes</v>
      </c>
      <c r="E29" s="9">
        <v>55.786371377999998</v>
      </c>
      <c r="F29" s="9" t="str">
        <f>IF($B29="N/A","N/A",IF(E29&gt;75,"No",IF(E29&lt;15,"No","Yes")))</f>
        <v>Yes</v>
      </c>
      <c r="G29" s="9">
        <v>53.720560925999997</v>
      </c>
      <c r="H29" s="9" t="str">
        <f>IF($B29="N/A","N/A",IF(G29&gt;75,"No",IF(G29&lt;15,"No","Yes")))</f>
        <v>Yes</v>
      </c>
      <c r="I29" s="10">
        <v>-17.899999999999999</v>
      </c>
      <c r="J29" s="10">
        <v>-3.7</v>
      </c>
      <c r="K29" s="9" t="str">
        <f t="shared" si="2"/>
        <v>Yes</v>
      </c>
    </row>
    <row r="30" spans="1:11" x14ac:dyDescent="0.2">
      <c r="A30" s="81" t="s">
        <v>847</v>
      </c>
      <c r="B30" s="34" t="s">
        <v>232</v>
      </c>
      <c r="C30" s="9">
        <v>19.902801668999999</v>
      </c>
      <c r="D30" s="9" t="str">
        <f>IF($B30="N/A","N/A",IF(C30&gt;70,"No",IF(C30&lt;25,"No","Yes")))</f>
        <v>No</v>
      </c>
      <c r="E30" s="9">
        <v>25.411729680000001</v>
      </c>
      <c r="F30" s="9" t="str">
        <f>IF($B30="N/A","N/A",IF(E30&gt;70,"No",IF(E30&lt;25,"No","Yes")))</f>
        <v>Yes</v>
      </c>
      <c r="G30" s="9">
        <v>26.907281119</v>
      </c>
      <c r="H30" s="9" t="str">
        <f>IF($B30="N/A","N/A",IF(G30&gt;70,"No",IF(G30&lt;25,"No","Yes")))</f>
        <v>Yes</v>
      </c>
      <c r="I30" s="10">
        <v>27.68</v>
      </c>
      <c r="J30" s="10">
        <v>5.8849999999999998</v>
      </c>
      <c r="K30" s="9" t="str">
        <f t="shared" si="2"/>
        <v>Yes</v>
      </c>
    </row>
    <row r="31" spans="1:11" x14ac:dyDescent="0.2">
      <c r="A31" s="81" t="s">
        <v>164</v>
      </c>
      <c r="B31" s="34" t="s">
        <v>218</v>
      </c>
      <c r="C31" s="9">
        <v>0.2521786479</v>
      </c>
      <c r="D31" s="9" t="str">
        <f>IF($B31="N/A","N/A",IF(C31&gt;100,"No",IF(C31&lt;95,"No","Yes")))</f>
        <v>No</v>
      </c>
      <c r="E31" s="9">
        <v>0.24229094230000001</v>
      </c>
      <c r="F31" s="9" t="str">
        <f>IF($B31="N/A","N/A",IF(E31&gt;100,"No",IF(E31&lt;95,"No","Yes")))</f>
        <v>No</v>
      </c>
      <c r="G31" s="9">
        <v>0.2494776859</v>
      </c>
      <c r="H31" s="9" t="str">
        <f>IF($B31="N/A","N/A",IF(G31&gt;100,"No",IF(G31&lt;95,"No","Yes")))</f>
        <v>No</v>
      </c>
      <c r="I31" s="10">
        <v>-3.92</v>
      </c>
      <c r="J31" s="10">
        <v>2.9660000000000002</v>
      </c>
      <c r="K31" s="9" t="str">
        <f t="shared" si="2"/>
        <v>Yes</v>
      </c>
    </row>
    <row r="32" spans="1:11" x14ac:dyDescent="0.2">
      <c r="A32" s="28" t="s">
        <v>373</v>
      </c>
      <c r="B32" s="34" t="s">
        <v>245</v>
      </c>
      <c r="C32" s="9">
        <v>0.18589389219999999</v>
      </c>
      <c r="D32" s="9" t="str">
        <f>IF($B32="N/A","N/A",IF(C32&gt;5,"No",IF(C32&lt;1,"No","Yes")))</f>
        <v>No</v>
      </c>
      <c r="E32" s="9">
        <v>0.1758485635</v>
      </c>
      <c r="F32" s="9" t="str">
        <f>IF($B32="N/A","N/A",IF(E32&gt;5,"No",IF(E32&lt;1,"No","Yes")))</f>
        <v>No</v>
      </c>
      <c r="G32" s="9">
        <v>0.18196831729999999</v>
      </c>
      <c r="H32" s="9" t="str">
        <f>IF($B32="N/A","N/A",IF(G32&gt;5,"No",IF(G32&lt;1,"No","Yes")))</f>
        <v>No</v>
      </c>
      <c r="I32" s="10">
        <v>-5.4</v>
      </c>
      <c r="J32" s="10">
        <v>3.48</v>
      </c>
      <c r="K32" s="9" t="str">
        <f t="shared" si="2"/>
        <v>Yes</v>
      </c>
    </row>
    <row r="33" spans="1:11" x14ac:dyDescent="0.2">
      <c r="A33" s="28" t="s">
        <v>375</v>
      </c>
      <c r="B33" s="34" t="s">
        <v>246</v>
      </c>
      <c r="C33" s="9">
        <v>6.2043717700000001E-2</v>
      </c>
      <c r="D33" s="9" t="str">
        <f>IF($B33="N/A","N/A",IF(C33&gt;98,"No",IF(C33&lt;8,"No","Yes")))</f>
        <v>No</v>
      </c>
      <c r="E33" s="9">
        <v>6.4658120499999999E-2</v>
      </c>
      <c r="F33" s="9" t="str">
        <f>IF($B33="N/A","N/A",IF(E33&gt;98,"No",IF(E33&lt;8,"No","Yes")))</f>
        <v>No</v>
      </c>
      <c r="G33" s="9">
        <v>6.6348527399999996E-2</v>
      </c>
      <c r="H33" s="9" t="str">
        <f>IF($B33="N/A","N/A",IF(G33&gt;98,"No",IF(G33&lt;8,"No","Yes")))</f>
        <v>No</v>
      </c>
      <c r="I33" s="10">
        <v>4.2140000000000004</v>
      </c>
      <c r="J33" s="10">
        <v>2.6139999999999999</v>
      </c>
      <c r="K33" s="9" t="str">
        <f t="shared" si="2"/>
        <v>Yes</v>
      </c>
    </row>
    <row r="34" spans="1:11" x14ac:dyDescent="0.2">
      <c r="A34" s="28" t="s">
        <v>376</v>
      </c>
      <c r="B34" s="59" t="s">
        <v>228</v>
      </c>
      <c r="C34" s="9">
        <v>1.7794570000000001E-4</v>
      </c>
      <c r="D34" s="9" t="str">
        <f>IF($B34="N/A","N/A",IF(C34&gt;5,"No",IF(C34&lt;=0,"No","Yes")))</f>
        <v>Yes</v>
      </c>
      <c r="E34" s="9">
        <v>5.66431E-5</v>
      </c>
      <c r="F34" s="9" t="str">
        <f>IF($B34="N/A","N/A",IF(E34&gt;5,"No",IF(E34&lt;=0,"No","Yes")))</f>
        <v>Yes</v>
      </c>
      <c r="G34" s="9">
        <v>2.5796499999999999E-5</v>
      </c>
      <c r="H34" s="9" t="str">
        <f>IF($B34="N/A","N/A",IF(G34&gt;5,"No",IF(G34&lt;=0,"No","Yes")))</f>
        <v>Yes</v>
      </c>
      <c r="I34" s="10">
        <v>-68.2</v>
      </c>
      <c r="J34" s="10">
        <v>-54.5</v>
      </c>
      <c r="K34" s="9" t="str">
        <f t="shared" si="2"/>
        <v>No</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191</v>
      </c>
      <c r="D6" s="9" t="str">
        <f>IF($B6="N/A","N/A",IF(C6&gt;15,"No",IF(C6&lt;-15,"No","Yes")))</f>
        <v>N/A</v>
      </c>
      <c r="E6" s="35">
        <v>84</v>
      </c>
      <c r="F6" s="9" t="str">
        <f>IF($B6="N/A","N/A",IF(E6&gt;15,"No",IF(E6&lt;-15,"No","Yes")))</f>
        <v>N/A</v>
      </c>
      <c r="G6" s="35">
        <v>21</v>
      </c>
      <c r="H6" s="9" t="str">
        <f>IF($B6="N/A","N/A",IF(G6&gt;15,"No",IF(G6&lt;-15,"No","Yes")))</f>
        <v>N/A</v>
      </c>
      <c r="I6" s="10">
        <v>-56</v>
      </c>
      <c r="J6" s="10">
        <v>-75</v>
      </c>
      <c r="K6" s="9" t="str">
        <f t="shared" ref="K6:K22" si="0">IF(J6="Div by 0", "N/A", IF(J6="N/A","N/A", IF(J6&gt;30, "No", IF(J6&lt;-30, "No", "Yes"))))</f>
        <v>No</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919.71204188000002</v>
      </c>
      <c r="D9" s="9" t="str">
        <f>IF($B9="N/A","N/A",IF(C9&gt;15,"No",IF(C9&lt;-15,"No","Yes")))</f>
        <v>N/A</v>
      </c>
      <c r="E9" s="36">
        <v>980.78571428999999</v>
      </c>
      <c r="F9" s="9" t="str">
        <f>IF($B9="N/A","N/A",IF(E9&gt;15,"No",IF(E9&lt;-15,"No","Yes")))</f>
        <v>N/A</v>
      </c>
      <c r="G9" s="36">
        <v>2356.2380951999999</v>
      </c>
      <c r="H9" s="9" t="str">
        <f>IF($B9="N/A","N/A",IF(G9&gt;15,"No",IF(G9&lt;-15,"No","Yes")))</f>
        <v>N/A</v>
      </c>
      <c r="I9" s="10">
        <v>6.641</v>
      </c>
      <c r="J9" s="10">
        <v>140.19999999999999</v>
      </c>
      <c r="K9" s="9" t="str">
        <f t="shared" si="0"/>
        <v>No</v>
      </c>
    </row>
    <row r="10" spans="1:11" x14ac:dyDescent="0.2">
      <c r="A10" s="81" t="s">
        <v>655</v>
      </c>
      <c r="B10" s="34" t="s">
        <v>241</v>
      </c>
      <c r="C10" s="8">
        <v>0</v>
      </c>
      <c r="D10" s="9" t="str">
        <f>IF($B10="N/A","N/A",IF(C10&gt;99,"No",IF(C10&lt;75,"No","Yes")))</f>
        <v>No</v>
      </c>
      <c r="E10" s="8">
        <v>0</v>
      </c>
      <c r="F10" s="9" t="str">
        <f>IF($B10="N/A","N/A",IF(E10&gt;99,"No",IF(E10&lt;75,"No","Yes")))</f>
        <v>No</v>
      </c>
      <c r="G10" s="8">
        <v>0</v>
      </c>
      <c r="H10" s="9" t="str">
        <f>IF($B10="N/A","N/A",IF(G10&gt;99,"No",IF(G10&lt;75,"No","Yes")))</f>
        <v>No</v>
      </c>
      <c r="I10" s="10" t="s">
        <v>1743</v>
      </c>
      <c r="J10" s="10" t="s">
        <v>1743</v>
      </c>
      <c r="K10" s="9" t="str">
        <f t="shared" si="0"/>
        <v>N/A</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100</v>
      </c>
      <c r="D12" s="9" t="str">
        <f>IF($B12="N/A","N/A",IF(C12&gt;10,"No",IF(C12&lt;=0,"No","Yes")))</f>
        <v>No</v>
      </c>
      <c r="E12" s="9">
        <v>100</v>
      </c>
      <c r="F12" s="9" t="str">
        <f>IF($B12="N/A","N/A",IF(E12&gt;10,"No",IF(E12&lt;=0,"No","Yes")))</f>
        <v>No</v>
      </c>
      <c r="G12" s="9">
        <v>100</v>
      </c>
      <c r="H12" s="9" t="str">
        <f>IF($B12="N/A","N/A",IF(G12&gt;10,"No",IF(G12&lt;=0,"No","Yes")))</f>
        <v>No</v>
      </c>
      <c r="I12" s="10">
        <v>0</v>
      </c>
      <c r="J12" s="10">
        <v>0</v>
      </c>
      <c r="K12" s="9" t="str">
        <f t="shared" si="0"/>
        <v>Yes</v>
      </c>
    </row>
    <row r="13" spans="1:11" x14ac:dyDescent="0.2">
      <c r="A13" s="81" t="s">
        <v>658</v>
      </c>
      <c r="B13" s="59" t="s">
        <v>228</v>
      </c>
      <c r="C13" s="9">
        <v>0</v>
      </c>
      <c r="D13" s="9" t="str">
        <f>IF($B13="N/A","N/A",IF(C13&gt;5,"No",IF(C13&lt;=0,"No","Yes")))</f>
        <v>No</v>
      </c>
      <c r="E13" s="9">
        <v>0</v>
      </c>
      <c r="F13" s="9" t="str">
        <f>IF($B13="N/A","N/A",IF(E13&gt;5,"No",IF(E13&lt;=0,"No","Yes")))</f>
        <v>No</v>
      </c>
      <c r="G13" s="9">
        <v>0</v>
      </c>
      <c r="H13" s="9" t="str">
        <f>IF($B13="N/A","N/A",IF(G13&gt;5,"No",IF(G13&lt;=0,"No","Yes")))</f>
        <v>No</v>
      </c>
      <c r="I13" s="10" t="s">
        <v>1743</v>
      </c>
      <c r="J13" s="10" t="s">
        <v>1743</v>
      </c>
      <c r="K13" s="9" t="str">
        <f t="shared" si="0"/>
        <v>N/A</v>
      </c>
    </row>
    <row r="14" spans="1:11" x14ac:dyDescent="0.2">
      <c r="A14" s="81" t="s">
        <v>163</v>
      </c>
      <c r="B14" s="34" t="s">
        <v>218</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1" t="s">
        <v>32</v>
      </c>
      <c r="B15" s="34"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1" t="s">
        <v>845</v>
      </c>
      <c r="B16" s="34" t="s">
        <v>230</v>
      </c>
      <c r="C16" s="9">
        <v>3.664921466</v>
      </c>
      <c r="D16" s="9" t="str">
        <f>IF($B16="N/A","N/A",IF(C16&gt;30,"No",IF(C16&lt;5,"No","Yes")))</f>
        <v>No</v>
      </c>
      <c r="E16" s="9">
        <v>1.1904761905000001</v>
      </c>
      <c r="F16" s="9" t="str">
        <f>IF($B16="N/A","N/A",IF(E16&gt;30,"No",IF(E16&lt;5,"No","Yes")))</f>
        <v>No</v>
      </c>
      <c r="G16" s="9">
        <v>0</v>
      </c>
      <c r="H16" s="9" t="str">
        <f>IF($B16="N/A","N/A",IF(G16&gt;30,"No",IF(G16&lt;5,"No","Yes")))</f>
        <v>No</v>
      </c>
      <c r="I16" s="10">
        <v>-67.5</v>
      </c>
      <c r="J16" s="10">
        <v>-100</v>
      </c>
      <c r="K16" s="9" t="str">
        <f t="shared" si="0"/>
        <v>No</v>
      </c>
    </row>
    <row r="17" spans="1:11" x14ac:dyDescent="0.2">
      <c r="A17" s="81" t="s">
        <v>846</v>
      </c>
      <c r="B17" s="34" t="s">
        <v>231</v>
      </c>
      <c r="C17" s="9">
        <v>11.518324607</v>
      </c>
      <c r="D17" s="9" t="str">
        <f>IF($B17="N/A","N/A",IF(C17&gt;75,"No",IF(C17&lt;15,"No","Yes")))</f>
        <v>No</v>
      </c>
      <c r="E17" s="9">
        <v>21.428571429000002</v>
      </c>
      <c r="F17" s="9" t="str">
        <f>IF($B17="N/A","N/A",IF(E17&gt;75,"No",IF(E17&lt;15,"No","Yes")))</f>
        <v>Yes</v>
      </c>
      <c r="G17" s="9">
        <v>33.333333332999999</v>
      </c>
      <c r="H17" s="9" t="str">
        <f>IF($B17="N/A","N/A",IF(G17&gt;75,"No",IF(G17&lt;15,"No","Yes")))</f>
        <v>Yes</v>
      </c>
      <c r="I17" s="10">
        <v>86.04</v>
      </c>
      <c r="J17" s="10">
        <v>55.56</v>
      </c>
      <c r="K17" s="9" t="str">
        <f t="shared" si="0"/>
        <v>No</v>
      </c>
    </row>
    <row r="18" spans="1:11" x14ac:dyDescent="0.2">
      <c r="A18" s="81" t="s">
        <v>847</v>
      </c>
      <c r="B18" s="34" t="s">
        <v>232</v>
      </c>
      <c r="C18" s="9">
        <v>84.816753926999993</v>
      </c>
      <c r="D18" s="9" t="str">
        <f>IF($B18="N/A","N/A",IF(C18&gt;70,"No",IF(C18&lt;25,"No","Yes")))</f>
        <v>No</v>
      </c>
      <c r="E18" s="9">
        <v>77.380952381</v>
      </c>
      <c r="F18" s="9" t="str">
        <f>IF($B18="N/A","N/A",IF(E18&gt;70,"No",IF(E18&lt;25,"No","Yes")))</f>
        <v>No</v>
      </c>
      <c r="G18" s="9">
        <v>66.666666667000001</v>
      </c>
      <c r="H18" s="9" t="str">
        <f>IF($B18="N/A","N/A",IF(G18&gt;70,"No",IF(G18&lt;25,"No","Yes")))</f>
        <v>Yes</v>
      </c>
      <c r="I18" s="10">
        <v>-8.77</v>
      </c>
      <c r="J18" s="10">
        <v>-13.8</v>
      </c>
      <c r="K18" s="9" t="str">
        <f t="shared" si="0"/>
        <v>Yes</v>
      </c>
    </row>
    <row r="19" spans="1:11" x14ac:dyDescent="0.2">
      <c r="A19" s="81" t="s">
        <v>164</v>
      </c>
      <c r="B19" s="34" t="s">
        <v>218</v>
      </c>
      <c r="C19" s="9">
        <v>93.717277487000004</v>
      </c>
      <c r="D19" s="9" t="str">
        <f>IF($B19="N/A","N/A",IF(C19&gt;100,"No",IF(C19&lt;95,"No","Yes")))</f>
        <v>No</v>
      </c>
      <c r="E19" s="9">
        <v>96.428571429000002</v>
      </c>
      <c r="F19" s="9" t="str">
        <f>IF($B19="N/A","N/A",IF(E19&gt;100,"No",IF(E19&lt;95,"No","Yes")))</f>
        <v>Yes</v>
      </c>
      <c r="G19" s="9">
        <v>95.238095238</v>
      </c>
      <c r="H19" s="9" t="str">
        <f>IF($B19="N/A","N/A",IF(G19&gt;100,"No",IF(G19&lt;95,"No","Yes")))</f>
        <v>Yes</v>
      </c>
      <c r="I19" s="10">
        <v>2.8929999999999998</v>
      </c>
      <c r="J19" s="10">
        <v>-1.23</v>
      </c>
      <c r="K19" s="9" t="str">
        <f t="shared" si="0"/>
        <v>Yes</v>
      </c>
    </row>
    <row r="20" spans="1:11" x14ac:dyDescent="0.2">
      <c r="A20" s="28" t="s">
        <v>373</v>
      </c>
      <c r="B20" s="34" t="s">
        <v>245</v>
      </c>
      <c r="C20" s="9">
        <v>84.816753926999993</v>
      </c>
      <c r="D20" s="9" t="str">
        <f>IF($B20="N/A","N/A",IF(C20&gt;5,"No",IF(C20&lt;1,"No","Yes")))</f>
        <v>No</v>
      </c>
      <c r="E20" s="9">
        <v>84.523809524000001</v>
      </c>
      <c r="F20" s="9" t="str">
        <f>IF($B20="N/A","N/A",IF(E20&gt;5,"No",IF(E20&lt;1,"No","Yes")))</f>
        <v>No</v>
      </c>
      <c r="G20" s="9">
        <v>38.095238094999999</v>
      </c>
      <c r="H20" s="9" t="str">
        <f>IF($B20="N/A","N/A",IF(G20&gt;5,"No",IF(G20&lt;1,"No","Yes")))</f>
        <v>No</v>
      </c>
      <c r="I20" s="10">
        <v>-0.34499999999999997</v>
      </c>
      <c r="J20" s="10">
        <v>-54.9</v>
      </c>
      <c r="K20" s="9" t="str">
        <f t="shared" si="0"/>
        <v>No</v>
      </c>
    </row>
    <row r="21" spans="1:11" x14ac:dyDescent="0.2">
      <c r="A21" s="28" t="s">
        <v>375</v>
      </c>
      <c r="B21" s="34" t="s">
        <v>246</v>
      </c>
      <c r="C21" s="9">
        <v>1.5706806283000001</v>
      </c>
      <c r="D21" s="9" t="str">
        <f>IF($B21="N/A","N/A",IF(C21&gt;98,"No",IF(C21&lt;8,"No","Yes")))</f>
        <v>No</v>
      </c>
      <c r="E21" s="9">
        <v>0</v>
      </c>
      <c r="F21" s="9" t="str">
        <f>IF($B21="N/A","N/A",IF(E21&gt;98,"No",IF(E21&lt;8,"No","Yes")))</f>
        <v>No</v>
      </c>
      <c r="G21" s="9">
        <v>0</v>
      </c>
      <c r="H21" s="9" t="str">
        <f>IF($B21="N/A","N/A",IF(G21&gt;98,"No",IF(G21&lt;8,"No","Yes")))</f>
        <v>No</v>
      </c>
      <c r="I21" s="10">
        <v>-100</v>
      </c>
      <c r="J21" s="10" t="s">
        <v>1743</v>
      </c>
      <c r="K21" s="9" t="str">
        <f t="shared" si="0"/>
        <v>N/A</v>
      </c>
    </row>
    <row r="22" spans="1:11" x14ac:dyDescent="0.2">
      <c r="A22" s="28" t="s">
        <v>376</v>
      </c>
      <c r="B22" s="59" t="s">
        <v>228</v>
      </c>
      <c r="C22" s="9">
        <v>0</v>
      </c>
      <c r="D22" s="9" t="str">
        <f>IF($B22="N/A","N/A",IF(C22&gt;5,"No",IF(C22&lt;=0,"No","Yes")))</f>
        <v>No</v>
      </c>
      <c r="E22" s="9">
        <v>0</v>
      </c>
      <c r="F22" s="9" t="str">
        <f>IF($B22="N/A","N/A",IF(E22&gt;5,"No",IF(E22&lt;=0,"No","Yes")))</f>
        <v>No</v>
      </c>
      <c r="G22" s="9">
        <v>0</v>
      </c>
      <c r="H22" s="9" t="str">
        <f>IF($B22="N/A","N/A",IF(G22&gt;5,"No",IF(G22&lt;=0,"No","Yes")))</f>
        <v>No</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2014-12-04T21:37:46Z</dcterms:modified>
  <dc:language>English</dc:language>
</cp:coreProperties>
</file>