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<sst xmlns="http://schemas.openxmlformats.org/spreadsheetml/2006/main" count="8294" uniqueCount="1752">
  <si>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</si>
  <si>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</si>
  <si>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</si>
  <si>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</si>
  <si>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</si>
  <si>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</si>
  <si>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</si>
  <si>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</si>
  <si>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</si>
  <si>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</si>
  <si>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</si>
  <si>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</si>
  <si>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</si>
  <si>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</si>
  <si>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</si>
  <si>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</si>
  <si>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</si>
  <si>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</si>
  <si>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</si>
  <si>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</si>
  <si>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</si>
  <si>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</si>
  <si>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</si>
  <si>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</si>
  <si>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</si>
  <si>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</si>
  <si>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</si>
  <si>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</si>
  <si>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</si>
  <si>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</si>
  <si>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</si>
  <si>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</si>
  <si>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</si>
  <si>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</si>
  <si>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</si>
  <si>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</si>
  <si>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</si>
  <si>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</si>
  <si>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</si>
  <si>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</si>
  <si>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</si>
  <si>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</si>
  <si>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</si>
  <si>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</si>
  <si>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</si>
  <si>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</si>
  <si>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</si>
  <si>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</si>
  <si>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</si>
  <si>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</si>
  <si>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</si>
  <si>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</si>
  <si>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</si>
  <si>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</si>
  <si>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</si>
  <si>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</si>
  <si>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</si>
  <si>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</si>
  <si>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</si>
  <si>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</si>
  <si>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</si>
  <si>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</si>
  <si>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</si>
  <si>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</si>
  <si>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</si>
  <si>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</si>
  <si>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</si>
  <si>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</si>
  <si>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</si>
  <si>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</si>
  <si>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</si>
  <si>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</si>
  <si>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</si>
  <si>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</si>
  <si>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</si>
  <si>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</si>
  <si>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</si>
  <si>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</si>
  <si>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</si>
  <si>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</si>
  <si>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</si>
  <si>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</si>
  <si>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</si>
  <si>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</si>
  <si>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</si>
  <si>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</si>
  <si>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</si>
  <si>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</si>
  <si>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</si>
  <si>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</si>
  <si>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</si>
  <si>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</si>
  <si>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</si>
  <si>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</si>
  <si>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</si>
  <si>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</si>
  <si>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</si>
  <si>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</si>
  <si>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</si>
  <si>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</si>
  <si>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</si>
  <si>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</si>
  <si>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</si>
  <si>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</si>
  <si>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</si>
  <si>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</si>
  <si>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</si>
  <si>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</si>
  <si>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</si>
  <si>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</si>
  <si>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</si>
  <si>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</si>
  <si>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</si>
  <si>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</si>
  <si>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</si>
  <si>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</si>
  <si>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</si>
  <si>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</si>
  <si>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</si>
  <si>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</si>
  <si>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</si>
  <si>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</si>
  <si>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</si>
  <si>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</si>
  <si>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</si>
  <si>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</si>
  <si>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</si>
  <si>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</si>
  <si>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</si>
  <si>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</si>
  <si>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</si>
  <si>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</si>
  <si>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</si>
  <si>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</si>
  <si>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</si>
  <si>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</si>
  <si>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</si>
  <si>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</si>
  <si>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</si>
  <si>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</si>
  <si>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</si>
  <si>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</si>
  <si>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</si>
  <si>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</si>
  <si>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</si>
  <si>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</si>
  <si>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</si>
  <si>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</si>
  <si>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</si>
  <si>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</si>
  <si>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</si>
  <si>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</si>
  <si>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</si>
  <si>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</si>
  <si>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</si>
  <si>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</si>
  <si>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</si>
  <si>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</si>
  <si>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</si>
  <si>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</si>
  <si>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</si>
  <si>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</si>
  <si>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</si>
  <si>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</si>
  <si>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</si>
  <si>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</si>
  <si>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</si>
  <si>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</si>
  <si>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</si>
  <si>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</si>
  <si>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</si>
  <si>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</si>
  <si>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</si>
  <si>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</si>
  <si>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</si>
  <si>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</si>
  <si>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</si>
  <si>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</si>
  <si>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</si>
  <si>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</si>
  <si>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</si>
  <si>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</si>
  <si>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</si>
  <si>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</si>
  <si>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</si>
  <si>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</si>
  <si>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</si>
  <si>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</si>
  <si>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</si>
  <si>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</si>
  <si>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</si>
  <si>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</si>
  <si>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</si>
  <si>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</si>
  <si>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</si>
  <si>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</si>
  <si>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</si>
  <si>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</si>
  <si>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</si>
  <si>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</si>
  <si>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</si>
  <si>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</si>
  <si>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</si>
  <si>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</si>
  <si>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</si>
  <si>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</si>
  <si>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</si>
  <si>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</si>
  <si>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</si>
  <si>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</si>
  <si>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</si>
  <si>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</si>
  <si>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</si>
  <si>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</si>
  <si>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</si>
  <si>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</si>
  <si>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</si>
  <si>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</si>
  <si>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</si>
  <si>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</si>
  <si>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</si>
  <si>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</si>
  <si>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</si>
  <si>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</si>
  <si>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</si>
  <si>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</si>
  <si>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</si>
  <si>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</si>
  <si>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</si>
  <si>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</si>
  <si>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</si>
  <si>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</si>
  <si>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</si>
  <si>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</si>
  <si>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</si>
  <si>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</si>
  <si>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</si>
  <si>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</si>
  <si>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</si>
  <si>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</si>
  <si>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</si>
  <si>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</si>
  <si>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</si>
  <si>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</si>
  <si>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</si>
  <si>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</si>
  <si>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</si>
  <si>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</si>
  <si>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</si>
  <si>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</si>
  <si>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</si>
  <si>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</si>
  <si>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</si>
  <si>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</si>
  <si>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</si>
  <si>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</si>
  <si>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</si>
  <si>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</si>
  <si>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</si>
  <si>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</si>
  <si>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</si>
  <si>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</si>
  <si>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</si>
  <si>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</si>
  <si>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</si>
  <si>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</si>
  <si>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</si>
  <si>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</si>
  <si>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</si>
  <si>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</si>
  <si>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</si>
  <si>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</si>
  <si>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</si>
  <si>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</si>
  <si>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</si>
  <si>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</si>
  <si>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</si>
  <si>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</si>
  <si>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</si>
  <si>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</si>
  <si>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</si>
  <si>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</si>
  <si>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</si>
  <si>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</si>
  <si>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</si>
  <si>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</si>
  <si>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</si>
  <si>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</si>
  <si>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</si>
  <si>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</si>
  <si>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</si>
  <si>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</si>
  <si>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</si>
  <si>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</si>
  <si>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</si>
  <si>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</si>
  <si>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</si>
  <si>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</si>
  <si>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</si>
  <si>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</si>
  <si>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</si>
  <si>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</si>
  <si>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</si>
  <si>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</si>
  <si>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</si>
  <si>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</si>
  <si>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</si>
  <si>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</si>
  <si>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</si>
  <si>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</si>
  <si>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</si>
  <si>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</si>
  <si>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</si>
  <si>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</si>
  <si>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</si>
  <si>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</si>
  <si>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</si>
  <si>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</si>
  <si>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</si>
  <si>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</si>
  <si>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</si>
  <si>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</si>
  <si>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</si>
  <si>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</si>
  <si>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</si>
  <si>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</si>
  <si>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</si>
  <si>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</si>
  <si>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</si>
  <si>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</si>
  <si>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</si>
  <si>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</si>
  <si>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</si>
  <si>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</si>
  <si>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</si>
  <si>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</si>
  <si>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</si>
  <si>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</si>
  <si>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</si>
  <si>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</si>
  <si>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</si>
  <si>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</si>
  <si>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</si>
  <si>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</si>
  <si>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</si>
  <si>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</si>
  <si>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</si>
  <si>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</si>
  <si>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</si>
  <si>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</si>
  <si>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</si>
  <si>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</si>
  <si>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</si>
  <si>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</si>
  <si>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</si>
  <si>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</si>
  <si>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</si>
  <si>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</si>
  <si>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</si>
  <si>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</si>
  <si>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</si>
  <si>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</si>
  <si>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</si>
  <si>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</si>
  <si>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</si>
  <si>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</si>
  <si>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</si>
  <si>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</si>
  <si>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</si>
  <si>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</si>
  <si>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</si>
  <si>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</si>
  <si>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</si>
  <si>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</si>
  <si>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</si>
  <si>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</si>
  <si>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</si>
  <si>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</si>
  <si>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</si>
  <si>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</si>
  <si>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</si>
  <si>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</si>
  <si>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</si>
  <si>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</si>
  <si>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</si>
  <si>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</si>
  <si>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</si>
  <si>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</si>
  <si>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</si>
  <si>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</si>
  <si>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</si>
  <si>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</si>
  <si>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</si>
  <si>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</si>
  <si>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</si>
  <si>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</si>
  <si>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</si>
  <si>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</si>
  <si>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</si>
  <si>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</si>
  <si>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</si>
  <si>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</si>
  <si>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</si>
  <si>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</si>
  <si>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</si>
  <si>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</si>
  <si>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</si>
  <si>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</si>
  <si>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</si>
  <si>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</si>
  <si>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</si>
  <si>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</si>
  <si>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</si>
  <si>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</si>
  <si>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</si>
  <si>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</si>
  <si>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</si>
  <si>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</si>
  <si>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</si>
  <si>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</si>
  <si>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</si>
  <si>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</si>
  <si>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</si>
  <si>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</si>
  <si>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</si>
  <si>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</si>
  <si>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</si>
  <si>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</si>
  <si>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</si>
  <si>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</si>
  <si>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</si>
  <si>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</si>
  <si>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</si>
  <si>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</si>
  <si>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</si>
  <si>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</si>
  <si>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</si>
  <si>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</si>
  <si>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</si>
  <si>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</si>
  <si>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</si>
  <si>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</si>
  <si>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</si>
  <si>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</si>
  <si>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</si>
  <si>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</si>
  <si>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</si>
  <si>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</si>
  <si>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</si>
  <si>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</si>
  <si>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</si>
  <si>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</si>
  <si>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</si>
  <si>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</si>
  <si>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</si>
  <si>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</si>
  <si>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</si>
  <si>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</si>
  <si>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</si>
  <si>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</si>
  <si>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</si>
  <si>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</si>
  <si>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</si>
  <si>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</si>
  <si>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</si>
  <si>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</si>
  <si>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</si>
  <si>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</si>
  <si>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</si>
  <si>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</si>
  <si>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</si>
  <si>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</si>
  <si>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</si>
  <si>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</si>
  <si>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</si>
  <si>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</si>
  <si>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</si>
  <si>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</si>
  <si>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</si>
  <si>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</si>
  <si>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</si>
  <si>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</si>
  <si>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</si>
  <si>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</si>
  <si>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</si>
  <si>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</si>
  <si>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</si>
  <si>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</si>
  <si>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</si>
  <si>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</si>
  <si>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</si>
  <si>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</si>
  <si>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</si>
  <si>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</si>
  <si>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</si>
  <si>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</si>
  <si>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</si>
  <si>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</si>
  <si>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</si>
  <si>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</si>
  <si>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</si>
  <si>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</si>
  <si>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</si>
  <si>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</si>
  <si>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</si>
  <si>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</si>
  <si>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</si>
  <si>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</si>
  <si>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</si>
  <si>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</si>
  <si>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</si>
  <si>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</si>
  <si>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</si>
  <si>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</si>
  <si>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</si>
  <si>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</si>
  <si>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</si>
  <si>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</si>
  <si>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</si>
  <si>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</si>
  <si>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</si>
  <si>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</si>
  <si>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</si>
  <si>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</si>
  <si>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</si>
  <si>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</si>
  <si>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</si>
  <si>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</si>
  <si>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</si>
  <si>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</si>
  <si>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</si>
  <si>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</si>
  <si>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</si>
  <si>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</si>
  <si>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</si>
  <si>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</si>
  <si>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</si>
  <si>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</si>
  <si>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</si>
  <si>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</si>
  <si>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</si>
  <si>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</si>
  <si>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</si>
  <si>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</si>
  <si>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</si>
  <si>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</si>
  <si>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</si>
  <si>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</si>
  <si>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</si>
  <si>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</si>
  <si>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</si>
  <si>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</si>
  <si>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</si>
  <si>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</si>
  <si>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</si>
  <si>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</si>
  <si>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</si>
  <si>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</si>
  <si>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</si>
  <si>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</si>
  <si>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</si>
  <si>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</si>
  <si>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</si>
  <si>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</si>
  <si>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</si>
  <si>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</si>
  <si>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</si>
  <si>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</si>
  <si>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</si>
  <si>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</si>
  <si>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</si>
  <si>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</si>
  <si>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</si>
  <si>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</si>
  <si>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</si>
  <si>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</si>
  <si>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</si>
  <si>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</si>
  <si>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</si>
  <si>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</si>
  <si>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</si>
  <si>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</si>
  <si>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</si>
  <si>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</si>
  <si>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</si>
  <si>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</si>
  <si>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</si>
  <si>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</si>
  <si>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</si>
  <si>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</si>
  <si>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</si>
  <si>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</si>
  <si>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</si>
  <si>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</si>
  <si>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</si>
  <si>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</si>
  <si>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</si>
  <si>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</si>
  <si>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</si>
  <si>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</si>
  <si>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</si>
  <si>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</si>
  <si>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</si>
  <si>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</si>
  <si>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</si>
  <si>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</si>
  <si>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</si>
  <si>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</si>
  <si>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</si>
  <si>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</si>
  <si>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</si>
  <si>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</si>
  <si>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</si>
  <si>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</si>
  <si>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</si>
  <si>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</si>
  <si>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</si>
  <si>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</si>
  <si>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</si>
  <si>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</si>
  <si>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</si>
  <si>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</si>
  <si>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</si>
  <si>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</si>
  <si>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</si>
  <si>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</si>
  <si>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</si>
  <si>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</si>
  <si>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</si>
  <si>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</si>
  <si>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</si>
  <si>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</si>
  <si>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</si>
  <si>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</si>
  <si>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</si>
  <si>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</si>
  <si>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</si>
  <si>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</si>
  <si>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</si>
  <si>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</si>
  <si>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</si>
  <si>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</si>
  <si>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</si>
  <si>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</si>
  <si>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</si>
  <si>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</si>
  <si>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</si>
  <si>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</si>
  <si>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</si>
  <si>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</si>
  <si>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</si>
  <si>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</si>
  <si>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</si>
  <si>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</si>
  <si>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</si>
  <si>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</si>
  <si>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</si>
  <si>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</si>
  <si>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</si>
  <si>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</si>
  <si>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</si>
  <si>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</si>
  <si>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</si>
  <si>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</si>
  <si>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</si>
  <si>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</si>
  <si>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</si>
  <si>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</si>
  <si>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</si>
  <si>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</si>
  <si>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</si>
  <si>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</si>
  <si>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</si>
  <si>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</si>
  <si>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</si>
  <si>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</si>
  <si>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</si>
  <si>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</si>
  <si>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</si>
  <si>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</si>
  <si>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</si>
  <si>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</si>
  <si>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</si>
  <si>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</si>
  <si>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</si>
  <si>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</si>
  <si>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</si>
  <si>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</si>
  <si>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</si>
  <si>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</si>
  <si>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</si>
  <si>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</si>
  <si>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</si>
  <si>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</si>
  <si>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</si>
  <si>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</si>
  <si>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</si>
  <si>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</si>
  <si>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</si>
  <si>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</si>
  <si>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</si>
  <si>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</si>
  <si>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</si>
  <si>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</si>
  <si>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</si>
  <si>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</si>
  <si>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</si>
  <si>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</si>
  <si>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</si>
  <si>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</si>
  <si>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</si>
  <si>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</si>
  <si>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</si>
  <si>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</si>
  <si>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</si>
  <si>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</si>
  <si>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</si>
  <si>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</si>
  <si>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</si>
  <si>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</si>
  <si>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</si>
  <si>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</si>
  <si>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</si>
  <si>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</si>
  <si>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</si>
  <si>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</si>
  <si>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</si>
  <si>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</si>
  <si>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</si>
  <si>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</si>
  <si>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</si>
  <si>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</si>
  <si>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</si>
  <si>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</si>
  <si>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</si>
  <si>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</si>
  <si>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</si>
  <si>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</si>
  <si>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</si>
  <si>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</si>
  <si>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</si>
  <si>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</si>
  <si>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</si>
  <si>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</si>
  <si>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</si>
  <si>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</si>
  <si>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</si>
  <si>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</si>
  <si>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</si>
  <si>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</si>
  <si>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</si>
  <si>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</si>
  <si>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</si>
  <si>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</si>
  <si>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</si>
  <si>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</si>
  <si>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</si>
  <si>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</si>
  <si>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</si>
  <si>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</si>
  <si>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</si>
  <si>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</si>
  <si>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</si>
  <si>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</si>
  <si>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</si>
  <si>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</si>
  <si>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</si>
  <si>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</si>
  <si>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</si>
  <si>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</si>
  <si>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</si>
  <si>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</si>
  <si>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</si>
  <si>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</si>
  <si>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</si>
  <si>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</si>
  <si>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</si>
  <si>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</si>
  <si>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</si>
  <si>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</si>
  <si>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</si>
  <si>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</si>
  <si>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</si>
  <si>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</si>
  <si>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</si>
  <si>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</si>
  <si>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</si>
  <si>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</si>
  <si>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</si>
  <si>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</si>
  <si>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</si>
  <si>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</si>
  <si>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</si>
  <si>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</si>
  <si>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</si>
  <si>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</si>
  <si>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</si>
  <si>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</si>
  <si>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</si>
  <si>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</si>
  <si>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</si>
  <si>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</si>
  <si>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</si>
  <si>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</si>
  <si>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</si>
  <si>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</si>
  <si>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</si>
  <si>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</si>
  <si>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</si>
  <si>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</si>
  <si>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</si>
  <si>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</si>
  <si>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</si>
  <si>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</si>
  <si>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</si>
  <si>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</si>
  <si>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</si>
  <si>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</si>
  <si>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</si>
  <si>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</si>
  <si>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</si>
  <si>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</si>
  <si>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</si>
  <si>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</si>
  <si>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</si>
  <si>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</si>
  <si>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</si>
  <si>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</si>
  <si>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</si>
  <si>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</si>
  <si>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</si>
  <si>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</si>
  <si>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</si>
  <si>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</si>
  <si>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</si>
  <si>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</si>
  <si>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</si>
  <si>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</si>
  <si>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</si>
  <si>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</si>
  <si>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</si>
  <si>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</si>
  <si>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</si>
  <si>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</si>
  <si>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</si>
  <si>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</si>
  <si>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</si>
  <si>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</si>
  <si>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</si>
  <si>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</si>
  <si>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</si>
  <si>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</si>
  <si>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</si>
  <si>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</si>
  <si>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</si>
  <si>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</si>
  <si>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</si>
  <si>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</si>
  <si>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</si>
  <si>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</si>
  <si>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</si>
  <si>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</si>
  <si>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</si>
  <si>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</si>
  <si>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</si>
  <si>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</si>
  <si>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</si>
  <si>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</si>
  <si>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</si>
  <si>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</si>
  <si>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</si>
  <si>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</si>
  <si>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</si>
  <si>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</si>
  <si>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</si>
  <si>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</si>
  <si>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</si>
  <si>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</si>
  <si>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</si>
  <si>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</si>
  <si>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</si>
  <si>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</si>
  <si>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</si>
  <si>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</si>
  <si>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</si>
  <si>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</si>
  <si>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</si>
  <si>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</si>
  <si>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</si>
  <si>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</si>
  <si>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</si>
  <si>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</si>
  <si>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</si>
  <si>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</si>
  <si>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</si>
  <si>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</si>
  <si>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</si>
  <si>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</si>
  <si>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</si>
  <si>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</si>
  <si>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</si>
  <si>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</si>
  <si>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</si>
  <si>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</si>
  <si>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</si>
  <si>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</si>
  <si>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</si>
  <si>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</si>
  <si>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</si>
  <si>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</si>
  <si>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</si>
  <si>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</si>
  <si>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</si>
  <si>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</si>
  <si>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</si>
  <si>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</si>
  <si>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</si>
  <si>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</si>
  <si>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</si>
  <si>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</si>
  <si>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</si>
  <si>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</si>
  <si>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</si>
  <si>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</si>
  <si>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</si>
  <si>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</si>
  <si>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</si>
  <si>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</si>
  <si>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</si>
  <si>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</si>
  <si>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</si>
  <si>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</si>
  <si>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</si>
  <si>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</si>
  <si>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</si>
  <si>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</si>
  <si>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</si>
  <si>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</si>
  <si>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</si>
  <si>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</si>
  <si>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</si>
  <si>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</si>
  <si>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</si>
  <si>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</si>
  <si>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</si>
  <si>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</si>
  <si>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</si>
  <si>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</si>
  <si>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</si>
  <si>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</si>
  <si>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</si>
  <si>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</si>
  <si>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</si>
  <si>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</si>
  <si>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</si>
  <si>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</si>
  <si>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</si>
  <si>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</si>
  <si>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</si>
  <si>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</si>
  <si>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</si>
  <si>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</si>
  <si>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</si>
  <si>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</si>
  <si>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</si>
  <si>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</si>
  <si>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</si>
  <si>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</si>
  <si>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</si>
  <si>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</si>
  <si>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</si>
  <si>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</si>
  <si>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</si>
  <si>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</si>
  <si>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</si>
  <si>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</si>
  <si>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</si>
  <si>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</si>
  <si>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</si>
  <si>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</si>
  <si>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</si>
  <si>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</si>
  <si>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</si>
  <si>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</si>
  <si>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</si>
  <si>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</si>
  <si>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</si>
  <si>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</si>
  <si>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</si>
  <si>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</si>
  <si>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</si>
  <si>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</si>
  <si>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</si>
  <si>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</si>
  <si>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</si>
  <si>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</si>
  <si>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</si>
  <si>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</si>
  <si>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</si>
  <si>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</si>
  <si>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</si>
  <si>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</si>
  <si>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</si>
  <si>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</si>
  <si>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</si>
  <si>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</si>
  <si>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</si>
  <si>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</si>
  <si>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</si>
  <si>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</si>
  <si>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</si>
  <si>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</si>
  <si>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</si>
  <si>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</si>
  <si>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</si>
  <si>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</si>
  <si>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</si>
  <si>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</si>
  <si>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</si>
  <si>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</si>
  <si>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</si>
  <si>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</si>
  <si>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</si>
  <si>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</si>
  <si>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</si>
  <si>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</si>
  <si>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</si>
  <si>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</si>
  <si>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</si>
  <si>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</si>
  <si>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</si>
  <si>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</si>
  <si>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</si>
  <si>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</si>
  <si>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</si>
  <si>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</si>
  <si>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</si>
  <si>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</si>
  <si>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</si>
  <si>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</si>
  <si>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</si>
  <si>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</si>
  <si>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</si>
  <si>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</si>
  <si>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</si>
  <si>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</si>
  <si>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</si>
  <si>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</si>
  <si>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</si>
  <si>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</si>
  <si>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</si>
  <si>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</si>
  <si>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</si>
  <si>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</si>
  <si>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</si>
  <si>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</si>
  <si>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</si>
  <si>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</si>
  <si>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</si>
  <si>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</si>
  <si>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</si>
  <si>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</si>
  <si>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</si>
  <si>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</si>
  <si>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</si>
  <si>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</si>
  <si>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</si>
  <si>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</si>
  <si>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</si>
  <si>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</si>
  <si>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</si>
  <si>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</si>
  <si>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</si>
  <si>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</si>
  <si>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</si>
  <si>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</si>
  <si>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</si>
  <si>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</si>
  <si>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</si>
  <si>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</si>
  <si>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</si>
  <si>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</si>
  <si>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</si>
  <si>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</si>
  <si>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</si>
  <si>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</si>
  <si>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</si>
  <si>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</si>
  <si>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</si>
  <si>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</si>
  <si>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</si>
  <si>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</si>
  <si>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</si>
  <si>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</si>
  <si>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</si>
  <si>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</si>
  <si>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</si>
  <si>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</si>
  <si>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</si>
  <si>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</si>
  <si>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</si>
  <si>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</si>
  <si>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</si>
  <si>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</si>
  <si>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</si>
  <si>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</si>
  <si>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</si>
  <si>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</si>
  <si>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</si>
  <si>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</si>
  <si>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</si>
  <si>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</si>
  <si>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</si>
  <si>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</si>
  <si>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</si>
  <si>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</si>
  <si>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</si>
  <si>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</si>
  <si>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</si>
  <si>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</si>
  <si>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</si>
  <si>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</si>
  <si>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</si>
  <si>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</si>
  <si>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</si>
  <si>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</si>
  <si>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</si>
  <si>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</si>
  <si>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</si>
  <si>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</si>
  <si>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</si>
  <si>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</si>
  <si>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</si>
  <si>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</si>
  <si>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</si>
  <si>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</si>
  <si>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</si>
  <si>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</si>
  <si>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</si>
  <si>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</si>
  <si>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</si>
  <si>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</si>
  <si>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</si>
  <si>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</si>
  <si>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</si>
  <si>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</si>
  <si>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</si>
  <si>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</si>
  <si>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</si>
  <si>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</si>
  <si>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</si>
  <si>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</si>
  <si>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</si>
  <si>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</si>
  <si>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</si>
  <si>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</si>
  <si>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</si>
  <si>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</si>
  <si>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</si>
  <si>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</si>
  <si>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</si>
  <si>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</si>
  <si>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</si>
  <si>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</si>
  <si>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</si>
  <si>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</si>
  <si>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</si>
  <si>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</si>
  <si>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</si>
  <si>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</si>
  <si>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</si>
  <si>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</si>
  <si>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</si>
  <si>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</si>
  <si>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</si>
  <si>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</si>
  <si>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</si>
  <si>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</si>
  <si>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</si>
  <si>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</si>
  <si>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</si>
  <si>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</si>
  <si>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</si>
  <si>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</si>
  <si>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</si>
  <si>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</si>
  <si>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</si>
  <si>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</si>
  <si>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</si>
  <si>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</si>
  <si>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</si>
  <si>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</si>
  <si>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</si>
  <si>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</si>
  <si>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</si>
  <si>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</si>
  <si>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</si>
  <si>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</si>
  <si>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</si>
  <si>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</si>
  <si>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</si>
  <si>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</si>
  <si>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</si>
  <si>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</si>
  <si>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</si>
  <si>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</si>
  <si>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</si>
  <si>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</si>
  <si>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</si>
  <si>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</si>
  <si>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</si>
  <si>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</si>
  <si>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</si>
  <si>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</si>
  <si>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</si>
  <si>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</si>
  <si>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</si>
  <si>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</si>
  <si>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</si>
  <si>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</si>
  <si>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</si>
  <si>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</si>
  <si>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</si>
  <si>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</si>
  <si>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</si>
  <si>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</si>
  <si>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</si>
  <si>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</si>
  <si>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</si>
  <si>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</si>
  <si>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</si>
  <si>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</si>
  <si>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</si>
  <si>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</si>
  <si>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</si>
  <si>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</si>
  <si>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</si>
  <si>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</si>
  <si>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</si>
  <si>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</si>
  <si>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</si>
  <si>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</si>
  <si>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</si>
  <si>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</si>
  <si>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</si>
  <si>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</si>
  <si>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</si>
  <si>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</si>
  <si>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</si>
  <si>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</si>
  <si>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</si>
  <si>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</si>
  <si>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</si>
  <si>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</si>
  <si>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</si>
  <si>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</si>
  <si>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</si>
  <si>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</si>
  <si>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</si>
  <si>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</si>
  <si>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</si>
  <si>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</si>
  <si>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</si>
  <si>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</si>
  <si>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</si>
  <si>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</si>
  <si>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</si>
  <si>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</si>
  <si>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</si>
  <si>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</si>
  <si>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</si>
  <si>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</si>
  <si>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</si>
  <si>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</si>
  <si>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</si>
  <si>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</si>
  <si>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</si>
  <si>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</si>
  <si>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</si>
  <si>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</si>
  <si>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</si>
  <si>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</si>
  <si>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</si>
  <si>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</si>
  <si>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</si>
  <si>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</si>
  <si>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</si>
  <si>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</si>
  <si>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</si>
  <si>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</si>
  <si>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</si>
  <si>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</si>
  <si>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</si>
  <si>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</si>
  <si>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</si>
  <si>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</si>
  <si>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</si>
  <si>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</si>
  <si>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</si>
  <si>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</si>
  <si>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</si>
  <si>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</si>
  <si>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</si>
  <si>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</si>
  <si>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</si>
  <si>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</si>
  <si>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</si>
  <si>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</si>
  <si>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</si>
  <si>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</si>
  <si>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</si>
  <si>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</si>
  <si>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</si>
  <si>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</si>
  <si>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</si>
  <si>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</si>
  <si>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</si>
  <si>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</si>
  <si>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</si>
  <si>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</si>
  <si>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</si>
  <si>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</si>
  <si>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</si>
  <si>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</si>
  <si>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</si>
  <si>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</si>
  <si>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</si>
  <si>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</si>
  <si>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</si>
  <si>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</si>
  <si>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</si>
  <si>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</si>
  <si>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</si>
  <si>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</si>
  <si>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</si>
  <si>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</si>
  <si>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</si>
  <si>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</si>
  <si>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</si>
  <si>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</si>
  <si>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</si>
  <si>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</si>
  <si>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</si>
  <si>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</si>
  <si>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</si>
  <si>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</si>
  <si>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</si>
  <si>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</si>
  <si>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</si>
  <si>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</si>
  <si>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</si>
  <si>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</si>
  <si>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</si>
  <si>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</si>
  <si>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</si>
  <si>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</si>
  <si>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</si>
  <si>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</si>
  <si>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</si>
  <si>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</si>
  <si>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</si>
  <si>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</si>
  <si>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</si>
  <si>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</si>
  <si>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</si>
  <si>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</si>
  <si>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</si>
  <si>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</si>
  <si>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</si>
  <si>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</si>
  <si>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</si>
  <si>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</si>
  <si>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</si>
  <si>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</si>
  <si>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</si>
  <si>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</si>
  <si>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</si>
  <si>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</si>
  <si>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</si>
  <si>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</si>
  <si>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</si>
  <si>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</si>
  <si>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</si>
  <si>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</si>
  <si>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</si>
  <si>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</si>
  <si>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</si>
  <si>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</si>
  <si>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</si>
  <si>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</si>
  <si>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</si>
  <si>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</si>
  <si>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</si>
  <si>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</si>
  <si>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</si>
  <si>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</si>
  <si>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</si>
  <si>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</si>
  <si>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</si>
  <si>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</si>
  <si>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</si>
  <si>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</si>
  <si>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</si>
  <si>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</si>
  <si>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</si>
  <si>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</si>
  <si>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</si>
  <si>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</si>
  <si>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</si>
  <si>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</si>
  <si>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</si>
  <si>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</si>
  <si>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</si>
  <si>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</si>
  <si>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</si>
  <si>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</si>
  <si>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</si>
  <si>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</si>
  <si>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</si>
  <si>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</si>
  <si>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</si>
  <si>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</si>
  <si>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</si>
  <si>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</si>
  <si>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</si>
  <si>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</si>
  <si>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</si>
  <si>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</si>
  <si>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</si>
  <si>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</si>
  <si>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</si>
  <si>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</si>
  <si>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</si>
  <si>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</si>
  <si>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</si>
  <si>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</si>
  <si>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</si>
  <si>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</si>
  <si>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</si>
  <si>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</si>
  <si>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</si>
  <si>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</si>
  <si>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</si>
  <si>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</si>
  <si>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</si>
  <si>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</si>
  <si>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</si>
  <si>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</si>
  <si>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</si>
  <si>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</si>
  <si>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</si>
  <si>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</si>
  <si>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</si>
  <si>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</si>
  <si>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</si>
  <si>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</si>
  <si>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</si>
  <si>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</si>
  <si>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</si>
  <si>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</si>
  <si>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</si>
  <si>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</si>
  <si>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</si>
  <si>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</si>
  <si>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</si>
  <si>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</si>
  <si>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</si>
  <si>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</si>
  <si>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</si>
  <si>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</si>
  <si>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</si>
  <si>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</si>
  <si>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</si>
  <si>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</si>
  <si>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</si>
  <si>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</si>
  <si>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</si>
  <si>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</si>
  <si>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</si>
  <si>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</si>
  <si>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</si>
  <si>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</si>
  <si>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</si>
  <si>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</si>
  <si>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</si>
  <si>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</si>
  <si>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</si>
  <si>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</si>
  <si>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</si>
  <si>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</si>
  <si>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</si>
  <si>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</si>
  <si>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</si>
  <si>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</si>
  <si>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</si>
  <si>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</si>
  <si>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</si>
  <si>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</si>
  <si>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</si>
  <si>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</si>
  <si>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</si>
  <si>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</si>
  <si>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</si>
  <si>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</si>
  <si>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</si>
  <si>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</si>
  <si>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</si>
  <si>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</si>
  <si>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</si>
  <si>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</si>
  <si>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</si>
  <si>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</si>
  <si>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</si>
  <si>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</si>
  <si>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</si>
  <si>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</si>
  <si>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</si>
  <si>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</si>
  <si>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</si>
  <si>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</si>
  <si>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</si>
  <si>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</si>
  <si>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</si>
  <si>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</si>
  <si>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</si>
  <si>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</si>
  <si>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</si>
  <si>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</si>
  <si>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</si>
  <si>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</si>
  <si>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</si>
  <si>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</si>
  <si>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</si>
  <si>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</si>
  <si>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</si>
  <si>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</si>
  <si>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</si>
  <si>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</si>
  <si>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</si>
  <si>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</si>
  <si>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</si>
  <si>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</si>
  <si>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</si>
  <si>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</si>
  <si>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</si>
  <si>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</si>
  <si>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</si>
  <si>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</si>
  <si>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</si>
  <si>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</si>
  <si>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</si>
  <si>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</si>
  <si>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</si>
  <si>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</si>
  <si>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</si>
  <si>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</si>
  <si>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</si>
  <si>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</si>
  <si>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</si>
  <si>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</si>
  <si>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</si>
  <si>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</si>
  <si>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</si>
  <si>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</si>
  <si>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</si>
  <si>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</si>
  <si>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</si>
  <si>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</si>
  <si>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</si>
  <si>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</si>
  <si>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</si>
  <si>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</si>
  <si>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</si>
  <si>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</si>
  <si>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</si>
  <si>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</si>
  <si>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</si>
  <si>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</si>
  <si>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</si>
  <si>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</si>
  <si>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</si>
  <si>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</si>
  <si>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</si>
  <si>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</si>
  <si>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</si>
  <si>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</si>
  <si>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</si>
  <si>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</si>
  <si>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</si>
  <si>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</si>
  <si>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</si>
  <si>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</si>
  <si>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</si>
  <si>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</si>
  <si>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</si>
  <si>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</si>
  <si>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</si>
  <si>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</si>
  <si>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</si>
  <si>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</si>
  <si>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</si>
  <si>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</si>
  <si>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</si>
  <si>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</si>
  <si>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</si>
  <si>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</si>
  <si>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</si>
  <si>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</si>
  <si>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</si>
  <si>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</si>
  <si>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</si>
  <si>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</si>
  <si>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</si>
  <si>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</si>
  <si>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</si>
  <si>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</si>
  <si>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</si>
  <si>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</si>
  <si>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</si>
  <si>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</si>
  <si>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</si>
  <si>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</si>
  <si>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</si>
  <si>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</si>
  <si>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</si>
  <si>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</si>
  <si>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</si>
  <si>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</si>
  <si>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</si>
  <si>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</si>
  <si>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</si>
  <si>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</si>
  <si>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</si>
  <si>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</si>
  <si>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</si>
  <si>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</si>
  <si>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</si>
  <si>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</si>
  <si>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</si>
  <si>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</si>
  <si>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</si>
  <si>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</si>
  <si>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</si>
  <si>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</si>
  <si>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</si>
  <si>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</si>
  <si>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</si>
  <si>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</si>
  <si>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</si>
  <si>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</si>
  <si>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</si>
  <si>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</si>
  <si>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</si>
  <si>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</si>
  <si>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</si>
  <si>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</si>
  <si>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</si>
  <si>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</si>
  <si>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</si>
  <si>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</si>
  <si>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</si>
  <si>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</si>
  <si>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</si>
  <si>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</si>
  <si>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</si>
  <si>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</si>
  <si>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</si>
  <si>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</si>
  <si>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</si>
  <si>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</si>
  <si>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</si>
  <si>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</si>
  <si>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</si>
  <si>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</si>
  <si>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</si>
  <si>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</si>
  <si>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</si>
  <si>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</si>
  <si>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</si>
  <si>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</si>
  <si>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</si>
  <si>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</si>
  <si>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</si>
  <si>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</si>
  <si>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</si>
  <si>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</si>
  <si>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</si>
  <si>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</si>
  <si>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</si>
  <si>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</si>
  <si>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</si>
  <si>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</si>
  <si>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</si>
  <si>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</si>
  <si>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</si>
  <si>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</si>
  <si>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</si>
  <si>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</si>
  <si>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</si>
  <si>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</si>
  <si>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</si>
  <si>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</si>
  <si>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</si>
  <si>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</si>
  <si>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</si>
  <si>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</si>
  <si>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</si>
  <si>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</si>
  <si>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</si>
  <si>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</si>
  <si>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</si>
  <si>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</si>
  <si>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</si>
  <si>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</si>
  <si>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</si>
  <si>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</si>
  <si>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</si>
  <si>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</si>
  <si>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</si>
  <si>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</si>
  <si>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</si>
  <si>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</si>
  <si>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</si>
  <si>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</si>
  <si>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</si>
  <si>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</si>
  <si>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</si>
  <si>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</si>
  <si>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</si>
  <si>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</si>
  <si>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</si>
  <si>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</si>
  <si>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</si>
  <si>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</si>
  <si>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</si>
  <si>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</si>
  <si>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</si>
  <si>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</si>
  <si>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</si>
  <si>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</si>
  <si>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</si>
  <si>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</si>
  <si>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</si>
  <si>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</si>
  <si>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</si>
  <si>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</si>
  <si>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</si>
  <si>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TN</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</si>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</sst>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431975</v>
      </c>
      <c r="D6" s="5" t="str">
        <f>IF($B6="N/A","N/A",IF(C6&lt;0,"No","Yes"))</f>
        <v>N/A</v>
      </c>
      <c r="E6" s="23">
        <v>381161</v>
      </c>
      <c r="F6" s="5" t="str">
        <f>IF($B6="N/A","N/A",IF(E6&lt;0,"No","Yes"))</f>
        <v>N/A</v>
      </c>
      <c r="G6" s="23">
        <v>354233</v>
      </c>
      <c r="H6" s="5" t="str">
        <f>IF($B6="N/A","N/A",IF(G6&lt;0,"No","Yes"))</f>
        <v>N/A</v>
      </c>
      <c r="I6" s="6">
        <v>-11.8</v>
      </c>
      <c r="J6" s="6">
        <v>-7.06</v>
      </c>
      <c r="K6" s="105" t="str">
        <f t="shared" ref="K6:K11" si="0">IF(J6="Div by 0", "N/A", IF(J6="N/A","N/A", IF(J6&gt;30, "No", IF(J6&lt;-30, "No", "Yes"))))</f>
        <v>Yes</v>
      </c>
    </row>
    <row r="7" spans="1:11" x14ac:dyDescent="0.2">
      <c r="A7" s="125" t="s">
        <v>442</v>
      </c>
      <c r="B7" s="73" t="s">
        <v>213</v>
      </c>
      <c r="C7" s="5">
        <v>76.318999942000005</v>
      </c>
      <c r="D7" s="5" t="str">
        <f t="shared" ref="D7:D11" si="1">IF($B7="N/A","N/A",IF(C7&lt;0,"No","Yes"))</f>
        <v>N/A</v>
      </c>
      <c r="E7" s="5">
        <v>78.087737203000003</v>
      </c>
      <c r="F7" s="5" t="str">
        <f t="shared" ref="F7:F11" si="2">IF($B7="N/A","N/A",IF(E7&lt;0,"No","Yes"))</f>
        <v>N/A</v>
      </c>
      <c r="G7" s="5">
        <v>77.257906519000002</v>
      </c>
      <c r="H7" s="5" t="str">
        <f t="shared" ref="H7:H11" si="3">IF($B7="N/A","N/A",IF(G7&lt;0,"No","Yes"))</f>
        <v>N/A</v>
      </c>
      <c r="I7" s="6">
        <v>2.3180000000000001</v>
      </c>
      <c r="J7" s="6">
        <v>-1.06</v>
      </c>
      <c r="K7" s="105" t="str">
        <f t="shared" si="0"/>
        <v>Yes</v>
      </c>
    </row>
    <row r="8" spans="1:11" x14ac:dyDescent="0.2">
      <c r="A8" s="125" t="s">
        <v>443</v>
      </c>
      <c r="B8" s="73" t="s">
        <v>213</v>
      </c>
      <c r="C8" s="5">
        <v>20.911858325000001</v>
      </c>
      <c r="D8" s="5" t="str">
        <f t="shared" si="1"/>
        <v>N/A</v>
      </c>
      <c r="E8" s="5">
        <v>21.058292951999999</v>
      </c>
      <c r="F8" s="5" t="str">
        <f t="shared" si="2"/>
        <v>N/A</v>
      </c>
      <c r="G8" s="5">
        <v>21.523404086999999</v>
      </c>
      <c r="H8" s="5" t="str">
        <f t="shared" si="3"/>
        <v>N/A</v>
      </c>
      <c r="I8" s="6">
        <v>0.70020000000000004</v>
      </c>
      <c r="J8" s="6">
        <v>2.2090000000000001</v>
      </c>
      <c r="K8" s="105" t="str">
        <f t="shared" si="0"/>
        <v>Yes</v>
      </c>
    </row>
    <row r="9" spans="1:11" x14ac:dyDescent="0.2">
      <c r="A9" s="125" t="s">
        <v>444</v>
      </c>
      <c r="B9" s="73" t="s">
        <v>213</v>
      </c>
      <c r="C9" s="5">
        <v>0.68823427280000005</v>
      </c>
      <c r="D9" s="5" t="str">
        <f t="shared" si="1"/>
        <v>N/A</v>
      </c>
      <c r="E9" s="5">
        <v>0.81225518880000003</v>
      </c>
      <c r="F9" s="5" t="str">
        <f t="shared" si="2"/>
        <v>N/A</v>
      </c>
      <c r="G9" s="5">
        <v>0.94457602760000003</v>
      </c>
      <c r="H9" s="5" t="str">
        <f t="shared" si="3"/>
        <v>N/A</v>
      </c>
      <c r="I9" s="6">
        <v>18.02</v>
      </c>
      <c r="J9" s="6">
        <v>16.29</v>
      </c>
      <c r="K9" s="105" t="str">
        <f t="shared" si="0"/>
        <v>Yes</v>
      </c>
    </row>
    <row r="10" spans="1:11" x14ac:dyDescent="0.2">
      <c r="A10" s="125" t="s">
        <v>445</v>
      </c>
      <c r="B10" s="73" t="s">
        <v>213</v>
      </c>
      <c r="C10" s="5">
        <v>2.5927426399999998E-2</v>
      </c>
      <c r="D10" s="5" t="str">
        <f t="shared" si="1"/>
        <v>N/A</v>
      </c>
      <c r="E10" s="5">
        <v>1.7053161300000001E-2</v>
      </c>
      <c r="F10" s="5" t="str">
        <f t="shared" si="2"/>
        <v>N/A</v>
      </c>
      <c r="G10" s="5">
        <v>3.5287508500000002E-2</v>
      </c>
      <c r="H10" s="5" t="str">
        <f t="shared" si="3"/>
        <v>N/A</v>
      </c>
      <c r="I10" s="6">
        <v>-34.200000000000003</v>
      </c>
      <c r="J10" s="6">
        <v>106.9</v>
      </c>
      <c r="K10" s="105" t="str">
        <f t="shared" si="0"/>
        <v>No</v>
      </c>
    </row>
    <row r="11" spans="1:11" x14ac:dyDescent="0.2">
      <c r="A11" s="125" t="s">
        <v>204</v>
      </c>
      <c r="B11" s="73" t="s">
        <v>213</v>
      </c>
      <c r="C11" s="5">
        <v>98.070721684999995</v>
      </c>
      <c r="D11" s="5" t="str">
        <f t="shared" si="1"/>
        <v>N/A</v>
      </c>
      <c r="E11" s="5">
        <v>98.503781865999997</v>
      </c>
      <c r="F11" s="5" t="str">
        <f t="shared" si="2"/>
        <v>N/A</v>
      </c>
      <c r="G11" s="5">
        <v>97.885007889999997</v>
      </c>
      <c r="H11" s="5" t="str">
        <f t="shared" si="3"/>
        <v>N/A</v>
      </c>
      <c r="I11" s="6">
        <v>0.44159999999999999</v>
      </c>
      <c r="J11" s="6">
        <v>-0.628</v>
      </c>
      <c r="K11" s="105" t="str">
        <f t="shared" si="0"/>
        <v>Yes</v>
      </c>
    </row>
    <row r="12" spans="1:11" x14ac:dyDescent="0.2">
      <c r="A12" s="125" t="s">
        <v>650</v>
      </c>
      <c r="B12" s="73" t="s">
        <v>213</v>
      </c>
      <c r="C12" s="5">
        <v>99.039759244999999</v>
      </c>
      <c r="D12" s="5" t="str">
        <f t="shared" ref="D12:D23" si="4">IF($B12="N/A","N/A",IF(C12&lt;0,"No","Yes"))</f>
        <v>N/A</v>
      </c>
      <c r="E12" s="5">
        <v>98.883673827999999</v>
      </c>
      <c r="F12" s="5" t="str">
        <f t="shared" ref="F12:F23" si="5">IF($B12="N/A","N/A",IF(E12&lt;0,"No","Yes"))</f>
        <v>N/A</v>
      </c>
      <c r="G12" s="5">
        <v>98.740659395999998</v>
      </c>
      <c r="H12" s="5" t="str">
        <f t="shared" ref="H12:H23" si="6">IF($B12="N/A","N/A",IF(G12&lt;0,"No","Yes"))</f>
        <v>N/A</v>
      </c>
      <c r="I12" s="6">
        <v>-0.158</v>
      </c>
      <c r="J12" s="6">
        <v>-0.14499999999999999</v>
      </c>
      <c r="K12" s="105" t="str">
        <f t="shared" ref="K12:K23" si="7">IF(J12="Div by 0", "N/A", IF(J12="N/A","N/A", IF(J12&gt;30, "No", IF(J12&lt;-30, "No", "Yes"))))</f>
        <v>Yes</v>
      </c>
    </row>
    <row r="13" spans="1:11" x14ac:dyDescent="0.2">
      <c r="A13" s="125" t="s">
        <v>649</v>
      </c>
      <c r="B13" s="73" t="s">
        <v>213</v>
      </c>
      <c r="C13" s="5">
        <v>97.352668250999997</v>
      </c>
      <c r="D13" s="5" t="str">
        <f t="shared" si="4"/>
        <v>N/A</v>
      </c>
      <c r="E13" s="5">
        <v>98.993648284000002</v>
      </c>
      <c r="F13" s="5" t="str">
        <f t="shared" si="5"/>
        <v>N/A</v>
      </c>
      <c r="G13" s="5">
        <v>99.168315359999994</v>
      </c>
      <c r="H13" s="5" t="str">
        <f t="shared" si="6"/>
        <v>N/A</v>
      </c>
      <c r="I13" s="6">
        <v>1.6859999999999999</v>
      </c>
      <c r="J13" s="6">
        <v>0.1764</v>
      </c>
      <c r="K13" s="105" t="str">
        <f t="shared" si="7"/>
        <v>Yes</v>
      </c>
    </row>
    <row r="14" spans="1:11" x14ac:dyDescent="0.2">
      <c r="A14" s="125" t="s">
        <v>850</v>
      </c>
      <c r="B14" s="73" t="s">
        <v>213</v>
      </c>
      <c r="C14" s="6">
        <v>17.585981786000001</v>
      </c>
      <c r="D14" s="5" t="str">
        <f t="shared" si="4"/>
        <v>N/A</v>
      </c>
      <c r="E14" s="6">
        <v>17.704971415999999</v>
      </c>
      <c r="F14" s="5" t="str">
        <f t="shared" si="5"/>
        <v>N/A</v>
      </c>
      <c r="G14" s="6">
        <v>18.023764426</v>
      </c>
      <c r="H14" s="5" t="str">
        <f t="shared" si="6"/>
        <v>N/A</v>
      </c>
      <c r="I14" s="6">
        <v>0.67659999999999998</v>
      </c>
      <c r="J14" s="6">
        <v>1.8009999999999999</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2.8473869999999998E-2</v>
      </c>
      <c r="D18" s="5" t="str">
        <f t="shared" si="4"/>
        <v>N/A</v>
      </c>
      <c r="E18" s="5">
        <v>2.6235632700000001E-2</v>
      </c>
      <c r="F18" s="5" t="str">
        <f t="shared" si="5"/>
        <v>N/A</v>
      </c>
      <c r="G18" s="5">
        <v>2.4277805900000001E-2</v>
      </c>
      <c r="H18" s="5" t="str">
        <f t="shared" si="6"/>
        <v>N/A</v>
      </c>
      <c r="I18" s="6">
        <v>-7.86</v>
      </c>
      <c r="J18" s="6">
        <v>-7.46</v>
      </c>
      <c r="K18" s="105" t="str">
        <f t="shared" si="7"/>
        <v>Yes</v>
      </c>
    </row>
    <row r="19" spans="1:11" x14ac:dyDescent="0.2">
      <c r="A19" s="125" t="s">
        <v>205</v>
      </c>
      <c r="B19" s="73" t="s">
        <v>213</v>
      </c>
      <c r="C19" s="5">
        <v>100</v>
      </c>
      <c r="D19" s="5" t="str">
        <f t="shared" si="4"/>
        <v>N/A</v>
      </c>
      <c r="E19" s="5">
        <v>100</v>
      </c>
      <c r="F19" s="5" t="str">
        <f t="shared" si="5"/>
        <v>N/A</v>
      </c>
      <c r="G19" s="5">
        <v>100</v>
      </c>
      <c r="H19" s="5" t="str">
        <f t="shared" si="6"/>
        <v>N/A</v>
      </c>
      <c r="I19" s="6">
        <v>0</v>
      </c>
      <c r="J19" s="6">
        <v>0</v>
      </c>
      <c r="K19" s="105" t="str">
        <f t="shared" si="7"/>
        <v>Yes</v>
      </c>
    </row>
    <row r="20" spans="1:11" x14ac:dyDescent="0.2">
      <c r="A20" s="125" t="s">
        <v>852</v>
      </c>
      <c r="B20" s="73" t="s">
        <v>213</v>
      </c>
      <c r="C20" s="6">
        <v>22.926829267999999</v>
      </c>
      <c r="D20" s="5" t="str">
        <f t="shared" si="4"/>
        <v>N/A</v>
      </c>
      <c r="E20" s="6">
        <v>19.87</v>
      </c>
      <c r="F20" s="5" t="str">
        <f t="shared" si="5"/>
        <v>N/A</v>
      </c>
      <c r="G20" s="6">
        <v>34.697674419000002</v>
      </c>
      <c r="H20" s="5" t="str">
        <f t="shared" si="6"/>
        <v>N/A</v>
      </c>
      <c r="I20" s="6">
        <v>-13.3</v>
      </c>
      <c r="J20" s="6">
        <v>74.62</v>
      </c>
      <c r="K20" s="105" t="str">
        <f t="shared" si="7"/>
        <v>No</v>
      </c>
    </row>
    <row r="21" spans="1:11" x14ac:dyDescent="0.2">
      <c r="A21" s="125" t="s">
        <v>653</v>
      </c>
      <c r="B21" s="73" t="s">
        <v>213</v>
      </c>
      <c r="C21" s="5">
        <v>0.93176688470000002</v>
      </c>
      <c r="D21" s="5" t="str">
        <f t="shared" si="4"/>
        <v>N/A</v>
      </c>
      <c r="E21" s="5">
        <v>1.0900905392</v>
      </c>
      <c r="F21" s="5" t="str">
        <f t="shared" si="5"/>
        <v>N/A</v>
      </c>
      <c r="G21" s="5">
        <v>1.2350627976999999</v>
      </c>
      <c r="H21" s="5" t="str">
        <f t="shared" si="6"/>
        <v>N/A</v>
      </c>
      <c r="I21" s="6">
        <v>16.989999999999998</v>
      </c>
      <c r="J21" s="6">
        <v>13.3</v>
      </c>
      <c r="K21" s="105" t="str">
        <f t="shared" si="7"/>
        <v>Yes</v>
      </c>
    </row>
    <row r="22" spans="1:11" x14ac:dyDescent="0.2">
      <c r="A22" s="125" t="s">
        <v>1684</v>
      </c>
      <c r="B22" s="73" t="s">
        <v>213</v>
      </c>
      <c r="C22" s="5">
        <v>99.975155279999996</v>
      </c>
      <c r="D22" s="5" t="str">
        <f t="shared" si="4"/>
        <v>N/A</v>
      </c>
      <c r="E22" s="5">
        <v>99.951865222999999</v>
      </c>
      <c r="F22" s="5" t="str">
        <f t="shared" si="5"/>
        <v>N/A</v>
      </c>
      <c r="G22" s="5">
        <v>99.908571429000006</v>
      </c>
      <c r="H22" s="5" t="str">
        <f t="shared" si="6"/>
        <v>N/A</v>
      </c>
      <c r="I22" s="6">
        <v>-2.3E-2</v>
      </c>
      <c r="J22" s="6">
        <v>-4.2999999999999997E-2</v>
      </c>
      <c r="K22" s="105" t="str">
        <f t="shared" si="7"/>
        <v>Yes</v>
      </c>
    </row>
    <row r="23" spans="1:11" x14ac:dyDescent="0.2">
      <c r="A23" s="125" t="s">
        <v>853</v>
      </c>
      <c r="B23" s="73" t="s">
        <v>213</v>
      </c>
      <c r="C23" s="6">
        <v>7.3948807157000003</v>
      </c>
      <c r="D23" s="5" t="str">
        <f t="shared" si="4"/>
        <v>N/A</v>
      </c>
      <c r="E23" s="6">
        <v>7.5196243678999997</v>
      </c>
      <c r="F23" s="5" t="str">
        <f t="shared" si="5"/>
        <v>N/A</v>
      </c>
      <c r="G23" s="6">
        <v>8.2145962021999992</v>
      </c>
      <c r="H23" s="5" t="str">
        <f t="shared" si="6"/>
        <v>N/A</v>
      </c>
      <c r="I23" s="6">
        <v>1.6870000000000001</v>
      </c>
      <c r="J23" s="6">
        <v>9.2420000000000009</v>
      </c>
      <c r="K23" s="105" t="str">
        <f t="shared" si="7"/>
        <v>Yes</v>
      </c>
    </row>
    <row r="24" spans="1:11" x14ac:dyDescent="0.2">
      <c r="A24" s="125" t="s">
        <v>15</v>
      </c>
      <c r="B24" s="73" t="s">
        <v>213</v>
      </c>
      <c r="C24" s="5">
        <v>2.4716708142999999</v>
      </c>
      <c r="D24" s="5" t="str">
        <f>IF($B24="N/A","N/A",IF(C24&lt;0,"No","Yes"))</f>
        <v>N/A</v>
      </c>
      <c r="E24" s="5">
        <v>2.1316451578</v>
      </c>
      <c r="F24" s="5" t="str">
        <f>IF($B24="N/A","N/A",IF(E24&lt;0,"No","Yes"))</f>
        <v>N/A</v>
      </c>
      <c r="G24" s="5">
        <v>1.7607055243</v>
      </c>
      <c r="H24" s="5" t="str">
        <f>IF($B24="N/A","N/A",IF(G24&lt;0,"No","Yes"))</f>
        <v>N/A</v>
      </c>
      <c r="I24" s="6">
        <v>-13.8</v>
      </c>
      <c r="J24" s="6">
        <v>-17.399999999999999</v>
      </c>
      <c r="K24" s="105" t="str">
        <f t="shared" ref="K24:K30" si="8">IF(J24="Div by 0", "N/A", IF(J24="N/A","N/A", IF(J24&gt;30, "No", IF(J24&lt;-30, "No", "Yes"))))</f>
        <v>Yes</v>
      </c>
    </row>
    <row r="25" spans="1:11" x14ac:dyDescent="0.2">
      <c r="A25" s="125" t="s">
        <v>159</v>
      </c>
      <c r="B25" s="73" t="s">
        <v>213</v>
      </c>
      <c r="C25" s="5">
        <v>99.994212628</v>
      </c>
      <c r="D25" s="5" t="str">
        <f>IF($B25="N/A","N/A",IF(C25&lt;0,"No","Yes"))</f>
        <v>N/A</v>
      </c>
      <c r="E25" s="5">
        <v>99.999212931000002</v>
      </c>
      <c r="F25" s="5" t="str">
        <f>IF($B25="N/A","N/A",IF(E25&lt;0,"No","Yes"))</f>
        <v>N/A</v>
      </c>
      <c r="G25" s="5">
        <v>99.999435399999996</v>
      </c>
      <c r="H25" s="5" t="str">
        <f>IF($B25="N/A","N/A",IF(G25&lt;0,"No","Yes"))</f>
        <v>N/A</v>
      </c>
      <c r="I25" s="6">
        <v>5.0000000000000001E-3</v>
      </c>
      <c r="J25" s="6">
        <v>2.0000000000000001E-4</v>
      </c>
      <c r="K25" s="105" t="str">
        <f t="shared" si="8"/>
        <v>Yes</v>
      </c>
    </row>
    <row r="26" spans="1:11" x14ac:dyDescent="0.2">
      <c r="A26" s="125" t="s">
        <v>32</v>
      </c>
      <c r="B26" s="73" t="s">
        <v>213</v>
      </c>
      <c r="C26" s="5">
        <v>100</v>
      </c>
      <c r="D26" s="5" t="str">
        <f>IF($B26="N/A","N/A",IF(C26&lt;0,"No","Yes"))</f>
        <v>N/A</v>
      </c>
      <c r="E26" s="5">
        <v>100</v>
      </c>
      <c r="F26" s="5" t="str">
        <f>IF($B26="N/A","N/A",IF(E26&lt;0,"No","Yes"))</f>
        <v>N/A</v>
      </c>
      <c r="G26" s="5">
        <v>99.990119497999999</v>
      </c>
      <c r="H26" s="5" t="str">
        <f>IF($B26="N/A","N/A",IF(G26&lt;0,"No","Yes"))</f>
        <v>N/A</v>
      </c>
      <c r="I26" s="6">
        <v>0</v>
      </c>
      <c r="J26" s="6">
        <v>-0.01</v>
      </c>
      <c r="K26" s="105" t="str">
        <f t="shared" si="8"/>
        <v>Yes</v>
      </c>
    </row>
    <row r="27" spans="1:11" x14ac:dyDescent="0.2">
      <c r="A27" s="125" t="s">
        <v>160</v>
      </c>
      <c r="B27" s="73" t="s">
        <v>213</v>
      </c>
      <c r="C27" s="5">
        <v>99.949765611000004</v>
      </c>
      <c r="D27" s="5" t="str">
        <f t="shared" ref="D27:D30" si="9">IF($B27="N/A","N/A",IF(C27&lt;0,"No","Yes"))</f>
        <v>N/A</v>
      </c>
      <c r="E27" s="5">
        <v>99.941232182999997</v>
      </c>
      <c r="F27" s="5" t="str">
        <f t="shared" ref="F27:F30" si="10">IF($B27="N/A","N/A",IF(E27&lt;0,"No","Yes"))</f>
        <v>N/A</v>
      </c>
      <c r="G27" s="5">
        <v>99.919544481000003</v>
      </c>
      <c r="H27" s="5" t="str">
        <f t="shared" ref="H27:H30" si="11">IF($B27="N/A","N/A",IF(G27&lt;0,"No","Yes"))</f>
        <v>N/A</v>
      </c>
      <c r="I27" s="6">
        <v>-8.9999999999999993E-3</v>
      </c>
      <c r="J27" s="6">
        <v>-2.1999999999999999E-2</v>
      </c>
      <c r="K27" s="105" t="str">
        <f t="shared" si="8"/>
        <v>Yes</v>
      </c>
    </row>
    <row r="28" spans="1:11" x14ac:dyDescent="0.2">
      <c r="A28" s="103" t="s">
        <v>372</v>
      </c>
      <c r="B28" s="73" t="s">
        <v>213</v>
      </c>
      <c r="C28" s="5">
        <v>1.0153365356999999</v>
      </c>
      <c r="D28" s="5" t="str">
        <f t="shared" si="9"/>
        <v>N/A</v>
      </c>
      <c r="E28" s="5">
        <v>1.1622385290999999</v>
      </c>
      <c r="F28" s="5" t="str">
        <f t="shared" si="10"/>
        <v>N/A</v>
      </c>
      <c r="G28" s="5">
        <v>1.2946281120000001</v>
      </c>
      <c r="H28" s="5" t="str">
        <f t="shared" si="11"/>
        <v>N/A</v>
      </c>
      <c r="I28" s="6">
        <v>14.47</v>
      </c>
      <c r="J28" s="6">
        <v>11.39</v>
      </c>
      <c r="K28" s="105" t="str">
        <f t="shared" si="8"/>
        <v>Yes</v>
      </c>
    </row>
    <row r="29" spans="1:11" x14ac:dyDescent="0.2">
      <c r="A29" s="103" t="s">
        <v>374</v>
      </c>
      <c r="B29" s="73" t="s">
        <v>213</v>
      </c>
      <c r="C29" s="5">
        <v>97.946871924999996</v>
      </c>
      <c r="D29" s="5" t="str">
        <f t="shared" si="9"/>
        <v>N/A</v>
      </c>
      <c r="E29" s="5">
        <v>97.710416332999998</v>
      </c>
      <c r="F29" s="5" t="str">
        <f t="shared" si="10"/>
        <v>N/A</v>
      </c>
      <c r="G29" s="5">
        <v>97.462969289</v>
      </c>
      <c r="H29" s="5" t="str">
        <f t="shared" si="11"/>
        <v>N/A</v>
      </c>
      <c r="I29" s="6">
        <v>-0.24099999999999999</v>
      </c>
      <c r="J29" s="6">
        <v>-0.253</v>
      </c>
      <c r="K29" s="105" t="str">
        <f t="shared" si="8"/>
        <v>Yes</v>
      </c>
    </row>
    <row r="30" spans="1:11" x14ac:dyDescent="0.2">
      <c r="A30" s="120" t="s">
        <v>375</v>
      </c>
      <c r="B30" s="127" t="s">
        <v>213</v>
      </c>
      <c r="C30" s="114">
        <v>0.27200648189999999</v>
      </c>
      <c r="D30" s="114" t="str">
        <f t="shared" si="9"/>
        <v>N/A</v>
      </c>
      <c r="E30" s="114">
        <v>0.28229540800000003</v>
      </c>
      <c r="F30" s="114" t="str">
        <f t="shared" si="10"/>
        <v>N/A</v>
      </c>
      <c r="G30" s="114">
        <v>0.2645151637</v>
      </c>
      <c r="H30" s="114" t="str">
        <f t="shared" si="11"/>
        <v>N/A</v>
      </c>
      <c r="I30" s="115">
        <v>3.7829999999999999</v>
      </c>
      <c r="J30" s="115">
        <v>-6.3</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54038439</v>
      </c>
      <c r="D7" s="19" t="str">
        <f>IF($B7="N/A","N/A",IF(C7&gt;15,"No",IF(C7&lt;-15,"No","Yes")))</f>
        <v>N/A</v>
      </c>
      <c r="E7" s="18">
        <v>55930332</v>
      </c>
      <c r="F7" s="19" t="str">
        <f>IF($B7="N/A","N/A",IF(E7&gt;15,"No",IF(E7&lt;-15,"No","Yes")))</f>
        <v>N/A</v>
      </c>
      <c r="G7" s="18">
        <v>56873235</v>
      </c>
      <c r="H7" s="19" t="str">
        <f>IF($B7="N/A","N/A",IF(G7&gt;15,"No",IF(G7&lt;-15,"No","Yes")))</f>
        <v>N/A</v>
      </c>
      <c r="I7" s="20">
        <v>3.5009999999999999</v>
      </c>
      <c r="J7" s="20">
        <v>1.6859999999999999</v>
      </c>
      <c r="K7" s="106" t="str">
        <f t="shared" ref="K7:K54" si="0">IF(J7="Div by 0", "N/A", IF(J7="N/A","N/A", IF(J7&gt;30, "No", IF(J7&lt;-30, "No", "Yes"))))</f>
        <v>Yes</v>
      </c>
    </row>
    <row r="8" spans="1:11" x14ac:dyDescent="0.2">
      <c r="A8" s="124" t="s">
        <v>362</v>
      </c>
      <c r="B8" s="17" t="s">
        <v>213</v>
      </c>
      <c r="C8" s="99">
        <v>12.996776239000001</v>
      </c>
      <c r="D8" s="19" t="str">
        <f>IF($B8="N/A","N/A",IF(C8&gt;15,"No",IF(C8&lt;-15,"No","Yes")))</f>
        <v>N/A</v>
      </c>
      <c r="E8" s="21">
        <v>14.30031919</v>
      </c>
      <c r="F8" s="19" t="str">
        <f>IF($B8="N/A","N/A",IF(E8&gt;15,"No",IF(E8&lt;-15,"No","Yes")))</f>
        <v>N/A</v>
      </c>
      <c r="G8" s="21">
        <v>13.846282878</v>
      </c>
      <c r="H8" s="19" t="str">
        <f>IF($B8="N/A","N/A",IF(G8&gt;15,"No",IF(G8&lt;-15,"No","Yes")))</f>
        <v>N/A</v>
      </c>
      <c r="I8" s="20">
        <v>10.029999999999999</v>
      </c>
      <c r="J8" s="20">
        <v>-3.18</v>
      </c>
      <c r="K8" s="106" t="str">
        <f t="shared" si="0"/>
        <v>Yes</v>
      </c>
    </row>
    <row r="9" spans="1:11" x14ac:dyDescent="0.2">
      <c r="A9" s="124" t="s">
        <v>119</v>
      </c>
      <c r="B9" s="22" t="s">
        <v>213</v>
      </c>
      <c r="C9" s="66">
        <v>59.218024413999999</v>
      </c>
      <c r="D9" s="5" t="str">
        <f>IF($B9="N/A","N/A",IF(C9&gt;15,"No",IF(C9&lt;-15,"No","Yes")))</f>
        <v>N/A</v>
      </c>
      <c r="E9" s="5">
        <v>59.395118556</v>
      </c>
      <c r="F9" s="5" t="str">
        <f>IF($B9="N/A","N/A",IF(E9&gt;15,"No",IF(E9&lt;-15,"No","Yes")))</f>
        <v>N/A</v>
      </c>
      <c r="G9" s="5">
        <v>58.855546023000002</v>
      </c>
      <c r="H9" s="5" t="str">
        <f>IF($B9="N/A","N/A",IF(G9&gt;15,"No",IF(G9&lt;-15,"No","Yes")))</f>
        <v>N/A</v>
      </c>
      <c r="I9" s="6">
        <v>0.29909999999999998</v>
      </c>
      <c r="J9" s="6">
        <v>-0.90800000000000003</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27.785199346999999</v>
      </c>
      <c r="D11" s="5" t="str">
        <f>IF($B11="N/A","N/A",IF(C11&gt;15,"No",IF(C11&lt;-15,"No","Yes")))</f>
        <v>N/A</v>
      </c>
      <c r="E11" s="5">
        <v>26.304562254</v>
      </c>
      <c r="F11" s="5" t="str">
        <f>IF($B11="N/A","N/A",IF(E11&gt;15,"No",IF(E11&lt;-15,"No","Yes")))</f>
        <v>N/A</v>
      </c>
      <c r="G11" s="5">
        <v>27.298171099000001</v>
      </c>
      <c r="H11" s="5" t="str">
        <f>IF($B11="N/A","N/A",IF(G11&gt;15,"No",IF(G11&lt;-15,"No","Yes")))</f>
        <v>N/A</v>
      </c>
      <c r="I11" s="6">
        <v>-5.33</v>
      </c>
      <c r="J11" s="6">
        <v>3.7770000000000001</v>
      </c>
      <c r="K11" s="105" t="str">
        <f t="shared" si="0"/>
        <v>Yes</v>
      </c>
    </row>
    <row r="12" spans="1:11" x14ac:dyDescent="0.2">
      <c r="A12" s="124" t="s">
        <v>855</v>
      </c>
      <c r="B12" s="68" t="s">
        <v>214</v>
      </c>
      <c r="C12" s="66">
        <v>91.963632609000001</v>
      </c>
      <c r="D12" s="5" t="str">
        <f>IF(OR($B12="N/A",$C12="N/A"),"N/A",IF(C12&gt;100,"No",IF(C12&lt;95,"No","Yes")))</f>
        <v>No</v>
      </c>
      <c r="E12" s="66">
        <v>88.866008704999999</v>
      </c>
      <c r="F12" s="5" t="str">
        <f>IF(OR($B12="N/A",$E12="N/A"),"N/A",IF(E12&gt;100,"No",IF(E12&lt;95,"No","Yes")))</f>
        <v>No</v>
      </c>
      <c r="G12" s="66">
        <v>88.762471558000001</v>
      </c>
      <c r="H12" s="5" t="str">
        <f>IF($B12="N/A","N/A",IF(G12&gt;100,"No",IF(G12&lt;95,"No","Yes")))</f>
        <v>No</v>
      </c>
      <c r="I12" s="69">
        <v>-3.37</v>
      </c>
      <c r="J12" s="69">
        <v>-0.11700000000000001</v>
      </c>
      <c r="K12" s="105" t="str">
        <f t="shared" si="0"/>
        <v>Yes</v>
      </c>
    </row>
    <row r="13" spans="1:11" x14ac:dyDescent="0.2">
      <c r="A13" s="124" t="s">
        <v>347</v>
      </c>
      <c r="B13" s="68" t="s">
        <v>213</v>
      </c>
      <c r="C13" s="66">
        <v>3.1817260635000002</v>
      </c>
      <c r="D13" s="5" t="str">
        <f>IF($B13="N/A","N/A",IF(C13&gt;100,"No",IF(C13&lt;95,"No","Yes")))</f>
        <v>N/A</v>
      </c>
      <c r="E13" s="66">
        <v>4.0732800943000003</v>
      </c>
      <c r="F13" s="5" t="str">
        <f>IF($B13="N/A","N/A",IF(E13&gt;100,"No",IF(E13&lt;95,"No","Yes")))</f>
        <v>N/A</v>
      </c>
      <c r="G13" s="66">
        <v>3.4548325973999998</v>
      </c>
      <c r="H13" s="5" t="str">
        <f>IF($B13="N/A","N/A",IF(G13&gt;100,"No",IF(G13&lt;95,"No","Yes")))</f>
        <v>N/A</v>
      </c>
      <c r="I13" s="69">
        <v>28.02</v>
      </c>
      <c r="J13" s="69">
        <v>-15.2</v>
      </c>
      <c r="K13" s="105" t="str">
        <f t="shared" si="0"/>
        <v>Yes</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95.546501923999998</v>
      </c>
      <c r="D15" s="5" t="str">
        <f>IF(OR($B15="N/A",$C15="N/A"),"N/A",IF(C15&gt;100,"No",IF(C15&lt;95,"No","Yes")))</f>
        <v>Yes</v>
      </c>
      <c r="E15" s="66">
        <v>96.885773709999995</v>
      </c>
      <c r="F15" s="5" t="str">
        <f>IF(OR($B15="N/A",$E15="N/A"),"N/A",IF(E15&gt;100,"No",IF(E15&lt;95,"No","Yes")))</f>
        <v>Yes</v>
      </c>
      <c r="G15" s="66">
        <v>97.716477956000006</v>
      </c>
      <c r="H15" s="5" t="str">
        <f>IF($B15="N/A","N/A",IF(G15&gt;100,"No",IF(G15&lt;95,"No","Yes")))</f>
        <v>Yes</v>
      </c>
      <c r="I15" s="69">
        <v>1.4019999999999999</v>
      </c>
      <c r="J15" s="69">
        <v>0.85740000000000005</v>
      </c>
      <c r="K15" s="105" t="str">
        <f t="shared" si="0"/>
        <v>Yes</v>
      </c>
    </row>
    <row r="16" spans="1:11" x14ac:dyDescent="0.2">
      <c r="A16" s="124" t="s">
        <v>331</v>
      </c>
      <c r="B16" s="22" t="s">
        <v>213</v>
      </c>
      <c r="C16" s="56">
        <v>7023255</v>
      </c>
      <c r="D16" s="5" t="str">
        <f>IF($B16="N/A","N/A",IF(C16&gt;15,"No",IF(C16&lt;-15,"No","Yes")))</f>
        <v>N/A</v>
      </c>
      <c r="E16" s="23">
        <v>7998216</v>
      </c>
      <c r="F16" s="5" t="str">
        <f>IF($B16="N/A","N/A",IF(E16&gt;15,"No",IF(E16&lt;-15,"No","Yes")))</f>
        <v>N/A</v>
      </c>
      <c r="G16" s="23">
        <v>7874829</v>
      </c>
      <c r="H16" s="5" t="str">
        <f>IF($B16="N/A","N/A",IF(G16&gt;15,"No",IF(G16&lt;-15,"No","Yes")))</f>
        <v>N/A</v>
      </c>
      <c r="I16" s="6">
        <v>13.88</v>
      </c>
      <c r="J16" s="6">
        <v>-1.54</v>
      </c>
      <c r="K16" s="105" t="str">
        <f t="shared" si="0"/>
        <v>Yes</v>
      </c>
    </row>
    <row r="17" spans="1:11" x14ac:dyDescent="0.2">
      <c r="A17" s="124" t="s">
        <v>439</v>
      </c>
      <c r="B17" s="22" t="s">
        <v>215</v>
      </c>
      <c r="C17" s="66">
        <v>2.4543605493</v>
      </c>
      <c r="D17" s="5" t="str">
        <f>IF($B17="N/A","N/A",IF(C17&gt;20,"No",IF(C17&lt;5,"No","Yes")))</f>
        <v>No</v>
      </c>
      <c r="E17" s="5">
        <v>2.1053444917999999</v>
      </c>
      <c r="F17" s="5" t="str">
        <f>IF($B17="N/A","N/A",IF(E17&gt;20,"No",IF(E17&lt;5,"No","Yes")))</f>
        <v>No</v>
      </c>
      <c r="G17" s="5">
        <v>2.2750335276999998</v>
      </c>
      <c r="H17" s="5" t="str">
        <f>IF($B17="N/A","N/A",IF(G17&gt;20,"No",IF(G17&lt;5,"No","Yes")))</f>
        <v>No</v>
      </c>
      <c r="I17" s="6">
        <v>-14.2</v>
      </c>
      <c r="J17" s="6">
        <v>8.06</v>
      </c>
      <c r="K17" s="105" t="str">
        <f t="shared" si="0"/>
        <v>Yes</v>
      </c>
    </row>
    <row r="18" spans="1:11" x14ac:dyDescent="0.2">
      <c r="A18" s="124" t="s">
        <v>440</v>
      </c>
      <c r="B18" s="17" t="s">
        <v>213</v>
      </c>
      <c r="C18" s="66">
        <v>97.545639451</v>
      </c>
      <c r="D18" s="5" t="str">
        <f>IF($B18="N/A","N/A",IF(C18&gt;15,"No",IF(C18&lt;-15,"No","Yes")))</f>
        <v>N/A</v>
      </c>
      <c r="E18" s="5">
        <v>97.894655508</v>
      </c>
      <c r="F18" s="5" t="str">
        <f>IF($B18="N/A","N/A",IF(E18&gt;15,"No",IF(E18&lt;-15,"No","Yes")))</f>
        <v>N/A</v>
      </c>
      <c r="G18" s="5">
        <v>97.724966472000006</v>
      </c>
      <c r="H18" s="5" t="str">
        <f>IF($B18="N/A","N/A",IF(G18&gt;15,"No",IF(G18&lt;-15,"No","Yes")))</f>
        <v>N/A</v>
      </c>
      <c r="I18" s="6">
        <v>0.35780000000000001</v>
      </c>
      <c r="J18" s="6">
        <v>-0.17299999999999999</v>
      </c>
      <c r="K18" s="105" t="str">
        <f t="shared" si="0"/>
        <v>Yes</v>
      </c>
    </row>
    <row r="19" spans="1:11" x14ac:dyDescent="0.2">
      <c r="A19" s="124" t="s">
        <v>441</v>
      </c>
      <c r="B19" s="22" t="s">
        <v>216</v>
      </c>
      <c r="C19" s="66">
        <v>6.8746613928000002</v>
      </c>
      <c r="D19" s="5" t="str">
        <f>IF($B19="N/A","N/A",IF(C19&gt;1,"Yes","No"))</f>
        <v>Yes</v>
      </c>
      <c r="E19" s="5">
        <v>2.35177445E-2</v>
      </c>
      <c r="F19" s="5" t="str">
        <f>IF($B19="N/A","N/A",IF(E19&gt;1,"Yes","No"))</f>
        <v>No</v>
      </c>
      <c r="G19" s="5">
        <v>2.45592634E-2</v>
      </c>
      <c r="H19" s="5" t="str">
        <f>IF($B19="N/A","N/A",IF(G19&gt;1,"Yes","No"))</f>
        <v>No</v>
      </c>
      <c r="I19" s="6">
        <v>-99.7</v>
      </c>
      <c r="J19" s="6">
        <v>4.4290000000000003</v>
      </c>
      <c r="K19" s="105" t="str">
        <f t="shared" si="0"/>
        <v>Yes</v>
      </c>
    </row>
    <row r="20" spans="1:11" x14ac:dyDescent="0.2">
      <c r="A20" s="124" t="s">
        <v>857</v>
      </c>
      <c r="B20" s="22" t="s">
        <v>213</v>
      </c>
      <c r="C20" s="59">
        <v>8.3839403510999997</v>
      </c>
      <c r="D20" s="5" t="str">
        <f>IF($B20="N/A","N/A",IF(C20&gt;15,"No",IF(C20&lt;-15,"No","Yes")))</f>
        <v>N/A</v>
      </c>
      <c r="E20" s="24">
        <v>154.62307283000001</v>
      </c>
      <c r="F20" s="5" t="str">
        <f>IF($B20="N/A","N/A",IF(E20&gt;15,"No",IF(E20&lt;-15,"No","Yes")))</f>
        <v>N/A</v>
      </c>
      <c r="G20" s="24">
        <v>216.53981386000001</v>
      </c>
      <c r="H20" s="5" t="str">
        <f>IF($B20="N/A","N/A",IF(G20&gt;15,"No",IF(G20&lt;-15,"No","Yes")))</f>
        <v>N/A</v>
      </c>
      <c r="I20" s="6">
        <v>1744</v>
      </c>
      <c r="J20" s="6">
        <v>40.04</v>
      </c>
      <c r="K20" s="105" t="str">
        <f t="shared" si="0"/>
        <v>No</v>
      </c>
    </row>
    <row r="21" spans="1:11" x14ac:dyDescent="0.2">
      <c r="A21" s="124" t="s">
        <v>34</v>
      </c>
      <c r="B21" s="22" t="s">
        <v>213</v>
      </c>
      <c r="C21" s="70">
        <v>68.131077387999994</v>
      </c>
      <c r="D21" s="5" t="str">
        <f>IF($B21="N/A","N/A",IF(C21&gt;15,"No",IF(C21&lt;-15,"No","Yes")))</f>
        <v>N/A</v>
      </c>
      <c r="E21" s="71">
        <v>64.781773321000003</v>
      </c>
      <c r="F21" s="5" t="str">
        <f>IF($B21="N/A","N/A",IF(E21&gt;15,"No",IF(E21&lt;-15,"No","Yes")))</f>
        <v>N/A</v>
      </c>
      <c r="G21" s="71">
        <v>66.347146359999996</v>
      </c>
      <c r="H21" s="5" t="str">
        <f>IF($B21="N/A","N/A",IF(G21&gt;15,"No",IF(G21&lt;-15,"No","Yes")))</f>
        <v>N/A</v>
      </c>
      <c r="I21" s="6">
        <v>-4.92</v>
      </c>
      <c r="J21" s="6">
        <v>2.4159999999999999</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786.26753815999996</v>
      </c>
      <c r="D24" s="5" t="str">
        <f>IF($B24="N/A","N/A",IF(C24&gt;300,"No",IF(C24&lt;75,"No","Yes")))</f>
        <v>No</v>
      </c>
      <c r="E24" s="24">
        <v>743.97613794999995</v>
      </c>
      <c r="F24" s="5" t="str">
        <f>IF($B24="N/A","N/A",IF(E24&gt;300,"No",IF(E24&lt;75,"No","Yes")))</f>
        <v>No</v>
      </c>
      <c r="G24" s="24">
        <v>673.33177583999998</v>
      </c>
      <c r="H24" s="5" t="str">
        <f>IF($B24="N/A","N/A",IF(G24&gt;300,"No",IF(G24&lt;75,"No","Yes")))</f>
        <v>No</v>
      </c>
      <c r="I24" s="6">
        <v>-5.38</v>
      </c>
      <c r="J24" s="6">
        <v>-9.5</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39872</v>
      </c>
      <c r="D27" s="22" t="s">
        <v>213</v>
      </c>
      <c r="E27" s="23">
        <v>15200</v>
      </c>
      <c r="F27" s="22" t="s">
        <v>213</v>
      </c>
      <c r="G27" s="23">
        <v>16481</v>
      </c>
      <c r="H27" s="5" t="str">
        <f>IF($B27="N/A","N/A",IF(G27&gt;15,"No",IF(G27&lt;-15,"No","Yes")))</f>
        <v>N/A</v>
      </c>
      <c r="I27" s="6">
        <v>-61.9</v>
      </c>
      <c r="J27" s="6">
        <v>8.4280000000000008</v>
      </c>
      <c r="K27" s="105" t="str">
        <f t="shared" si="0"/>
        <v>Yes</v>
      </c>
    </row>
    <row r="28" spans="1:11" x14ac:dyDescent="0.2">
      <c r="A28" s="124" t="s">
        <v>346</v>
      </c>
      <c r="B28" s="22" t="s">
        <v>213</v>
      </c>
      <c r="C28" s="57">
        <v>7.3784514800000006E-2</v>
      </c>
      <c r="D28" s="22" t="s">
        <v>213</v>
      </c>
      <c r="E28" s="4">
        <v>2.71766669E-2</v>
      </c>
      <c r="F28" s="22" t="s">
        <v>213</v>
      </c>
      <c r="G28" s="4">
        <v>2.8978481699999999E-2</v>
      </c>
      <c r="H28" s="5" t="str">
        <f>IF($B28="N/A","N/A",IF(G28&gt;15,"No",IF(G28&lt;-15,"No","Yes")))</f>
        <v>N/A</v>
      </c>
      <c r="I28" s="6">
        <v>-63.2</v>
      </c>
      <c r="J28" s="6">
        <v>6.63</v>
      </c>
      <c r="K28" s="105" t="str">
        <f t="shared" si="0"/>
        <v>Yes</v>
      </c>
    </row>
    <row r="29" spans="1:11" ht="25.5" x14ac:dyDescent="0.2">
      <c r="A29" s="124" t="s">
        <v>836</v>
      </c>
      <c r="B29" s="22" t="s">
        <v>213</v>
      </c>
      <c r="C29" s="24">
        <v>832.05276886000001</v>
      </c>
      <c r="D29" s="22" t="s">
        <v>213</v>
      </c>
      <c r="E29" s="24">
        <v>990.35980262999999</v>
      </c>
      <c r="F29" s="22" t="s">
        <v>213</v>
      </c>
      <c r="G29" s="24">
        <v>648.91420424</v>
      </c>
      <c r="H29" s="22" t="s">
        <v>213</v>
      </c>
      <c r="I29" s="6">
        <v>19.03</v>
      </c>
      <c r="J29" s="6">
        <v>-34.5</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15014688</v>
      </c>
      <c r="D31" s="5" t="str">
        <f t="shared" ref="D31:F50" si="4">IF($B31="N/A","N/A",IF(C31&lt;0,"No","Yes"))</f>
        <v>N/A</v>
      </c>
      <c r="E31" s="56">
        <v>14712229</v>
      </c>
      <c r="F31" s="5" t="str">
        <f t="shared" si="4"/>
        <v>N/A</v>
      </c>
      <c r="G31" s="56">
        <v>15525353</v>
      </c>
      <c r="H31" s="5" t="str">
        <f t="shared" ref="H31:H50" si="5">IF($B31="N/A","N/A",IF(G31&lt;0,"No","Yes"))</f>
        <v>N/A</v>
      </c>
      <c r="I31" s="6">
        <v>-2.0099999999999998</v>
      </c>
      <c r="J31" s="6">
        <v>5.5270000000000001</v>
      </c>
      <c r="K31" s="105" t="str">
        <f t="shared" si="0"/>
        <v>Yes</v>
      </c>
    </row>
    <row r="32" spans="1:11" ht="25.5" x14ac:dyDescent="0.2">
      <c r="A32" s="128" t="s">
        <v>654</v>
      </c>
      <c r="B32" s="72" t="s">
        <v>213</v>
      </c>
      <c r="C32" s="57">
        <v>95.876504393999994</v>
      </c>
      <c r="D32" s="5" t="str">
        <f t="shared" si="4"/>
        <v>N/A</v>
      </c>
      <c r="E32" s="57">
        <v>95.982199570000006</v>
      </c>
      <c r="F32" s="5" t="str">
        <f t="shared" si="4"/>
        <v>N/A</v>
      </c>
      <c r="G32" s="57">
        <v>96.024728069000005</v>
      </c>
      <c r="H32" s="5" t="str">
        <f t="shared" si="5"/>
        <v>N/A</v>
      </c>
      <c r="I32" s="6">
        <v>0.11020000000000001</v>
      </c>
      <c r="J32" s="6">
        <v>4.4299999999999999E-2</v>
      </c>
      <c r="K32" s="105" t="str">
        <f t="shared" si="0"/>
        <v>Yes</v>
      </c>
    </row>
    <row r="33" spans="1:11" x14ac:dyDescent="0.2">
      <c r="A33" s="128" t="s">
        <v>655</v>
      </c>
      <c r="B33" s="72" t="s">
        <v>213</v>
      </c>
      <c r="C33" s="57">
        <v>3.7742575803</v>
      </c>
      <c r="D33" s="5" t="str">
        <f t="shared" si="4"/>
        <v>N/A</v>
      </c>
      <c r="E33" s="57">
        <v>3.8585723482000001</v>
      </c>
      <c r="F33" s="5" t="str">
        <f t="shared" si="4"/>
        <v>N/A</v>
      </c>
      <c r="G33" s="57">
        <v>3.8310626496000002</v>
      </c>
      <c r="H33" s="5" t="str">
        <f t="shared" si="5"/>
        <v>N/A</v>
      </c>
      <c r="I33" s="6">
        <v>2.234</v>
      </c>
      <c r="J33" s="6">
        <v>-0.71299999999999997</v>
      </c>
      <c r="K33" s="105" t="str">
        <f t="shared" si="0"/>
        <v>Yes</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0.34923802609999999</v>
      </c>
      <c r="D35" s="5" t="str">
        <f t="shared" si="4"/>
        <v>N/A</v>
      </c>
      <c r="E35" s="57">
        <v>0.15922808159999999</v>
      </c>
      <c r="F35" s="5" t="str">
        <f t="shared" si="4"/>
        <v>N/A</v>
      </c>
      <c r="G35" s="57">
        <v>0.1442092814</v>
      </c>
      <c r="H35" s="5" t="str">
        <f t="shared" si="5"/>
        <v>N/A</v>
      </c>
      <c r="I35" s="6">
        <v>-54.4</v>
      </c>
      <c r="J35" s="6">
        <v>-9.43</v>
      </c>
      <c r="K35" s="105" t="str">
        <f t="shared" si="0"/>
        <v>Yes</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32000496</v>
      </c>
      <c r="D51" s="22" t="s">
        <v>213</v>
      </c>
      <c r="E51" s="23">
        <v>33219887</v>
      </c>
      <c r="F51" s="22" t="s">
        <v>213</v>
      </c>
      <c r="G51" s="23">
        <v>33473053</v>
      </c>
      <c r="H51" s="22" t="s">
        <v>213</v>
      </c>
      <c r="I51" s="6">
        <v>3.8109999999999999</v>
      </c>
      <c r="J51" s="6">
        <v>0.7621</v>
      </c>
      <c r="K51" s="105" t="str">
        <f t="shared" si="0"/>
        <v>Yes</v>
      </c>
    </row>
    <row r="52" spans="1:11" x14ac:dyDescent="0.2">
      <c r="A52" s="128" t="s">
        <v>352</v>
      </c>
      <c r="B52" s="22" t="s">
        <v>213</v>
      </c>
      <c r="C52" s="57">
        <v>29.495020952000001</v>
      </c>
      <c r="D52" s="5" t="str">
        <f t="shared" ref="D52:D54" si="6">IF($B52="N/A","N/A",IF(C52&gt;15,"No",IF(C52&lt;-15,"No","Yes")))</f>
        <v>N/A</v>
      </c>
      <c r="E52" s="4">
        <v>93.949031192999996</v>
      </c>
      <c r="F52" s="5" t="str">
        <f t="shared" ref="F52:F54" si="7">IF($B52="N/A","N/A",IF(E52&gt;15,"No",IF(E52&lt;-15,"No","Yes")))</f>
        <v>N/A</v>
      </c>
      <c r="G52" s="4">
        <v>94.242093781999998</v>
      </c>
      <c r="H52" s="5" t="str">
        <f t="shared" ref="H52:H54" si="8">IF($B52="N/A","N/A",IF(G52&gt;15,"No",IF(G52&lt;-15,"No","Yes")))</f>
        <v>N/A</v>
      </c>
      <c r="I52" s="6">
        <v>218.5</v>
      </c>
      <c r="J52" s="6">
        <v>0.31190000000000001</v>
      </c>
      <c r="K52" s="105" t="str">
        <f t="shared" si="0"/>
        <v>Yes</v>
      </c>
    </row>
    <row r="53" spans="1:11" x14ac:dyDescent="0.2">
      <c r="A53" s="128" t="s">
        <v>353</v>
      </c>
      <c r="B53" s="22" t="s">
        <v>213</v>
      </c>
      <c r="C53" s="57">
        <v>2.1865661082000001</v>
      </c>
      <c r="D53" s="5" t="str">
        <f t="shared" si="6"/>
        <v>N/A</v>
      </c>
      <c r="E53" s="4">
        <v>5.9871756939000003</v>
      </c>
      <c r="F53" s="5" t="str">
        <f t="shared" si="7"/>
        <v>N/A</v>
      </c>
      <c r="G53" s="4">
        <v>5.6740088810999998</v>
      </c>
      <c r="H53" s="5" t="str">
        <f t="shared" si="8"/>
        <v>N/A</v>
      </c>
      <c r="I53" s="6">
        <v>173.8</v>
      </c>
      <c r="J53" s="6">
        <v>-5.23</v>
      </c>
      <c r="K53" s="105" t="str">
        <f t="shared" si="0"/>
        <v>Yes</v>
      </c>
    </row>
    <row r="54" spans="1:11" x14ac:dyDescent="0.2">
      <c r="A54" s="129" t="s">
        <v>354</v>
      </c>
      <c r="B54" s="113" t="s">
        <v>213</v>
      </c>
      <c r="C54" s="130">
        <v>68.318412940000002</v>
      </c>
      <c r="D54" s="114" t="str">
        <f t="shared" si="6"/>
        <v>N/A</v>
      </c>
      <c r="E54" s="118">
        <v>6.3793112799999996E-2</v>
      </c>
      <c r="F54" s="114" t="str">
        <f t="shared" si="7"/>
        <v>N/A</v>
      </c>
      <c r="G54" s="118">
        <v>8.3849537099999996E-2</v>
      </c>
      <c r="H54" s="114" t="str">
        <f t="shared" si="8"/>
        <v>N/A</v>
      </c>
      <c r="I54" s="115">
        <v>-99.9</v>
      </c>
      <c r="J54" s="115">
        <v>31.44</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6850879</v>
      </c>
      <c r="D6" s="5" t="str">
        <f>IF($B6="N/A","N/A",IF(C6&gt;15,"No",IF(C6&lt;-15,"No","Yes")))</f>
        <v>N/A</v>
      </c>
      <c r="E6" s="23">
        <v>7829826</v>
      </c>
      <c r="F6" s="5" t="str">
        <f>IF($B6="N/A","N/A",IF(E6&gt;15,"No",IF(E6&lt;-15,"No","Yes")))</f>
        <v>N/A</v>
      </c>
      <c r="G6" s="23">
        <v>7695674</v>
      </c>
      <c r="H6" s="5" t="str">
        <f>IF($B6="N/A","N/A",IF(G6&gt;15,"No",IF(G6&lt;-15,"No","Yes")))</f>
        <v>N/A</v>
      </c>
      <c r="I6" s="6">
        <v>14.29</v>
      </c>
      <c r="J6" s="6">
        <v>-1.71</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1.8344799259</v>
      </c>
      <c r="D9" s="5" t="str">
        <f t="shared" ref="D9:D15" si="1">IF($B9="N/A","N/A",IF(C9&gt;15,"No",IF(C9&lt;-15,"No","Yes")))</f>
        <v>N/A</v>
      </c>
      <c r="E9" s="4">
        <v>0</v>
      </c>
      <c r="F9" s="5" t="str">
        <f t="shared" ref="F9:F15" si="2">IF($B9="N/A","N/A",IF(E9&gt;15,"No",IF(E9&lt;-15,"No","Yes")))</f>
        <v>N/A</v>
      </c>
      <c r="G9" s="4">
        <v>0</v>
      </c>
      <c r="H9" s="5" t="str">
        <f t="shared" ref="H9:H15" si="3">IF($B9="N/A","N/A",IF(G9&gt;15,"No",IF(G9&lt;-15,"No","Yes")))</f>
        <v>N/A</v>
      </c>
      <c r="I9" s="6">
        <v>-100</v>
      </c>
      <c r="J9" s="6" t="s">
        <v>1748</v>
      </c>
      <c r="K9" s="105" t="str">
        <f t="shared" si="0"/>
        <v>N/A</v>
      </c>
    </row>
    <row r="10" spans="1:11" x14ac:dyDescent="0.2">
      <c r="A10" s="124" t="s">
        <v>36</v>
      </c>
      <c r="B10" s="22" t="s">
        <v>213</v>
      </c>
      <c r="C10" s="57" t="s">
        <v>1748</v>
      </c>
      <c r="D10" s="5" t="str">
        <f t="shared" si="1"/>
        <v>N/A</v>
      </c>
      <c r="E10" s="4" t="s">
        <v>1748</v>
      </c>
      <c r="F10" s="5" t="str">
        <f t="shared" si="2"/>
        <v>N/A</v>
      </c>
      <c r="G10" s="4" t="s">
        <v>1748</v>
      </c>
      <c r="H10" s="5" t="str">
        <f t="shared" si="3"/>
        <v>N/A</v>
      </c>
      <c r="I10" s="6" t="s">
        <v>1748</v>
      </c>
      <c r="J10" s="6" t="s">
        <v>1748</v>
      </c>
      <c r="K10" s="105" t="str">
        <f t="shared" si="0"/>
        <v>N/A</v>
      </c>
    </row>
    <row r="11" spans="1:11" x14ac:dyDescent="0.2">
      <c r="A11" s="124" t="s">
        <v>37</v>
      </c>
      <c r="B11" s="22" t="s">
        <v>213</v>
      </c>
      <c r="C11" s="57" t="s">
        <v>1748</v>
      </c>
      <c r="D11" s="5" t="str">
        <f t="shared" si="1"/>
        <v>N/A</v>
      </c>
      <c r="E11" s="4" t="s">
        <v>1748</v>
      </c>
      <c r="F11" s="5" t="str">
        <f t="shared" si="2"/>
        <v>N/A</v>
      </c>
      <c r="G11" s="4" t="s">
        <v>1748</v>
      </c>
      <c r="H11" s="5" t="str">
        <f t="shared" si="3"/>
        <v>N/A</v>
      </c>
      <c r="I11" s="6" t="s">
        <v>1748</v>
      </c>
      <c r="J11" s="6" t="s">
        <v>1748</v>
      </c>
      <c r="K11" s="105" t="str">
        <f t="shared" si="0"/>
        <v>N/A</v>
      </c>
    </row>
    <row r="12" spans="1:11" x14ac:dyDescent="0.2">
      <c r="A12" s="124" t="s">
        <v>38</v>
      </c>
      <c r="B12" s="22" t="s">
        <v>213</v>
      </c>
      <c r="C12" s="57">
        <v>1.8344799259</v>
      </c>
      <c r="D12" s="5" t="str">
        <f t="shared" si="1"/>
        <v>N/A</v>
      </c>
      <c r="E12" s="4">
        <v>0</v>
      </c>
      <c r="F12" s="5" t="str">
        <f t="shared" si="2"/>
        <v>N/A</v>
      </c>
      <c r="G12" s="4">
        <v>0</v>
      </c>
      <c r="H12" s="5" t="str">
        <f t="shared" si="3"/>
        <v>N/A</v>
      </c>
      <c r="I12" s="6">
        <v>-100</v>
      </c>
      <c r="J12" s="6" t="s">
        <v>1748</v>
      </c>
      <c r="K12" s="105" t="str">
        <f t="shared" si="0"/>
        <v>N/A</v>
      </c>
    </row>
    <row r="13" spans="1:11" x14ac:dyDescent="0.2">
      <c r="A13" s="124" t="s">
        <v>861</v>
      </c>
      <c r="B13" s="22" t="s">
        <v>213</v>
      </c>
      <c r="C13" s="57">
        <v>2.0550712571999998</v>
      </c>
      <c r="D13" s="5" t="str">
        <f t="shared" si="1"/>
        <v>N/A</v>
      </c>
      <c r="E13" s="4">
        <v>0</v>
      </c>
      <c r="F13" s="5" t="str">
        <f t="shared" si="2"/>
        <v>N/A</v>
      </c>
      <c r="G13" s="4">
        <v>0</v>
      </c>
      <c r="H13" s="5" t="str">
        <f t="shared" si="3"/>
        <v>N/A</v>
      </c>
      <c r="I13" s="6">
        <v>-100</v>
      </c>
      <c r="J13" s="6" t="s">
        <v>1748</v>
      </c>
      <c r="K13" s="105" t="str">
        <f t="shared" si="0"/>
        <v>N/A</v>
      </c>
    </row>
    <row r="14" spans="1:11" x14ac:dyDescent="0.2">
      <c r="A14" s="124" t="s">
        <v>862</v>
      </c>
      <c r="B14" s="22" t="s">
        <v>213</v>
      </c>
      <c r="C14" s="57">
        <v>2.9771053269999999</v>
      </c>
      <c r="D14" s="5" t="str">
        <f t="shared" si="1"/>
        <v>N/A</v>
      </c>
      <c r="E14" s="4">
        <v>0</v>
      </c>
      <c r="F14" s="5" t="str">
        <f t="shared" si="2"/>
        <v>N/A</v>
      </c>
      <c r="G14" s="4">
        <v>0</v>
      </c>
      <c r="H14" s="5" t="str">
        <f t="shared" si="3"/>
        <v>N/A</v>
      </c>
      <c r="I14" s="6">
        <v>-100</v>
      </c>
      <c r="J14" s="6" t="s">
        <v>1748</v>
      </c>
      <c r="K14" s="105" t="str">
        <f t="shared" si="0"/>
        <v>N/A</v>
      </c>
    </row>
    <row r="15" spans="1:11" x14ac:dyDescent="0.2">
      <c r="A15" s="124" t="s">
        <v>161</v>
      </c>
      <c r="B15" s="22" t="s">
        <v>213</v>
      </c>
      <c r="C15" s="57">
        <v>53.680644483999998</v>
      </c>
      <c r="D15" s="5" t="str">
        <f t="shared" si="1"/>
        <v>N/A</v>
      </c>
      <c r="E15" s="4">
        <v>41.107976090000001</v>
      </c>
      <c r="F15" s="5" t="str">
        <f t="shared" si="2"/>
        <v>N/A</v>
      </c>
      <c r="G15" s="4">
        <v>39.352667486000001</v>
      </c>
      <c r="H15" s="5" t="str">
        <f t="shared" si="3"/>
        <v>N/A</v>
      </c>
      <c r="I15" s="6">
        <v>-23.4</v>
      </c>
      <c r="J15" s="6">
        <v>-4.2699999999999996</v>
      </c>
      <c r="K15" s="105" t="str">
        <f t="shared" si="0"/>
        <v>Yes</v>
      </c>
    </row>
    <row r="16" spans="1:11" x14ac:dyDescent="0.2">
      <c r="A16" s="124" t="s">
        <v>162</v>
      </c>
      <c r="B16" s="22" t="s">
        <v>246</v>
      </c>
      <c r="C16" s="57">
        <v>100</v>
      </c>
      <c r="D16" s="5" t="str">
        <f>IF($B16="N/A","N/A",IF(C16&gt;95,"Yes","No"))</f>
        <v>Yes</v>
      </c>
      <c r="E16" s="4">
        <v>99.975925391000004</v>
      </c>
      <c r="F16" s="5" t="str">
        <f>IF($B16="N/A","N/A",IF(E16&gt;95,"Yes","No"))</f>
        <v>Yes</v>
      </c>
      <c r="G16" s="4">
        <v>99.957638537999998</v>
      </c>
      <c r="H16" s="5" t="str">
        <f>IF($B16="N/A","N/A",IF(G16&gt;95,"Yes","No"))</f>
        <v>Yes</v>
      </c>
      <c r="I16" s="6">
        <v>-2.4E-2</v>
      </c>
      <c r="J16" s="6">
        <v>-1.7999999999999999E-2</v>
      </c>
      <c r="K16" s="105" t="str">
        <f t="shared" ref="K16:K26" si="4">IF(J16="Div by 0", "N/A", IF(J16="N/A","N/A", IF(J16&gt;30, "No", IF(J16&lt;-30, "No", "Yes"))))</f>
        <v>Yes</v>
      </c>
    </row>
    <row r="17" spans="1:11" x14ac:dyDescent="0.2">
      <c r="A17" s="124" t="s">
        <v>863</v>
      </c>
      <c r="B17" s="38" t="s">
        <v>247</v>
      </c>
      <c r="C17" s="57">
        <v>53.680644483999998</v>
      </c>
      <c r="D17" s="5" t="str">
        <f>IF($B17="N/A","N/A",IF(C17&gt;90,"No",IF(C17&lt;50,"No","Yes")))</f>
        <v>Yes</v>
      </c>
      <c r="E17" s="4">
        <v>41.083467243999998</v>
      </c>
      <c r="F17" s="5" t="str">
        <f>IF($B17="N/A","N/A",IF(E17&gt;90,"No",IF(E17&lt;50,"No","Yes")))</f>
        <v>No</v>
      </c>
      <c r="G17" s="4">
        <v>39.244814683999998</v>
      </c>
      <c r="H17" s="5" t="str">
        <f>IF($B17="N/A","N/A",IF(G17&gt;90,"No",IF(G17&lt;50,"No","Yes")))</f>
        <v>No</v>
      </c>
      <c r="I17" s="6">
        <v>-23.5</v>
      </c>
      <c r="J17" s="6">
        <v>-4.4800000000000004</v>
      </c>
      <c r="K17" s="105" t="str">
        <f t="shared" si="4"/>
        <v>Yes</v>
      </c>
    </row>
    <row r="18" spans="1:11" x14ac:dyDescent="0.2">
      <c r="A18" s="124" t="s">
        <v>864</v>
      </c>
      <c r="B18" s="38" t="s">
        <v>224</v>
      </c>
      <c r="C18" s="57">
        <v>46.298876391999997</v>
      </c>
      <c r="D18" s="5" t="str">
        <f t="shared" ref="D18:D23" si="5">IF($B18="N/A","N/A",IF(C18&gt;5,"No",IF(C18&lt;=0,"No","Yes")))</f>
        <v>No</v>
      </c>
      <c r="E18" s="4">
        <v>58.874118019999997</v>
      </c>
      <c r="F18" s="5" t="str">
        <f t="shared" ref="F18:F23" si="6">IF($B18="N/A","N/A",IF(E18&gt;5,"No",IF(E18&lt;=0,"No","Yes")))</f>
        <v>No</v>
      </c>
      <c r="G18" s="4">
        <v>60.641615016000003</v>
      </c>
      <c r="H18" s="5" t="str">
        <f t="shared" ref="H18:H23" si="7">IF($B18="N/A","N/A",IF(G18&gt;5,"No",IF(G18&lt;=0,"No","Yes")))</f>
        <v>No</v>
      </c>
      <c r="I18" s="6">
        <v>27.16</v>
      </c>
      <c r="J18" s="6">
        <v>3.0019999999999998</v>
      </c>
      <c r="K18" s="105" t="str">
        <f t="shared" si="4"/>
        <v>Yes</v>
      </c>
    </row>
    <row r="19" spans="1:11" x14ac:dyDescent="0.2">
      <c r="A19" s="124" t="s">
        <v>865</v>
      </c>
      <c r="B19" s="38" t="s">
        <v>224</v>
      </c>
      <c r="C19" s="57">
        <v>1.12540303E-2</v>
      </c>
      <c r="D19" s="5" t="str">
        <f t="shared" si="5"/>
        <v>Yes</v>
      </c>
      <c r="E19" s="4">
        <v>9.5659852E-3</v>
      </c>
      <c r="F19" s="5" t="str">
        <f t="shared" si="6"/>
        <v>Yes</v>
      </c>
      <c r="G19" s="4">
        <v>3.4954703000000002E-3</v>
      </c>
      <c r="H19" s="5" t="str">
        <f t="shared" si="7"/>
        <v>Yes</v>
      </c>
      <c r="I19" s="6">
        <v>-15</v>
      </c>
      <c r="J19" s="6">
        <v>-63.5</v>
      </c>
      <c r="K19" s="105" t="str">
        <f t="shared" si="4"/>
        <v>No</v>
      </c>
    </row>
    <row r="20" spans="1:11" x14ac:dyDescent="0.2">
      <c r="A20" s="124" t="s">
        <v>866</v>
      </c>
      <c r="B20" s="38" t="s">
        <v>224</v>
      </c>
      <c r="C20" s="57">
        <v>9.2250935999999995E-3</v>
      </c>
      <c r="D20" s="5" t="str">
        <f t="shared" si="5"/>
        <v>Yes</v>
      </c>
      <c r="E20" s="4">
        <v>8.3399044000000006E-3</v>
      </c>
      <c r="F20" s="5" t="str">
        <f t="shared" si="6"/>
        <v>Yes</v>
      </c>
      <c r="G20" s="4">
        <v>2.2220275999999999E-3</v>
      </c>
      <c r="H20" s="5" t="str">
        <f t="shared" si="7"/>
        <v>Yes</v>
      </c>
      <c r="I20" s="6">
        <v>-9.6</v>
      </c>
      <c r="J20" s="6">
        <v>-73.400000000000006</v>
      </c>
      <c r="K20" s="105" t="str">
        <f t="shared" si="4"/>
        <v>No</v>
      </c>
    </row>
    <row r="21" spans="1:11" x14ac:dyDescent="0.2">
      <c r="A21" s="124" t="s">
        <v>867</v>
      </c>
      <c r="B21" s="22" t="s">
        <v>213</v>
      </c>
      <c r="C21" s="57">
        <v>0</v>
      </c>
      <c r="D21" s="5" t="str">
        <f t="shared" si="5"/>
        <v>N/A</v>
      </c>
      <c r="E21" s="4">
        <v>0</v>
      </c>
      <c r="F21" s="5" t="str">
        <f t="shared" si="6"/>
        <v>N/A</v>
      </c>
      <c r="G21" s="4">
        <v>0</v>
      </c>
      <c r="H21" s="5" t="str">
        <f t="shared" si="7"/>
        <v>N/A</v>
      </c>
      <c r="I21" s="6" t="s">
        <v>1748</v>
      </c>
      <c r="J21" s="6" t="s">
        <v>1748</v>
      </c>
      <c r="K21" s="105" t="str">
        <f t="shared" si="4"/>
        <v>N/A</v>
      </c>
    </row>
    <row r="22" spans="1:11" x14ac:dyDescent="0.2">
      <c r="A22" s="124" t="s">
        <v>1703</v>
      </c>
      <c r="B22" s="22" t="s">
        <v>213</v>
      </c>
      <c r="C22" s="57">
        <v>0</v>
      </c>
      <c r="D22" s="5" t="str">
        <f t="shared" si="5"/>
        <v>N/A</v>
      </c>
      <c r="E22" s="4">
        <v>0</v>
      </c>
      <c r="F22" s="5" t="str">
        <f t="shared" si="6"/>
        <v>N/A</v>
      </c>
      <c r="G22" s="4">
        <v>0</v>
      </c>
      <c r="H22" s="5" t="str">
        <f t="shared" si="7"/>
        <v>N/A</v>
      </c>
      <c r="I22" s="6" t="s">
        <v>1748</v>
      </c>
      <c r="J22" s="6" t="s">
        <v>1748</v>
      </c>
      <c r="K22" s="105" t="str">
        <f t="shared" si="4"/>
        <v>N/A</v>
      </c>
    </row>
    <row r="23" spans="1:11" x14ac:dyDescent="0.2">
      <c r="A23" s="124" t="s">
        <v>868</v>
      </c>
      <c r="B23" s="22" t="s">
        <v>213</v>
      </c>
      <c r="C23" s="57">
        <v>0</v>
      </c>
      <c r="D23" s="5" t="str">
        <f t="shared" si="5"/>
        <v>N/A</v>
      </c>
      <c r="E23" s="4">
        <v>0</v>
      </c>
      <c r="F23" s="5" t="str">
        <f t="shared" si="6"/>
        <v>N/A</v>
      </c>
      <c r="G23" s="4">
        <v>0</v>
      </c>
      <c r="H23" s="5" t="str">
        <f t="shared" si="7"/>
        <v>N/A</v>
      </c>
      <c r="I23" s="6" t="s">
        <v>1748</v>
      </c>
      <c r="J23" s="6" t="s">
        <v>1748</v>
      </c>
      <c r="K23" s="105" t="str">
        <f t="shared" si="4"/>
        <v>N/A</v>
      </c>
    </row>
    <row r="24" spans="1:11" x14ac:dyDescent="0.2">
      <c r="A24" s="124" t="s">
        <v>869</v>
      </c>
      <c r="B24" s="22" t="s">
        <v>232</v>
      </c>
      <c r="C24" s="57">
        <v>0</v>
      </c>
      <c r="D24" s="5" t="str">
        <f>IF($B24="N/A","N/A",IF(C24&gt;10,"No",IF(C24&lt;1,"No","Yes")))</f>
        <v>No</v>
      </c>
      <c r="E24" s="4">
        <v>0</v>
      </c>
      <c r="F24" s="5" t="str">
        <f>IF($B24="N/A","N/A",IF(E24&gt;10,"No",IF(E24&lt;1,"No","Yes")))</f>
        <v>No</v>
      </c>
      <c r="G24" s="4">
        <v>0</v>
      </c>
      <c r="H24" s="5" t="str">
        <f>IF($B24="N/A","N/A",IF(G24&gt;10,"No",IF(G24&lt;1,"No","Yes")))</f>
        <v>No</v>
      </c>
      <c r="I24" s="6" t="s">
        <v>1748</v>
      </c>
      <c r="J24" s="6" t="s">
        <v>1748</v>
      </c>
      <c r="K24" s="105" t="str">
        <f t="shared" si="4"/>
        <v>N/A</v>
      </c>
    </row>
    <row r="25" spans="1:11" x14ac:dyDescent="0.2">
      <c r="A25" s="124" t="s">
        <v>870</v>
      </c>
      <c r="B25" s="60" t="s">
        <v>239</v>
      </c>
      <c r="C25" s="57">
        <v>0</v>
      </c>
      <c r="D25" s="5" t="str">
        <f>IF($B25="N/A","N/A",IF(C25&gt;10,"No",IF(C25&lt;=0,"No","Yes")))</f>
        <v>No</v>
      </c>
      <c r="E25" s="4">
        <v>4.3423700000000002E-4</v>
      </c>
      <c r="F25" s="5" t="str">
        <f>IF($B25="N/A","N/A",IF(E25&gt;10,"No",IF(E25&lt;=0,"No","Yes")))</f>
        <v>Yes</v>
      </c>
      <c r="G25" s="4">
        <v>1.0135564E-3</v>
      </c>
      <c r="H25" s="5" t="str">
        <f>IF($B25="N/A","N/A",IF(G25&gt;10,"No",IF(G25&lt;=0,"No","Yes")))</f>
        <v>Yes</v>
      </c>
      <c r="I25" s="6" t="s">
        <v>1748</v>
      </c>
      <c r="J25" s="6">
        <v>133.4</v>
      </c>
      <c r="K25" s="105" t="str">
        <f t="shared" si="4"/>
        <v>No</v>
      </c>
    </row>
    <row r="26" spans="1:11" x14ac:dyDescent="0.2">
      <c r="A26" s="124" t="s">
        <v>871</v>
      </c>
      <c r="B26" s="38" t="s">
        <v>248</v>
      </c>
      <c r="C26" s="57">
        <v>0</v>
      </c>
      <c r="D26" s="5" t="str">
        <f>IF($B26="N/A","N/A",IF(C26&gt;=5,"No",IF(C26&lt;0,"No","Yes")))</f>
        <v>Yes</v>
      </c>
      <c r="E26" s="4">
        <v>2.4074609100000002E-2</v>
      </c>
      <c r="F26" s="5" t="str">
        <f>IF($B26="N/A","N/A",IF(E26&gt;=5,"No",IF(E26&lt;0,"No","Yes")))</f>
        <v>Yes</v>
      </c>
      <c r="G26" s="4">
        <v>4.23614618E-2</v>
      </c>
      <c r="H26" s="5" t="str">
        <f>IF($B26="N/A","N/A",IF(G26&gt;=5,"No",IF(G26&lt;0,"No","Yes")))</f>
        <v>Yes</v>
      </c>
      <c r="I26" s="6" t="s">
        <v>1748</v>
      </c>
      <c r="J26" s="6">
        <v>75.959999999999994</v>
      </c>
      <c r="K26" s="105" t="str">
        <f t="shared" si="4"/>
        <v>No</v>
      </c>
    </row>
    <row r="27" spans="1:11" x14ac:dyDescent="0.2">
      <c r="A27" s="124" t="s">
        <v>14</v>
      </c>
      <c r="B27" s="38" t="s">
        <v>249</v>
      </c>
      <c r="C27" s="57">
        <v>0</v>
      </c>
      <c r="D27" s="5" t="str">
        <f>IF($B27="N/A","N/A",IF(C27&gt;15,"No",IF(C27&lt;=0,"No","Yes")))</f>
        <v>No</v>
      </c>
      <c r="E27" s="4">
        <v>0</v>
      </c>
      <c r="F27" s="5" t="str">
        <f>IF($B27="N/A","N/A",IF(E27&gt;15,"No",IF(E27&lt;=0,"No","Yes")))</f>
        <v>No</v>
      </c>
      <c r="G27" s="4">
        <v>0</v>
      </c>
      <c r="H27" s="5" t="str">
        <f>IF($B27="N/A","N/A",IF(G27&gt;15,"No",IF(G27&lt;=0,"No","Yes")))</f>
        <v>No</v>
      </c>
      <c r="I27" s="6" t="s">
        <v>1748</v>
      </c>
      <c r="J27" s="6" t="s">
        <v>1748</v>
      </c>
      <c r="K27" s="105" t="str">
        <f>IF(J27="Div by 0", "N/A", IF(J27="N/A","N/A", IF(J27&gt;30, "No", IF(J27&lt;-30, "No", "Yes"))))</f>
        <v>N/A</v>
      </c>
    </row>
    <row r="28" spans="1:11" x14ac:dyDescent="0.2">
      <c r="A28" s="124" t="s">
        <v>872</v>
      </c>
      <c r="B28" s="22" t="s">
        <v>213</v>
      </c>
      <c r="C28" s="59" t="s">
        <v>1748</v>
      </c>
      <c r="D28" s="5" t="str">
        <f>IF($B28="N/A","N/A",IF(C28&gt;15,"No",IF(C28&lt;-15,"No","Yes")))</f>
        <v>N/A</v>
      </c>
      <c r="E28" s="24" t="s">
        <v>1748</v>
      </c>
      <c r="F28" s="5" t="str">
        <f>IF($B28="N/A","N/A",IF(E28&gt;15,"No",IF(E28&lt;-15,"No","Yes")))</f>
        <v>N/A</v>
      </c>
      <c r="G28" s="24" t="s">
        <v>1748</v>
      </c>
      <c r="H28" s="5" t="str">
        <f>IF($B28="N/A","N/A",IF(G28&gt;15,"No",IF(G28&lt;-15,"No","Yes")))</f>
        <v>N/A</v>
      </c>
      <c r="I28" s="6" t="s">
        <v>1748</v>
      </c>
      <c r="J28" s="6" t="s">
        <v>1748</v>
      </c>
      <c r="K28" s="105" t="str">
        <f>IF(J28="Div by 0", "N/A", IF(J28="N/A","N/A", IF(J28&gt;30, "No", IF(J28&lt;-30, "No", "Yes"))))</f>
        <v>N/A</v>
      </c>
    </row>
    <row r="29" spans="1:11" x14ac:dyDescent="0.2">
      <c r="A29" s="124" t="s">
        <v>376</v>
      </c>
      <c r="B29" s="22" t="s">
        <v>250</v>
      </c>
      <c r="C29" s="57">
        <v>0</v>
      </c>
      <c r="D29" s="5" t="str">
        <f>IF($B29="N/A","N/A",IF(C29&gt;35,"No",IF(C29&lt;10,"No","Yes")))</f>
        <v>No</v>
      </c>
      <c r="E29" s="4">
        <v>0</v>
      </c>
      <c r="F29" s="5" t="str">
        <f>IF($B29="N/A","N/A",IF(E29&gt;35,"No",IF(E29&lt;10,"No","Yes")))</f>
        <v>No</v>
      </c>
      <c r="G29" s="4">
        <v>0</v>
      </c>
      <c r="H29" s="5" t="str">
        <f>IF($B29="N/A","N/A",IF(G29&gt;35,"No",IF(G29&lt;10,"No","Yes")))</f>
        <v>No</v>
      </c>
      <c r="I29" s="6" t="s">
        <v>1748</v>
      </c>
      <c r="J29" s="6" t="s">
        <v>1748</v>
      </c>
      <c r="K29" s="105" t="str">
        <f t="shared" ref="K29:K54" si="8">IF(J29="Div by 0", "N/A", IF(J29="N/A","N/A", IF(J29&gt;30, "No", IF(J29&lt;-30, "No", "Yes"))))</f>
        <v>N/A</v>
      </c>
    </row>
    <row r="30" spans="1:11" x14ac:dyDescent="0.2">
      <c r="A30" s="124" t="s">
        <v>377</v>
      </c>
      <c r="B30" s="22" t="s">
        <v>251</v>
      </c>
      <c r="C30" s="57">
        <v>53.680644483999998</v>
      </c>
      <c r="D30" s="5" t="str">
        <f>IF($B30="N/A","N/A",IF(C30&gt;20,"No",IF(C30&lt;2,"No","Yes")))</f>
        <v>No</v>
      </c>
      <c r="E30" s="4">
        <v>41.107976090000001</v>
      </c>
      <c r="F30" s="5" t="str">
        <f>IF($B30="N/A","N/A",IF(E30&gt;20,"No",IF(E30&lt;2,"No","Yes")))</f>
        <v>No</v>
      </c>
      <c r="G30" s="4">
        <v>39.352667486000001</v>
      </c>
      <c r="H30" s="5" t="str">
        <f>IF($B30="N/A","N/A",IF(G30&gt;20,"No",IF(G30&lt;2,"No","Yes")))</f>
        <v>No</v>
      </c>
      <c r="I30" s="6">
        <v>-23.4</v>
      </c>
      <c r="J30" s="6">
        <v>-4.2699999999999996</v>
      </c>
      <c r="K30" s="105" t="str">
        <f t="shared" si="8"/>
        <v>Yes</v>
      </c>
    </row>
    <row r="31" spans="1:11" x14ac:dyDescent="0.2">
      <c r="A31" s="124" t="s">
        <v>378</v>
      </c>
      <c r="B31" s="22" t="s">
        <v>252</v>
      </c>
      <c r="C31" s="57">
        <v>0</v>
      </c>
      <c r="D31" s="5" t="str">
        <f>IF($B31="N/A","N/A",IF(C31&gt;8,"No",IF(C31&lt;0.5,"No","Yes")))</f>
        <v>No</v>
      </c>
      <c r="E31" s="4">
        <v>0</v>
      </c>
      <c r="F31" s="5" t="str">
        <f>IF($B31="N/A","N/A",IF(E31&gt;8,"No",IF(E31&lt;0.5,"No","Yes")))</f>
        <v>No</v>
      </c>
      <c r="G31" s="4">
        <v>0</v>
      </c>
      <c r="H31" s="5" t="str">
        <f>IF($B31="N/A","N/A",IF(G31&gt;8,"No",IF(G31&lt;0.5,"No","Yes")))</f>
        <v>No</v>
      </c>
      <c r="I31" s="6" t="s">
        <v>1748</v>
      </c>
      <c r="J31" s="6" t="s">
        <v>1748</v>
      </c>
      <c r="K31" s="105" t="str">
        <f t="shared" si="8"/>
        <v>N/A</v>
      </c>
    </row>
    <row r="32" spans="1:11" x14ac:dyDescent="0.2">
      <c r="A32" s="124" t="s">
        <v>379</v>
      </c>
      <c r="B32" s="22" t="s">
        <v>253</v>
      </c>
      <c r="C32" s="57">
        <v>0</v>
      </c>
      <c r="D32" s="5" t="str">
        <f>IF($B32="N/A","N/A",IF(C32&gt;25,"No",IF(C32&lt;3,"No","Yes")))</f>
        <v>No</v>
      </c>
      <c r="E32" s="4">
        <v>0</v>
      </c>
      <c r="F32" s="5" t="str">
        <f>IF($B32="N/A","N/A",IF(E32&gt;25,"No",IF(E32&lt;3,"No","Yes")))</f>
        <v>No</v>
      </c>
      <c r="G32" s="4">
        <v>0</v>
      </c>
      <c r="H32" s="5" t="str">
        <f>IF($B32="N/A","N/A",IF(G32&gt;25,"No",IF(G32&lt;3,"No","Yes")))</f>
        <v>No</v>
      </c>
      <c r="I32" s="6" t="s">
        <v>1748</v>
      </c>
      <c r="J32" s="6" t="s">
        <v>1748</v>
      </c>
      <c r="K32" s="105" t="str">
        <f t="shared" si="8"/>
        <v>N/A</v>
      </c>
    </row>
    <row r="33" spans="1:11" x14ac:dyDescent="0.2">
      <c r="A33" s="124" t="s">
        <v>380</v>
      </c>
      <c r="B33" s="22" t="s">
        <v>254</v>
      </c>
      <c r="C33" s="57">
        <v>0</v>
      </c>
      <c r="D33" s="5" t="str">
        <f>IF($B33="N/A","N/A",IF(C33&gt;25,"No",IF(C33&lt;2,"No","Yes")))</f>
        <v>No</v>
      </c>
      <c r="E33" s="4">
        <v>0</v>
      </c>
      <c r="F33" s="5" t="str">
        <f>IF($B33="N/A","N/A",IF(E33&gt;25,"No",IF(E33&lt;2,"No","Yes")))</f>
        <v>No</v>
      </c>
      <c r="G33" s="4">
        <v>0</v>
      </c>
      <c r="H33" s="5" t="str">
        <f>IF($B33="N/A","N/A",IF(G33&gt;25,"No",IF(G33&lt;2,"No","Yes")))</f>
        <v>No</v>
      </c>
      <c r="I33" s="6" t="s">
        <v>1748</v>
      </c>
      <c r="J33" s="6" t="s">
        <v>1748</v>
      </c>
      <c r="K33" s="105" t="str">
        <f t="shared" si="8"/>
        <v>N/A</v>
      </c>
    </row>
    <row r="34" spans="1:11" x14ac:dyDescent="0.2">
      <c r="A34" s="124" t="s">
        <v>381</v>
      </c>
      <c r="B34" s="22" t="s">
        <v>255</v>
      </c>
      <c r="C34" s="57">
        <v>0</v>
      </c>
      <c r="D34" s="5" t="str">
        <f>IF($B34="N/A","N/A",IF(C34&gt;25,"No",IF(C34&lt;=0,"No","Yes")))</f>
        <v>No</v>
      </c>
      <c r="E34" s="4">
        <v>0</v>
      </c>
      <c r="F34" s="5" t="str">
        <f>IF($B34="N/A","N/A",IF(E34&gt;25,"No",IF(E34&lt;=0,"No","Yes")))</f>
        <v>No</v>
      </c>
      <c r="G34" s="4">
        <v>0</v>
      </c>
      <c r="H34" s="5" t="str">
        <f>IF($B34="N/A","N/A",IF(G34&gt;25,"No",IF(G34&lt;=0,"No","Yes")))</f>
        <v>No</v>
      </c>
      <c r="I34" s="6" t="s">
        <v>1748</v>
      </c>
      <c r="J34" s="6" t="s">
        <v>1748</v>
      </c>
      <c r="K34" s="105" t="str">
        <f t="shared" si="8"/>
        <v>N/A</v>
      </c>
    </row>
    <row r="35" spans="1:11" x14ac:dyDescent="0.2">
      <c r="A35" s="124" t="s">
        <v>382</v>
      </c>
      <c r="B35" s="22" t="s">
        <v>256</v>
      </c>
      <c r="C35" s="57">
        <v>0</v>
      </c>
      <c r="D35" s="5" t="str">
        <f>IF($B35="N/A","N/A",IF(C35&gt;20,"No",IF(C35&lt;4,"No","Yes")))</f>
        <v>No</v>
      </c>
      <c r="E35" s="4">
        <v>0</v>
      </c>
      <c r="F35" s="5" t="str">
        <f>IF($B35="N/A","N/A",IF(E35&gt;20,"No",IF(E35&lt;4,"No","Yes")))</f>
        <v>No</v>
      </c>
      <c r="G35" s="4">
        <v>0</v>
      </c>
      <c r="H35" s="5" t="str">
        <f>IF($B35="N/A","N/A",IF(G35&gt;20,"No",IF(G35&lt;4,"No","Yes")))</f>
        <v>No</v>
      </c>
      <c r="I35" s="6" t="s">
        <v>1748</v>
      </c>
      <c r="J35" s="6" t="s">
        <v>1748</v>
      </c>
      <c r="K35" s="105" t="str">
        <f t="shared" si="8"/>
        <v>N/A</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15.391338834000001</v>
      </c>
      <c r="D37" s="5" t="str">
        <f>IF($B37="N/A","N/A",IF(C37&gt;=25,"No",IF(C37&lt;0,"No","Yes")))</f>
        <v>Yes</v>
      </c>
      <c r="E37" s="4">
        <v>19.160387472</v>
      </c>
      <c r="F37" s="5" t="str">
        <f>IF($B37="N/A","N/A",IF(E37&gt;=25,"No",IF(E37&lt;0,"No","Yes")))</f>
        <v>Yes</v>
      </c>
      <c r="G37" s="4">
        <v>19.855090015999998</v>
      </c>
      <c r="H37" s="5" t="str">
        <f>IF($B37="N/A","N/A",IF(G37&gt;=25,"No",IF(G37&lt;0,"No","Yes")))</f>
        <v>Yes</v>
      </c>
      <c r="I37" s="6">
        <v>24.49</v>
      </c>
      <c r="J37" s="6">
        <v>3.6259999999999999</v>
      </c>
      <c r="K37" s="105" t="str">
        <f t="shared" si="8"/>
        <v>Yes</v>
      </c>
    </row>
    <row r="38" spans="1:11" x14ac:dyDescent="0.2">
      <c r="A38" s="124" t="s">
        <v>385</v>
      </c>
      <c r="B38" s="22" t="s">
        <v>221</v>
      </c>
      <c r="C38" s="57">
        <v>5.1234300999999996E-3</v>
      </c>
      <c r="D38" s="5" t="str">
        <f>IF($B38="N/A","N/A",IF(C38&gt;3,"Yes","No"))</f>
        <v>No</v>
      </c>
      <c r="E38" s="4">
        <v>4.3934565000000002E-3</v>
      </c>
      <c r="F38" s="5" t="str">
        <f>IF($B38="N/A","N/A",IF(E38&gt;3,"Yes","No"))</f>
        <v>No</v>
      </c>
      <c r="G38" s="4">
        <v>5.2107196999999997E-3</v>
      </c>
      <c r="H38" s="5" t="str">
        <f>IF($B38="N/A","N/A",IF(G38&gt;3,"Yes","No"))</f>
        <v>No</v>
      </c>
      <c r="I38" s="6">
        <v>-14.2</v>
      </c>
      <c r="J38" s="6">
        <v>18.600000000000001</v>
      </c>
      <c r="K38" s="105" t="str">
        <f t="shared" si="8"/>
        <v>Yes</v>
      </c>
    </row>
    <row r="39" spans="1:11" x14ac:dyDescent="0.2">
      <c r="A39" s="124" t="s">
        <v>386</v>
      </c>
      <c r="B39" s="22" t="s">
        <v>220</v>
      </c>
      <c r="C39" s="57">
        <v>0</v>
      </c>
      <c r="D39" s="5" t="str">
        <f>IF($B39="N/A","N/A",IF(C39&gt;1,"Yes","No"))</f>
        <v>No</v>
      </c>
      <c r="E39" s="4">
        <v>0</v>
      </c>
      <c r="F39" s="5" t="str">
        <f>IF($B39="N/A","N/A",IF(E39&gt;1,"Yes","No"))</f>
        <v>No</v>
      </c>
      <c r="G39" s="4">
        <v>0</v>
      </c>
      <c r="H39" s="5" t="str">
        <f>IF($B39="N/A","N/A",IF(G39&gt;1,"Yes","No"))</f>
        <v>No</v>
      </c>
      <c r="I39" s="6" t="s">
        <v>1748</v>
      </c>
      <c r="J39" s="6" t="s">
        <v>1748</v>
      </c>
      <c r="K39" s="105" t="str">
        <f t="shared" si="8"/>
        <v>N/A</v>
      </c>
    </row>
    <row r="40" spans="1:11" x14ac:dyDescent="0.2">
      <c r="A40" s="124"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05" t="str">
        <f t="shared" si="8"/>
        <v>N/A</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0</v>
      </c>
      <c r="D43" s="5" t="str">
        <f>IF($B43="N/A","N/A",IF(C43&gt;0,"Yes","No"))</f>
        <v>No</v>
      </c>
      <c r="E43" s="4">
        <v>0</v>
      </c>
      <c r="F43" s="5" t="str">
        <f>IF($B43="N/A","N/A",IF(E43&gt;0,"Yes","No"))</f>
        <v>No</v>
      </c>
      <c r="G43" s="4">
        <v>0</v>
      </c>
      <c r="H43" s="5" t="str">
        <f>IF($B43="N/A","N/A",IF(G43&gt;0,"Yes","No"))</f>
        <v>No</v>
      </c>
      <c r="I43" s="6" t="s">
        <v>1748</v>
      </c>
      <c r="J43" s="6" t="s">
        <v>1748</v>
      </c>
      <c r="K43" s="105" t="str">
        <f t="shared" si="8"/>
        <v>N/A</v>
      </c>
    </row>
    <row r="44" spans="1:11" x14ac:dyDescent="0.2">
      <c r="A44" s="124" t="s">
        <v>391</v>
      </c>
      <c r="B44" s="22" t="s">
        <v>259</v>
      </c>
      <c r="C44" s="57">
        <v>0</v>
      </c>
      <c r="D44" s="5" t="str">
        <f>IF($B44="N/A","N/A",IF(C44&gt;0,"Yes","No"))</f>
        <v>No</v>
      </c>
      <c r="E44" s="4">
        <v>0</v>
      </c>
      <c r="F44" s="5" t="str">
        <f>IF($B44="N/A","N/A",IF(E44&gt;0,"Yes","No"))</f>
        <v>No</v>
      </c>
      <c r="G44" s="4">
        <v>0</v>
      </c>
      <c r="H44" s="5" t="str">
        <f>IF($B44="N/A","N/A",IF(G44&gt;0,"Yes","No"))</f>
        <v>No</v>
      </c>
      <c r="I44" s="6" t="s">
        <v>1748</v>
      </c>
      <c r="J44" s="6" t="s">
        <v>1748</v>
      </c>
      <c r="K44" s="105" t="str">
        <f t="shared" si="8"/>
        <v>N/A</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1748</v>
      </c>
      <c r="J45" s="6" t="s">
        <v>1748</v>
      </c>
      <c r="K45" s="105" t="str">
        <f t="shared" si="8"/>
        <v>N/A</v>
      </c>
    </row>
    <row r="46" spans="1:11" x14ac:dyDescent="0.2">
      <c r="A46" s="124" t="s">
        <v>393</v>
      </c>
      <c r="B46" s="22" t="s">
        <v>259</v>
      </c>
      <c r="C46" s="57">
        <v>0</v>
      </c>
      <c r="D46" s="5" t="str">
        <f>IF($B46="N/A","N/A",IF(C46&gt;0,"Yes","No"))</f>
        <v>No</v>
      </c>
      <c r="E46" s="4">
        <v>0</v>
      </c>
      <c r="F46" s="5" t="str">
        <f>IF($B46="N/A","N/A",IF(E46&gt;0,"Yes","No"))</f>
        <v>No</v>
      </c>
      <c r="G46" s="4">
        <v>0</v>
      </c>
      <c r="H46" s="5" t="str">
        <f>IF($B46="N/A","N/A",IF(G46&gt;0,"Yes","No"))</f>
        <v>No</v>
      </c>
      <c r="I46" s="6" t="s">
        <v>1748</v>
      </c>
      <c r="J46" s="6" t="s">
        <v>1748</v>
      </c>
      <c r="K46" s="105" t="str">
        <f t="shared" si="8"/>
        <v>N/A</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0</v>
      </c>
      <c r="D48" s="5" t="str">
        <f>IF($B48="N/A","N/A",IF(C48&gt;15,"No",IF(C48&lt;-15,"No","Yes")))</f>
        <v>N/A</v>
      </c>
      <c r="E48" s="4">
        <v>0</v>
      </c>
      <c r="F48" s="5" t="str">
        <f>IF($B48="N/A","N/A",IF(E48&gt;15,"No",IF(E48&lt;-15,"No","Yes")))</f>
        <v>N/A</v>
      </c>
      <c r="G48" s="4">
        <v>0</v>
      </c>
      <c r="H48" s="5" t="str">
        <f>IF($B48="N/A","N/A",IF(G48&gt;15,"No",IF(G48&lt;-15,"No","Yes")))</f>
        <v>N/A</v>
      </c>
      <c r="I48" s="6" t="s">
        <v>1748</v>
      </c>
      <c r="J48" s="6" t="s">
        <v>1748</v>
      </c>
      <c r="K48" s="105" t="str">
        <f t="shared" si="8"/>
        <v>N/A</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14.944885175</v>
      </c>
      <c r="D51" s="5" t="str">
        <f>IF($B51="N/A","N/A",IF(C51&gt;15,"No",IF(C51&lt;-15,"No","Yes")))</f>
        <v>N/A</v>
      </c>
      <c r="E51" s="4">
        <v>19.557292843999999</v>
      </c>
      <c r="F51" s="5" t="str">
        <f>IF($B51="N/A","N/A",IF(E51&gt;15,"No",IF(E51&lt;-15,"No","Yes")))</f>
        <v>N/A</v>
      </c>
      <c r="G51" s="4">
        <v>20.403709928000001</v>
      </c>
      <c r="H51" s="5" t="str">
        <f>IF($B51="N/A","N/A",IF(G51&gt;15,"No",IF(G51&lt;-15,"No","Yes")))</f>
        <v>N/A</v>
      </c>
      <c r="I51" s="6">
        <v>30.86</v>
      </c>
      <c r="J51" s="6">
        <v>4.3280000000000003</v>
      </c>
      <c r="K51" s="105" t="str">
        <f t="shared" si="8"/>
        <v>Yes</v>
      </c>
    </row>
    <row r="52" spans="1:11" x14ac:dyDescent="0.2">
      <c r="A52" s="124" t="s">
        <v>399</v>
      </c>
      <c r="B52" s="22" t="s">
        <v>220</v>
      </c>
      <c r="C52" s="57">
        <v>0.76279262849999996</v>
      </c>
      <c r="D52" s="5" t="str">
        <f>IF($B52="N/A","N/A",IF(C52&gt;1,"Yes","No"))</f>
        <v>No</v>
      </c>
      <c r="E52" s="4">
        <v>0.88443855589999998</v>
      </c>
      <c r="F52" s="5" t="str">
        <f>IF($B52="N/A","N/A",IF(E52&gt;1,"Yes","No"))</f>
        <v>No</v>
      </c>
      <c r="G52" s="4">
        <v>0.89612683699999995</v>
      </c>
      <c r="H52" s="5" t="str">
        <f>IF($B52="N/A","N/A",IF(G52&gt;1,"Yes","No"))</f>
        <v>No</v>
      </c>
      <c r="I52" s="6">
        <v>15.95</v>
      </c>
      <c r="J52" s="6">
        <v>1.3220000000000001</v>
      </c>
      <c r="K52" s="105" t="str">
        <f t="shared" si="8"/>
        <v>Yes</v>
      </c>
    </row>
    <row r="53" spans="1:11" x14ac:dyDescent="0.2">
      <c r="A53" s="124" t="s">
        <v>400</v>
      </c>
      <c r="B53" s="22" t="s">
        <v>259</v>
      </c>
      <c r="C53" s="57">
        <v>15.215215449</v>
      </c>
      <c r="D53" s="5" t="str">
        <f>IF($B53="N/A","N/A",IF(C53&gt;0,"Yes","No"))</f>
        <v>Yes</v>
      </c>
      <c r="E53" s="4">
        <v>19.285511581000002</v>
      </c>
      <c r="F53" s="5" t="str">
        <f>IF($B53="N/A","N/A",IF(E53&gt;0,"Yes","No"))</f>
        <v>Yes</v>
      </c>
      <c r="G53" s="4">
        <v>19.487195014000001</v>
      </c>
      <c r="H53" s="5" t="str">
        <f>IF($B53="N/A","N/A",IF(G53&gt;0,"Yes","No"))</f>
        <v>Yes</v>
      </c>
      <c r="I53" s="6">
        <v>26.75</v>
      </c>
      <c r="J53" s="6">
        <v>1.046</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114.48604449</v>
      </c>
      <c r="D55" s="5" t="str">
        <f>IF($B55="N/A","N/A",IF(C55&gt;15,"No",IF(C55&lt;-15,"No","Yes")))</f>
        <v>N/A</v>
      </c>
      <c r="E55" s="24">
        <v>102.10990321</v>
      </c>
      <c r="F55" s="5" t="str">
        <f>IF($B55="N/A","N/A",IF(E55&gt;15,"No",IF(E55&lt;-15,"No","Yes")))</f>
        <v>N/A</v>
      </c>
      <c r="G55" s="24">
        <v>105.57515170000001</v>
      </c>
      <c r="H55" s="5" t="str">
        <f>IF($B55="N/A","N/A",IF(G55&gt;15,"No",IF(G55&lt;-15,"No","Yes")))</f>
        <v>N/A</v>
      </c>
      <c r="I55" s="6">
        <v>-10.8</v>
      </c>
      <c r="J55" s="6">
        <v>3.3940000000000001</v>
      </c>
      <c r="K55" s="105" t="str">
        <f t="shared" ref="K55:K74" si="9">IF(J55="Div by 0", "N/A", IF(J55="N/A","N/A", IF(J55&gt;30, "No", IF(J55&lt;-30, "No", "Yes"))))</f>
        <v>Yes</v>
      </c>
    </row>
    <row r="56" spans="1:11" x14ac:dyDescent="0.2">
      <c r="A56" s="124" t="s">
        <v>874</v>
      </c>
      <c r="B56" s="22" t="s">
        <v>261</v>
      </c>
      <c r="C56" s="59" t="s">
        <v>1748</v>
      </c>
      <c r="D56" s="5" t="str">
        <f>IF($B56="N/A","N/A",IF(C56&gt;90,"No",IF(C56&lt;20,"No","Yes")))</f>
        <v>No</v>
      </c>
      <c r="E56" s="24" t="s">
        <v>1748</v>
      </c>
      <c r="F56" s="5" t="str">
        <f>IF($B56="N/A","N/A",IF(E56&gt;90,"No",IF(E56&lt;20,"No","Yes")))</f>
        <v>No</v>
      </c>
      <c r="G56" s="24" t="s">
        <v>1748</v>
      </c>
      <c r="H56" s="5" t="str">
        <f>IF($B56="N/A","N/A",IF(G56&gt;90,"No",IF(G56&lt;20,"No","Yes")))</f>
        <v>No</v>
      </c>
      <c r="I56" s="6" t="s">
        <v>1748</v>
      </c>
      <c r="J56" s="6" t="s">
        <v>1748</v>
      </c>
      <c r="K56" s="105" t="str">
        <f t="shared" si="9"/>
        <v>N/A</v>
      </c>
    </row>
    <row r="57" spans="1:11" x14ac:dyDescent="0.2">
      <c r="A57" s="124" t="s">
        <v>875</v>
      </c>
      <c r="B57" s="22" t="s">
        <v>262</v>
      </c>
      <c r="C57" s="59">
        <v>46.866619933000003</v>
      </c>
      <c r="D57" s="5" t="str">
        <f>IF($B57="N/A","N/A",IF(C57&gt;60,"No",IF(C57&lt;10,"No","Yes")))</f>
        <v>Yes</v>
      </c>
      <c r="E57" s="24">
        <v>50.428120135</v>
      </c>
      <c r="F57" s="5" t="str">
        <f>IF($B57="N/A","N/A",IF(E57&gt;60,"No",IF(E57&lt;10,"No","Yes")))</f>
        <v>Yes</v>
      </c>
      <c r="G57" s="24">
        <v>47.916043934000001</v>
      </c>
      <c r="H57" s="5" t="str">
        <f>IF($B57="N/A","N/A",IF(G57&gt;60,"No",IF(G57&lt;10,"No","Yes")))</f>
        <v>Yes</v>
      </c>
      <c r="I57" s="6">
        <v>7.5990000000000002</v>
      </c>
      <c r="J57" s="6">
        <v>-4.9800000000000004</v>
      </c>
      <c r="K57" s="105" t="str">
        <f t="shared" si="9"/>
        <v>Yes</v>
      </c>
    </row>
    <row r="58" spans="1:11" ht="25.5" x14ac:dyDescent="0.2">
      <c r="A58" s="124" t="s">
        <v>876</v>
      </c>
      <c r="B58" s="22" t="s">
        <v>263</v>
      </c>
      <c r="C58" s="59" t="s">
        <v>1748</v>
      </c>
      <c r="D58" s="5" t="str">
        <f>IF($B58="N/A","N/A",IF(C58&gt;100,"No",IF(C58&lt;10,"No","Yes")))</f>
        <v>No</v>
      </c>
      <c r="E58" s="24" t="s">
        <v>1748</v>
      </c>
      <c r="F58" s="5" t="str">
        <f>IF($B58="N/A","N/A",IF(E58&gt;100,"No",IF(E58&lt;10,"No","Yes")))</f>
        <v>No</v>
      </c>
      <c r="G58" s="24" t="s">
        <v>1748</v>
      </c>
      <c r="H58" s="5" t="str">
        <f>IF($B58="N/A","N/A",IF(G58&gt;100,"No",IF(G58&lt;10,"No","Yes")))</f>
        <v>No</v>
      </c>
      <c r="I58" s="6" t="s">
        <v>1748</v>
      </c>
      <c r="J58" s="6" t="s">
        <v>1748</v>
      </c>
      <c r="K58" s="105" t="str">
        <f t="shared" si="9"/>
        <v>N/A</v>
      </c>
    </row>
    <row r="59" spans="1:11" x14ac:dyDescent="0.2">
      <c r="A59" s="124" t="s">
        <v>877</v>
      </c>
      <c r="B59" s="22" t="s">
        <v>264</v>
      </c>
      <c r="C59" s="59" t="s">
        <v>1748</v>
      </c>
      <c r="D59" s="5" t="str">
        <f>IF($B59="N/A","N/A",IF(C59&gt;100,"No",IF(C59&lt;20,"No","Yes")))</f>
        <v>No</v>
      </c>
      <c r="E59" s="24" t="s">
        <v>1748</v>
      </c>
      <c r="F59" s="5" t="str">
        <f>IF($B59="N/A","N/A",IF(E59&gt;100,"No",IF(E59&lt;20,"No","Yes")))</f>
        <v>No</v>
      </c>
      <c r="G59" s="24" t="s">
        <v>1748</v>
      </c>
      <c r="H59" s="5" t="str">
        <f>IF($B59="N/A","N/A",IF(G59&gt;100,"No",IF(G59&lt;20,"No","Yes")))</f>
        <v>No</v>
      </c>
      <c r="I59" s="6" t="s">
        <v>1748</v>
      </c>
      <c r="J59" s="6" t="s">
        <v>1748</v>
      </c>
      <c r="K59" s="105" t="str">
        <f t="shared" si="9"/>
        <v>N/A</v>
      </c>
    </row>
    <row r="60" spans="1:11" x14ac:dyDescent="0.2">
      <c r="A60" s="124" t="s">
        <v>878</v>
      </c>
      <c r="B60" s="22" t="s">
        <v>264</v>
      </c>
      <c r="C60" s="59" t="s">
        <v>1748</v>
      </c>
      <c r="D60" s="5" t="str">
        <f>IF($B60="N/A","N/A",IF(C60&gt;100,"No",IF(C60&lt;20,"No","Yes")))</f>
        <v>No</v>
      </c>
      <c r="E60" s="24" t="s">
        <v>1748</v>
      </c>
      <c r="F60" s="5" t="str">
        <f>IF($B60="N/A","N/A",IF(E60&gt;100,"No",IF(E60&lt;20,"No","Yes")))</f>
        <v>No</v>
      </c>
      <c r="G60" s="24" t="s">
        <v>1748</v>
      </c>
      <c r="H60" s="5" t="str">
        <f>IF($B60="N/A","N/A",IF(G60&gt;100,"No",IF(G60&lt;20,"No","Yes")))</f>
        <v>No</v>
      </c>
      <c r="I60" s="6" t="s">
        <v>1748</v>
      </c>
      <c r="J60" s="6" t="s">
        <v>1748</v>
      </c>
      <c r="K60" s="105" t="str">
        <f t="shared" si="9"/>
        <v>N/A</v>
      </c>
    </row>
    <row r="61" spans="1:11" ht="25.5" x14ac:dyDescent="0.2">
      <c r="A61" s="124" t="s">
        <v>879</v>
      </c>
      <c r="B61" s="22" t="s">
        <v>213</v>
      </c>
      <c r="C61" s="59" t="s">
        <v>1748</v>
      </c>
      <c r="D61" s="5" t="str">
        <f>IF($B61="N/A","N/A",IF(C61&gt;15,"No",IF(C61&lt;-15,"No","Yes")))</f>
        <v>N/A</v>
      </c>
      <c r="E61" s="24" t="s">
        <v>1748</v>
      </c>
      <c r="F61" s="5" t="str">
        <f>IF($B61="N/A","N/A",IF(E61&gt;15,"No",IF(E61&lt;-15,"No","Yes")))</f>
        <v>N/A</v>
      </c>
      <c r="G61" s="24" t="s">
        <v>1748</v>
      </c>
      <c r="H61" s="5" t="str">
        <f>IF($B61="N/A","N/A",IF(G61&gt;15,"No",IF(G61&lt;-15,"No","Yes")))</f>
        <v>N/A</v>
      </c>
      <c r="I61" s="6" t="s">
        <v>1748</v>
      </c>
      <c r="J61" s="6" t="s">
        <v>1748</v>
      </c>
      <c r="K61" s="105" t="str">
        <f t="shared" si="9"/>
        <v>N/A</v>
      </c>
    </row>
    <row r="62" spans="1:11" x14ac:dyDescent="0.2">
      <c r="A62" s="124" t="s">
        <v>880</v>
      </c>
      <c r="B62" s="22" t="s">
        <v>265</v>
      </c>
      <c r="C62" s="59" t="s">
        <v>1748</v>
      </c>
      <c r="D62" s="5" t="str">
        <f>IF($B62="N/A","N/A",IF(C62&gt;60,"No",IF(C62&lt;10,"No","Yes")))</f>
        <v>No</v>
      </c>
      <c r="E62" s="24" t="s">
        <v>1748</v>
      </c>
      <c r="F62" s="5" t="str">
        <f>IF($B62="N/A","N/A",IF(E62&gt;60,"No",IF(E62&lt;10,"No","Yes")))</f>
        <v>No</v>
      </c>
      <c r="G62" s="24" t="s">
        <v>1748</v>
      </c>
      <c r="H62" s="5" t="str">
        <f>IF($B62="N/A","N/A",IF(G62&gt;60,"No",IF(G62&lt;10,"No","Yes")))</f>
        <v>No</v>
      </c>
      <c r="I62" s="6" t="s">
        <v>1748</v>
      </c>
      <c r="J62" s="6" t="s">
        <v>1748</v>
      </c>
      <c r="K62" s="105" t="str">
        <f t="shared" si="9"/>
        <v>N/A</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150.16184200000001</v>
      </c>
      <c r="D64" s="5" t="str">
        <f t="shared" ref="D64:D74" si="10">IF($B64="N/A","N/A",IF(C64&gt;15,"No",IF(C64&lt;-15,"No","Yes")))</f>
        <v>N/A</v>
      </c>
      <c r="E64" s="24">
        <v>108.85639954</v>
      </c>
      <c r="F64" s="5" t="str">
        <f>IF($B64="N/A","N/A",IF(E64&gt;15,"No",IF(E64&lt;-15,"No","Yes")))</f>
        <v>N/A</v>
      </c>
      <c r="G64" s="24">
        <v>111.3524123</v>
      </c>
      <c r="H64" s="5" t="str">
        <f>IF($B64="N/A","N/A",IF(G64&gt;15,"No",IF(G64&lt;-15,"No","Yes")))</f>
        <v>N/A</v>
      </c>
      <c r="I64" s="6">
        <v>-27.5</v>
      </c>
      <c r="J64" s="6">
        <v>2.2930000000000001</v>
      </c>
      <c r="K64" s="105" t="str">
        <f t="shared" si="9"/>
        <v>Yes</v>
      </c>
    </row>
    <row r="65" spans="1:11" ht="24.95" customHeight="1" x14ac:dyDescent="0.2">
      <c r="A65" s="124" t="s">
        <v>883</v>
      </c>
      <c r="B65" s="22" t="s">
        <v>213</v>
      </c>
      <c r="C65" s="59">
        <v>980.22507123000003</v>
      </c>
      <c r="D65" s="5" t="str">
        <f t="shared" si="10"/>
        <v>N/A</v>
      </c>
      <c r="E65" s="24">
        <v>1388.7529070000001</v>
      </c>
      <c r="F65" s="5" t="str">
        <f t="shared" ref="F65:F73" si="11">IF($B65="N/A","N/A",IF(E65&gt;15,"No",IF(E65&lt;-15,"No","Yes")))</f>
        <v>N/A</v>
      </c>
      <c r="G65" s="24">
        <v>1120.3266833</v>
      </c>
      <c r="H65" s="5" t="str">
        <f t="shared" ref="H65:H86" si="12">IF($B65="N/A","N/A",IF(G65&gt;15,"No",IF(G65&lt;-15,"No","Yes")))</f>
        <v>N/A</v>
      </c>
      <c r="I65" s="6">
        <v>41.68</v>
      </c>
      <c r="J65" s="6">
        <v>-19.3</v>
      </c>
      <c r="K65" s="105" t="str">
        <f t="shared" si="9"/>
        <v>Yes</v>
      </c>
    </row>
    <row r="66" spans="1:11" ht="25.5" x14ac:dyDescent="0.2">
      <c r="A66" s="124" t="s">
        <v>884</v>
      </c>
      <c r="B66" s="22" t="s">
        <v>213</v>
      </c>
      <c r="C66" s="59" t="s">
        <v>1748</v>
      </c>
      <c r="D66" s="5" t="str">
        <f t="shared" si="10"/>
        <v>N/A</v>
      </c>
      <c r="E66" s="24" t="s">
        <v>1748</v>
      </c>
      <c r="F66" s="5" t="str">
        <f t="shared" si="11"/>
        <v>N/A</v>
      </c>
      <c r="G66" s="24" t="s">
        <v>1748</v>
      </c>
      <c r="H66" s="5" t="str">
        <f t="shared" si="12"/>
        <v>N/A</v>
      </c>
      <c r="I66" s="6" t="s">
        <v>1748</v>
      </c>
      <c r="J66" s="6" t="s">
        <v>1748</v>
      </c>
      <c r="K66" s="105" t="str">
        <f t="shared" si="9"/>
        <v>N/A</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t="s">
        <v>1748</v>
      </c>
      <c r="D68" s="5" t="str">
        <f t="shared" si="10"/>
        <v>N/A</v>
      </c>
      <c r="E68" s="24" t="s">
        <v>1748</v>
      </c>
      <c r="F68" s="5" t="str">
        <f t="shared" si="11"/>
        <v>N/A</v>
      </c>
      <c r="G68" s="24" t="s">
        <v>1748</v>
      </c>
      <c r="H68" s="5" t="str">
        <f t="shared" si="12"/>
        <v>N/A</v>
      </c>
      <c r="I68" s="6" t="s">
        <v>1748</v>
      </c>
      <c r="J68" s="6" t="s">
        <v>1748</v>
      </c>
      <c r="K68" s="105" t="str">
        <f t="shared" si="9"/>
        <v>N/A</v>
      </c>
    </row>
    <row r="69" spans="1:11" ht="25.5" x14ac:dyDescent="0.2">
      <c r="A69" s="124" t="s">
        <v>887</v>
      </c>
      <c r="B69" s="22" t="s">
        <v>213</v>
      </c>
      <c r="C69" s="59" t="s">
        <v>1748</v>
      </c>
      <c r="D69" s="5" t="str">
        <f t="shared" si="10"/>
        <v>N/A</v>
      </c>
      <c r="E69" s="24" t="s">
        <v>1748</v>
      </c>
      <c r="F69" s="5" t="str">
        <f t="shared" si="11"/>
        <v>N/A</v>
      </c>
      <c r="G69" s="24" t="s">
        <v>1748</v>
      </c>
      <c r="H69" s="5" t="str">
        <f t="shared" si="12"/>
        <v>N/A</v>
      </c>
      <c r="I69" s="6" t="s">
        <v>1748</v>
      </c>
      <c r="J69" s="6" t="s">
        <v>1748</v>
      </c>
      <c r="K69" s="105" t="str">
        <f t="shared" si="9"/>
        <v>N/A</v>
      </c>
    </row>
    <row r="70" spans="1:11" ht="25.5" x14ac:dyDescent="0.2">
      <c r="A70" s="124" t="s">
        <v>888</v>
      </c>
      <c r="B70" s="22" t="s">
        <v>213</v>
      </c>
      <c r="C70" s="59" t="s">
        <v>1748</v>
      </c>
      <c r="D70" s="5" t="str">
        <f t="shared" si="10"/>
        <v>N/A</v>
      </c>
      <c r="E70" s="24" t="s">
        <v>1748</v>
      </c>
      <c r="F70" s="5" t="str">
        <f t="shared" si="11"/>
        <v>N/A</v>
      </c>
      <c r="G70" s="24" t="s">
        <v>1748</v>
      </c>
      <c r="H70" s="5" t="str">
        <f t="shared" si="12"/>
        <v>N/A</v>
      </c>
      <c r="I70" s="6" t="s">
        <v>1748</v>
      </c>
      <c r="J70" s="6" t="s">
        <v>1748</v>
      </c>
      <c r="K70" s="105" t="str">
        <f t="shared" si="9"/>
        <v>N/A</v>
      </c>
    </row>
    <row r="71" spans="1:11" x14ac:dyDescent="0.2">
      <c r="A71" s="124" t="s">
        <v>889</v>
      </c>
      <c r="B71" s="22" t="s">
        <v>213</v>
      </c>
      <c r="C71" s="59" t="s">
        <v>1748</v>
      </c>
      <c r="D71" s="5" t="str">
        <f t="shared" si="10"/>
        <v>N/A</v>
      </c>
      <c r="E71" s="24" t="s">
        <v>1748</v>
      </c>
      <c r="F71" s="5" t="str">
        <f t="shared" si="11"/>
        <v>N/A</v>
      </c>
      <c r="G71" s="24" t="s">
        <v>1748</v>
      </c>
      <c r="H71" s="5" t="str">
        <f t="shared" si="12"/>
        <v>N/A</v>
      </c>
      <c r="I71" s="6" t="s">
        <v>1748</v>
      </c>
      <c r="J71" s="6" t="s">
        <v>1748</v>
      </c>
      <c r="K71" s="105" t="str">
        <f t="shared" si="9"/>
        <v>N/A</v>
      </c>
    </row>
    <row r="72" spans="1:11" ht="25.5" x14ac:dyDescent="0.2">
      <c r="A72" s="124" t="s">
        <v>890</v>
      </c>
      <c r="B72" s="22" t="s">
        <v>213</v>
      </c>
      <c r="C72" s="59">
        <v>334.10517005999998</v>
      </c>
      <c r="D72" s="5" t="str">
        <f t="shared" si="10"/>
        <v>N/A</v>
      </c>
      <c r="E72" s="24">
        <v>235.11626446</v>
      </c>
      <c r="F72" s="5" t="str">
        <f t="shared" si="11"/>
        <v>N/A</v>
      </c>
      <c r="G72" s="24">
        <v>243.16296682999999</v>
      </c>
      <c r="H72" s="5" t="str">
        <f t="shared" si="12"/>
        <v>N/A</v>
      </c>
      <c r="I72" s="6">
        <v>-29.6</v>
      </c>
      <c r="J72" s="6">
        <v>3.4220000000000002</v>
      </c>
      <c r="K72" s="105" t="str">
        <f t="shared" si="9"/>
        <v>Yes</v>
      </c>
    </row>
    <row r="73" spans="1:11" x14ac:dyDescent="0.2">
      <c r="A73" s="124" t="s">
        <v>891</v>
      </c>
      <c r="B73" s="22" t="s">
        <v>213</v>
      </c>
      <c r="C73" s="59">
        <v>199.26212254999999</v>
      </c>
      <c r="D73" s="5" t="str">
        <f t="shared" si="10"/>
        <v>N/A</v>
      </c>
      <c r="E73" s="24">
        <v>155.48697472999999</v>
      </c>
      <c r="F73" s="5" t="str">
        <f t="shared" si="11"/>
        <v>N/A</v>
      </c>
      <c r="G73" s="24">
        <v>168.49439555000001</v>
      </c>
      <c r="H73" s="5" t="str">
        <f t="shared" si="12"/>
        <v>N/A</v>
      </c>
      <c r="I73" s="6">
        <v>-22</v>
      </c>
      <c r="J73" s="6">
        <v>8.3659999999999997</v>
      </c>
      <c r="K73" s="105" t="str">
        <f t="shared" si="9"/>
        <v>Yes</v>
      </c>
    </row>
    <row r="74" spans="1:11" x14ac:dyDescent="0.2">
      <c r="A74" s="124" t="s">
        <v>892</v>
      </c>
      <c r="B74" s="22" t="s">
        <v>213</v>
      </c>
      <c r="C74" s="59">
        <v>96.705899790000004</v>
      </c>
      <c r="D74" s="5" t="str">
        <f t="shared" si="10"/>
        <v>N/A</v>
      </c>
      <c r="E74" s="24">
        <v>67.947579571999995</v>
      </c>
      <c r="F74" s="5" t="str">
        <f>IF($B74="N/A","N/A",IF(E74&gt;15,"No",IF(E74&lt;-15,"No","Yes")))</f>
        <v>N/A</v>
      </c>
      <c r="G74" s="24">
        <v>68.902792679000001</v>
      </c>
      <c r="H74" s="5" t="str">
        <f t="shared" si="12"/>
        <v>N/A</v>
      </c>
      <c r="I74" s="6">
        <v>-29.7</v>
      </c>
      <c r="J74" s="6">
        <v>1.4059999999999999</v>
      </c>
      <c r="K74" s="105" t="str">
        <f t="shared" si="9"/>
        <v>Yes</v>
      </c>
    </row>
    <row r="75" spans="1:11" x14ac:dyDescent="0.2">
      <c r="A75" s="124" t="s">
        <v>893</v>
      </c>
      <c r="B75" s="22" t="s">
        <v>213</v>
      </c>
      <c r="C75" s="57">
        <v>0</v>
      </c>
      <c r="D75" s="5" t="str">
        <f t="shared" ref="D75:D80" si="13">IF($B75="N/A","N/A",IF(C75&gt;15,"No",IF(C75&lt;-15,"No","Yes")))</f>
        <v>N/A</v>
      </c>
      <c r="E75" s="4">
        <v>0</v>
      </c>
      <c r="F75" s="5" t="str">
        <f>IF($B75="N/A","N/A",IF(E75&gt;15,"No",IF(E75&lt;-15,"No","Yes")))</f>
        <v>N/A</v>
      </c>
      <c r="G75" s="4">
        <v>0</v>
      </c>
      <c r="H75" s="5" t="str">
        <f t="shared" si="12"/>
        <v>N/A</v>
      </c>
      <c r="I75" s="6" t="s">
        <v>1748</v>
      </c>
      <c r="J75" s="6" t="s">
        <v>1748</v>
      </c>
      <c r="K75" s="105" t="str">
        <f t="shared" ref="K75:K80" si="14">IF(J75="Div by 0", "N/A", IF(J75="N/A","N/A", IF(J75&gt;30, "No", IF(J75&lt;-30, "No", "Yes"))))</f>
        <v>N/A</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05" t="str">
        <f t="shared" si="14"/>
        <v>N/A</v>
      </c>
    </row>
    <row r="77" spans="1:11" x14ac:dyDescent="0.2">
      <c r="A77" s="124" t="s">
        <v>895</v>
      </c>
      <c r="B77" s="22" t="s">
        <v>213</v>
      </c>
      <c r="C77" s="57">
        <v>0</v>
      </c>
      <c r="D77" s="5" t="str">
        <f t="shared" si="13"/>
        <v>N/A</v>
      </c>
      <c r="E77" s="4">
        <v>0</v>
      </c>
      <c r="F77" s="5" t="str">
        <f t="shared" si="15"/>
        <v>N/A</v>
      </c>
      <c r="G77" s="4">
        <v>3.6189162900000002E-2</v>
      </c>
      <c r="H77" s="5" t="str">
        <f t="shared" si="12"/>
        <v>N/A</v>
      </c>
      <c r="I77" s="6" t="s">
        <v>1748</v>
      </c>
      <c r="J77" s="6" t="s">
        <v>1748</v>
      </c>
      <c r="K77" s="105" t="str">
        <f t="shared" si="14"/>
        <v>N/A</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45.303500471</v>
      </c>
      <c r="D79" s="5" t="str">
        <f t="shared" si="13"/>
        <v>N/A</v>
      </c>
      <c r="E79" s="4">
        <v>58.892023909999999</v>
      </c>
      <c r="F79" s="5" t="str">
        <f t="shared" si="15"/>
        <v>N/A</v>
      </c>
      <c r="G79" s="4">
        <v>60.647332513999999</v>
      </c>
      <c r="H79" s="5" t="str">
        <f t="shared" si="12"/>
        <v>N/A</v>
      </c>
      <c r="I79" s="6">
        <v>29.99</v>
      </c>
      <c r="J79" s="6">
        <v>2.9809999999999999</v>
      </c>
      <c r="K79" s="105" t="str">
        <f t="shared" si="14"/>
        <v>Yes</v>
      </c>
    </row>
    <row r="80" spans="1:11" ht="25.5" x14ac:dyDescent="0.2">
      <c r="A80" s="124" t="s">
        <v>898</v>
      </c>
      <c r="B80" s="22" t="s">
        <v>213</v>
      </c>
      <c r="C80" s="61">
        <v>41.238241107</v>
      </c>
      <c r="D80" s="5" t="str">
        <f t="shared" si="13"/>
        <v>N/A</v>
      </c>
      <c r="E80" s="61">
        <v>53.175102486</v>
      </c>
      <c r="F80" s="5" t="str">
        <f t="shared" si="15"/>
        <v>N/A</v>
      </c>
      <c r="G80" s="61">
        <v>54.462754009999998</v>
      </c>
      <c r="H80" s="5" t="str">
        <f t="shared" si="12"/>
        <v>N/A</v>
      </c>
      <c r="I80" s="6">
        <v>28.95</v>
      </c>
      <c r="J80" s="62">
        <v>2.4220000000000002</v>
      </c>
      <c r="K80" s="105" t="str">
        <f t="shared" si="14"/>
        <v>Yes</v>
      </c>
    </row>
    <row r="81" spans="1:11" x14ac:dyDescent="0.2">
      <c r="A81" s="124" t="s">
        <v>899</v>
      </c>
      <c r="B81" s="22" t="s">
        <v>213</v>
      </c>
      <c r="C81" s="63" t="s">
        <v>1748</v>
      </c>
      <c r="D81" s="5" t="str">
        <f t="shared" ref="D81:D86" si="16">IF($B81="N/A","N/A",IF(C81&gt;15,"No",IF(C81&lt;-15,"No","Yes")))</f>
        <v>N/A</v>
      </c>
      <c r="E81" s="64" t="s">
        <v>1748</v>
      </c>
      <c r="F81" s="5" t="str">
        <f t="shared" si="15"/>
        <v>N/A</v>
      </c>
      <c r="G81" s="64" t="s">
        <v>1748</v>
      </c>
      <c r="H81" s="5" t="str">
        <f>IF($B81="N/A","N/A",IF(G81&gt;15,"No",IF(G81&lt;-15,"No","Yes")))</f>
        <v>N/A</v>
      </c>
      <c r="I81" s="6" t="s">
        <v>1748</v>
      </c>
      <c r="J81" s="6" t="s">
        <v>1748</v>
      </c>
      <c r="K81" s="105" t="str">
        <f t="shared" ref="K81:K86" si="17">IF(J81="Div by 0", "N/A", IF(J81="N/A","N/A", IF(J81&gt;30, "No", IF(J81&lt;-30, "No", "Yes"))))</f>
        <v>N/A</v>
      </c>
    </row>
    <row r="82" spans="1:11" x14ac:dyDescent="0.2">
      <c r="A82" s="124" t="s">
        <v>900</v>
      </c>
      <c r="B82" s="22" t="s">
        <v>213</v>
      </c>
      <c r="C82" s="63" t="s">
        <v>1748</v>
      </c>
      <c r="D82" s="5" t="str">
        <f t="shared" si="16"/>
        <v>N/A</v>
      </c>
      <c r="E82" s="64" t="s">
        <v>1748</v>
      </c>
      <c r="F82" s="5" t="str">
        <f t="shared" si="15"/>
        <v>N/A</v>
      </c>
      <c r="G82" s="64" t="s">
        <v>1748</v>
      </c>
      <c r="H82" s="5" t="str">
        <f t="shared" si="12"/>
        <v>N/A</v>
      </c>
      <c r="I82" s="6" t="s">
        <v>1748</v>
      </c>
      <c r="J82" s="6" t="s">
        <v>1748</v>
      </c>
      <c r="K82" s="105" t="str">
        <f t="shared" si="17"/>
        <v>N/A</v>
      </c>
    </row>
    <row r="83" spans="1:11" x14ac:dyDescent="0.2">
      <c r="A83" s="124" t="s">
        <v>901</v>
      </c>
      <c r="B83" s="22" t="s">
        <v>213</v>
      </c>
      <c r="C83" s="63" t="s">
        <v>1748</v>
      </c>
      <c r="D83" s="5" t="str">
        <f t="shared" si="16"/>
        <v>N/A</v>
      </c>
      <c r="E83" s="64" t="s">
        <v>1748</v>
      </c>
      <c r="F83" s="5" t="str">
        <f t="shared" si="15"/>
        <v>N/A</v>
      </c>
      <c r="G83" s="64">
        <v>25.608976661</v>
      </c>
      <c r="H83" s="5" t="str">
        <f t="shared" si="12"/>
        <v>N/A</v>
      </c>
      <c r="I83" s="6" t="s">
        <v>1748</v>
      </c>
      <c r="J83" s="6" t="s">
        <v>1748</v>
      </c>
      <c r="K83" s="105" t="str">
        <f t="shared" si="17"/>
        <v>N/A</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165.28557154999999</v>
      </c>
      <c r="D85" s="5" t="str">
        <f t="shared" si="16"/>
        <v>N/A</v>
      </c>
      <c r="E85" s="64">
        <v>138.18496672000001</v>
      </c>
      <c r="F85" s="5" t="str">
        <f t="shared" si="15"/>
        <v>N/A</v>
      </c>
      <c r="G85" s="64">
        <v>142.98882846999999</v>
      </c>
      <c r="H85" s="5" t="str">
        <f t="shared" si="12"/>
        <v>N/A</v>
      </c>
      <c r="I85" s="6">
        <v>-16.399999999999999</v>
      </c>
      <c r="J85" s="6">
        <v>3.476</v>
      </c>
      <c r="K85" s="105" t="str">
        <f t="shared" si="17"/>
        <v>Yes</v>
      </c>
    </row>
    <row r="86" spans="1:11" ht="25.5" x14ac:dyDescent="0.2">
      <c r="A86" s="124" t="s">
        <v>904</v>
      </c>
      <c r="B86" s="22" t="s">
        <v>213</v>
      </c>
      <c r="C86" s="65">
        <v>167.23777476999999</v>
      </c>
      <c r="D86" s="5" t="str">
        <f t="shared" si="16"/>
        <v>N/A</v>
      </c>
      <c r="E86" s="65">
        <v>140.17400885999999</v>
      </c>
      <c r="F86" s="5" t="str">
        <f t="shared" si="15"/>
        <v>N/A</v>
      </c>
      <c r="G86" s="65">
        <v>145.55224877000001</v>
      </c>
      <c r="H86" s="5" t="str">
        <f t="shared" si="12"/>
        <v>N/A</v>
      </c>
      <c r="I86" s="6">
        <v>-16.2</v>
      </c>
      <c r="J86" s="6">
        <v>3.8370000000000002</v>
      </c>
      <c r="K86" s="105" t="str">
        <f t="shared" si="17"/>
        <v>Yes</v>
      </c>
    </row>
    <row r="87" spans="1:11" x14ac:dyDescent="0.2">
      <c r="A87" s="124" t="s">
        <v>32</v>
      </c>
      <c r="B87" s="22" t="s">
        <v>266</v>
      </c>
      <c r="C87" s="57">
        <v>45.303500471</v>
      </c>
      <c r="D87" s="5" t="str">
        <f>IF($B87="N/A","N/A",IF(C87&gt;60,"Yes","No"))</f>
        <v>No</v>
      </c>
      <c r="E87" s="4">
        <v>58.892023909999999</v>
      </c>
      <c r="F87" s="5" t="str">
        <f>IF($B87="N/A","N/A",IF(E87&gt;60,"Yes","No"))</f>
        <v>No</v>
      </c>
      <c r="G87" s="4">
        <v>60.647332513999999</v>
      </c>
      <c r="H87" s="5" t="str">
        <f>IF($B87="N/A","N/A",IF(G87&gt;60,"Yes","No"))</f>
        <v>Yes</v>
      </c>
      <c r="I87" s="6">
        <v>29.99</v>
      </c>
      <c r="J87" s="6">
        <v>2.9809999999999999</v>
      </c>
      <c r="K87" s="105" t="str">
        <f t="shared" ref="K87:K105" si="18">IF(J87="Div by 0", "N/A", IF(J87="N/A","N/A", IF(J87&gt;30, "No", IF(J87&lt;-30, "No", "Yes"))))</f>
        <v>Yes</v>
      </c>
    </row>
    <row r="88" spans="1:11" x14ac:dyDescent="0.2">
      <c r="A88" s="124" t="s">
        <v>39</v>
      </c>
      <c r="B88" s="22" t="s">
        <v>267</v>
      </c>
      <c r="C88" s="57" t="s">
        <v>1748</v>
      </c>
      <c r="D88" s="5" t="str">
        <f>IF($B88="N/A","N/A",IF(C88&gt;100,"No",IF(C88&lt;85,"No","Yes")))</f>
        <v>No</v>
      </c>
      <c r="E88" s="4" t="s">
        <v>1748</v>
      </c>
      <c r="F88" s="5" t="str">
        <f>IF($B88="N/A","N/A",IF(E88&gt;100,"No",IF(E88&lt;85,"No","Yes")))</f>
        <v>No</v>
      </c>
      <c r="G88" s="4" t="s">
        <v>1748</v>
      </c>
      <c r="H88" s="5" t="str">
        <f>IF($B88="N/A","N/A",IF(G88&gt;100,"No",IF(G88&lt;85,"No","Yes")))</f>
        <v>No</v>
      </c>
      <c r="I88" s="6" t="s">
        <v>1748</v>
      </c>
      <c r="J88" s="6" t="s">
        <v>1748</v>
      </c>
      <c r="K88" s="105" t="str">
        <f t="shared" si="18"/>
        <v>N/A</v>
      </c>
    </row>
    <row r="89" spans="1:11" x14ac:dyDescent="0.2">
      <c r="A89" s="124" t="s">
        <v>905</v>
      </c>
      <c r="B89" s="22" t="s">
        <v>213</v>
      </c>
      <c r="C89" s="57">
        <v>0</v>
      </c>
      <c r="D89" s="5" t="str">
        <f>IF($B89="N/A","N/A",IF(C89&gt;15,"No",IF(C89&lt;-15,"No","Yes")))</f>
        <v>N/A</v>
      </c>
      <c r="E89" s="4">
        <v>0</v>
      </c>
      <c r="F89" s="5" t="str">
        <f>IF($B89="N/A","N/A",IF(E89&gt;15,"No",IF(E89&lt;-15,"No","Yes")))</f>
        <v>N/A</v>
      </c>
      <c r="G89" s="4">
        <v>0</v>
      </c>
      <c r="H89" s="5" t="str">
        <f>IF($B89="N/A","N/A",IF(G89&gt;15,"No",IF(G89&lt;-15,"No","Yes")))</f>
        <v>N/A</v>
      </c>
      <c r="I89" s="6" t="s">
        <v>1748</v>
      </c>
      <c r="J89" s="6" t="s">
        <v>1748</v>
      </c>
      <c r="K89" s="105" t="str">
        <f t="shared" si="18"/>
        <v>N/A</v>
      </c>
    </row>
    <row r="90" spans="1:11" x14ac:dyDescent="0.2">
      <c r="A90" s="124" t="s">
        <v>846</v>
      </c>
      <c r="B90" s="22" t="s">
        <v>268</v>
      </c>
      <c r="C90" s="57">
        <v>32.941616553999999</v>
      </c>
      <c r="D90" s="5" t="str">
        <f>IF($B90="N/A","N/A",IF(C90&gt;25,"No",IF(C90&lt;5,"No","Yes")))</f>
        <v>No</v>
      </c>
      <c r="E90" s="4">
        <v>33.762301450999999</v>
      </c>
      <c r="F90" s="5" t="str">
        <f>IF($B90="N/A","N/A",IF(E90&gt;25,"No",IF(E90&lt;5,"No","Yes")))</f>
        <v>No</v>
      </c>
      <c r="G90" s="4">
        <v>34.376495134999999</v>
      </c>
      <c r="H90" s="5" t="str">
        <f>IF($B90="N/A","N/A",IF(G90&gt;25,"No",IF(G90&lt;5,"No","Yes")))</f>
        <v>No</v>
      </c>
      <c r="I90" s="6">
        <v>2.4910000000000001</v>
      </c>
      <c r="J90" s="6">
        <v>1.819</v>
      </c>
      <c r="K90" s="105" t="str">
        <f t="shared" si="18"/>
        <v>Yes</v>
      </c>
    </row>
    <row r="91" spans="1:11" x14ac:dyDescent="0.2">
      <c r="A91" s="124" t="s">
        <v>847</v>
      </c>
      <c r="B91" s="22" t="s">
        <v>269</v>
      </c>
      <c r="C91" s="57">
        <v>67.057384634000002</v>
      </c>
      <c r="D91" s="5" t="str">
        <f>IF($B91="N/A","N/A",IF(C91&gt;70,"No",IF(C91&lt;40,"No","Yes")))</f>
        <v>Yes</v>
      </c>
      <c r="E91" s="4">
        <v>66.236787711999995</v>
      </c>
      <c r="F91" s="5" t="str">
        <f>IF($B91="N/A","N/A",IF(E91&gt;70,"No",IF(E91&lt;40,"No","Yes")))</f>
        <v>Yes</v>
      </c>
      <c r="G91" s="4">
        <v>65.623483438999997</v>
      </c>
      <c r="H91" s="5" t="str">
        <f>IF($B91="N/A","N/A",IF(G91&gt;70,"No",IF(G91&lt;40,"No","Yes")))</f>
        <v>Yes</v>
      </c>
      <c r="I91" s="6">
        <v>-1.22</v>
      </c>
      <c r="J91" s="6">
        <v>-0.92600000000000005</v>
      </c>
      <c r="K91" s="105" t="str">
        <f t="shared" si="18"/>
        <v>Yes</v>
      </c>
    </row>
    <row r="92" spans="1:11" x14ac:dyDescent="0.2">
      <c r="A92" s="124" t="s">
        <v>848</v>
      </c>
      <c r="B92" s="22" t="s">
        <v>270</v>
      </c>
      <c r="C92" s="57">
        <v>9.9881170000000008E-4</v>
      </c>
      <c r="D92" s="5" t="str">
        <f>IF($B92="N/A","N/A",IF(C92&gt;55,"No",IF(C92&lt;20,"No","Yes")))</f>
        <v>No</v>
      </c>
      <c r="E92" s="4">
        <v>9.1083709999999999E-4</v>
      </c>
      <c r="F92" s="5" t="str">
        <f>IF($B92="N/A","N/A",IF(E92&gt;55,"No",IF(E92&lt;20,"No","Yes")))</f>
        <v>No</v>
      </c>
      <c r="G92" s="4">
        <v>2.1426000000000001E-5</v>
      </c>
      <c r="H92" s="5" t="str">
        <f>IF($B92="N/A","N/A",IF(G92&gt;55,"No",IF(G92&lt;20,"No","Yes")))</f>
        <v>No</v>
      </c>
      <c r="I92" s="6">
        <v>-8.81</v>
      </c>
      <c r="J92" s="6">
        <v>-97.6</v>
      </c>
      <c r="K92" s="105" t="str">
        <f t="shared" si="18"/>
        <v>No</v>
      </c>
    </row>
    <row r="93" spans="1:11" x14ac:dyDescent="0.2">
      <c r="A93" s="124" t="s">
        <v>163</v>
      </c>
      <c r="B93" s="22" t="s">
        <v>246</v>
      </c>
      <c r="C93" s="57">
        <v>99.999708067</v>
      </c>
      <c r="D93" s="5" t="str">
        <f>IF($B93="N/A","N/A",IF(C93&gt;95,"Yes","No"))</f>
        <v>Yes</v>
      </c>
      <c r="E93" s="4">
        <v>99.999514676000004</v>
      </c>
      <c r="F93" s="5" t="str">
        <f>IF($B93="N/A","N/A",IF(E93&gt;95,"Yes","No"))</f>
        <v>Yes</v>
      </c>
      <c r="G93" s="4">
        <v>100</v>
      </c>
      <c r="H93" s="5" t="str">
        <f>IF($B93="N/A","N/A",IF(G93&gt;95,"Yes","No"))</f>
        <v>Yes</v>
      </c>
      <c r="I93" s="6">
        <v>0</v>
      </c>
      <c r="J93" s="6">
        <v>5.0000000000000001E-4</v>
      </c>
      <c r="K93" s="105" t="str">
        <f t="shared" si="18"/>
        <v>Yes</v>
      </c>
    </row>
    <row r="94" spans="1:11" x14ac:dyDescent="0.2">
      <c r="A94" s="124" t="s">
        <v>41</v>
      </c>
      <c r="B94" s="22" t="s">
        <v>213</v>
      </c>
      <c r="C94" s="57" t="s">
        <v>1748</v>
      </c>
      <c r="D94" s="5" t="str">
        <f>IF($B94="N/A","N/A",IF(C94&gt;15,"No",IF(C94&lt;-15,"No","Yes")))</f>
        <v>N/A</v>
      </c>
      <c r="E94" s="4" t="s">
        <v>1748</v>
      </c>
      <c r="F94" s="5" t="str">
        <f>IF($B94="N/A","N/A",IF(E94&gt;15,"No",IF(E94&lt;-15,"No","Yes")))</f>
        <v>N/A</v>
      </c>
      <c r="G94" s="4" t="s">
        <v>1748</v>
      </c>
      <c r="H94" s="5" t="str">
        <f>IF($B94="N/A","N/A",IF(G94&gt;15,"No",IF(G94&lt;-15,"No","Yes")))</f>
        <v>N/A</v>
      </c>
      <c r="I94" s="6" t="s">
        <v>1748</v>
      </c>
      <c r="J94" s="6" t="s">
        <v>1748</v>
      </c>
      <c r="K94" s="105" t="str">
        <f t="shared" si="18"/>
        <v>N/A</v>
      </c>
    </row>
    <row r="95" spans="1:11" x14ac:dyDescent="0.2">
      <c r="A95" s="124" t="s">
        <v>42</v>
      </c>
      <c r="B95" s="22" t="s">
        <v>213</v>
      </c>
      <c r="C95" s="57" t="s">
        <v>1748</v>
      </c>
      <c r="D95" s="5" t="str">
        <f>IF($B95="N/A","N/A",IF(C95&gt;15,"No",IF(C95&lt;-15,"No","Yes")))</f>
        <v>N/A</v>
      </c>
      <c r="E95" s="4" t="s">
        <v>1748</v>
      </c>
      <c r="F95" s="5" t="str">
        <f>IF($B95="N/A","N/A",IF(E95&gt;15,"No",IF(E95&lt;-15,"No","Yes")))</f>
        <v>N/A</v>
      </c>
      <c r="G95" s="4" t="s">
        <v>1748</v>
      </c>
      <c r="H95" s="5" t="str">
        <f>IF($B95="N/A","N/A",IF(G95&gt;15,"No",IF(G95&lt;-15,"No","Yes")))</f>
        <v>N/A</v>
      </c>
      <c r="I95" s="6" t="s">
        <v>1748</v>
      </c>
      <c r="J95" s="6" t="s">
        <v>1748</v>
      </c>
      <c r="K95" s="105" t="str">
        <f t="shared" si="18"/>
        <v>N/A</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05" t="str">
        <f t="shared" si="18"/>
        <v>Yes</v>
      </c>
    </row>
    <row r="98" spans="1:11" x14ac:dyDescent="0.2">
      <c r="A98" s="124" t="s">
        <v>43</v>
      </c>
      <c r="B98" s="22" t="s">
        <v>223</v>
      </c>
      <c r="C98" s="57">
        <v>99.999708067</v>
      </c>
      <c r="D98" s="5" t="str">
        <f>IF($B98="N/A","N/A",IF(C98&gt;100,"No",IF(C98&lt;98,"No","Yes")))</f>
        <v>Yes</v>
      </c>
      <c r="E98" s="4">
        <v>99.999514676000004</v>
      </c>
      <c r="F98" s="5" t="str">
        <f>IF($B98="N/A","N/A",IF(E98&gt;100,"No",IF(E98&lt;98,"No","Yes")))</f>
        <v>Yes</v>
      </c>
      <c r="G98" s="4">
        <v>100</v>
      </c>
      <c r="H98" s="5" t="str">
        <f>IF($B98="N/A","N/A",IF(G98&gt;100,"No",IF(G98&lt;98,"No","Yes")))</f>
        <v>Yes</v>
      </c>
      <c r="I98" s="6">
        <v>0</v>
      </c>
      <c r="J98" s="6">
        <v>5.0000000000000001E-4</v>
      </c>
      <c r="K98" s="105" t="str">
        <f t="shared" si="18"/>
        <v>Yes</v>
      </c>
    </row>
    <row r="99" spans="1:11" x14ac:dyDescent="0.2">
      <c r="A99" s="124" t="s">
        <v>44</v>
      </c>
      <c r="B99" s="22" t="s">
        <v>213</v>
      </c>
      <c r="C99" s="57">
        <v>0</v>
      </c>
      <c r="D99" s="5" t="str">
        <f>IF($B99="N/A","N/A",IF(C99&gt;15,"No",IF(C99&lt;-15,"No","Yes")))</f>
        <v>N/A</v>
      </c>
      <c r="E99" s="4">
        <v>0</v>
      </c>
      <c r="F99" s="5" t="str">
        <f>IF($B99="N/A","N/A",IF(E99&gt;15,"No",IF(E99&lt;-15,"No","Yes")))</f>
        <v>N/A</v>
      </c>
      <c r="G99" s="4">
        <v>0</v>
      </c>
      <c r="H99" s="5" t="str">
        <f>IF($B99="N/A","N/A",IF(G99&gt;15,"No",IF(G99&lt;-15,"No","Yes")))</f>
        <v>N/A</v>
      </c>
      <c r="I99" s="6" t="s">
        <v>1748</v>
      </c>
      <c r="J99" s="6" t="s">
        <v>1748</v>
      </c>
      <c r="K99" s="105" t="str">
        <f t="shared" si="18"/>
        <v>N/A</v>
      </c>
    </row>
    <row r="100" spans="1:11" x14ac:dyDescent="0.2">
      <c r="A100" s="124" t="s">
        <v>45</v>
      </c>
      <c r="B100" s="22" t="s">
        <v>213</v>
      </c>
      <c r="C100" s="57">
        <v>100</v>
      </c>
      <c r="D100" s="5" t="str">
        <f>IF($B100="N/A","N/A",IF(C100&gt;15,"No",IF(C100&lt;-15,"No","Yes")))</f>
        <v>N/A</v>
      </c>
      <c r="E100" s="4">
        <v>100</v>
      </c>
      <c r="F100" s="5" t="str">
        <f>IF($B100="N/A","N/A",IF(E100&gt;15,"No",IF(E100&lt;-15,"No","Yes")))</f>
        <v>N/A</v>
      </c>
      <c r="G100" s="4">
        <v>100</v>
      </c>
      <c r="H100" s="5" t="str">
        <f>IF($B100="N/A","N/A",IF(G100&gt;15,"No",IF(G100&lt;-15,"No","Yes")))</f>
        <v>N/A</v>
      </c>
      <c r="I100" s="6">
        <v>0</v>
      </c>
      <c r="J100" s="6">
        <v>0</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t="s">
        <v>1748</v>
      </c>
      <c r="D104" s="5" t="str">
        <f>IF($B104="N/A","N/A",IF(C104&gt;100,"No",IF(C104&lt;98,"No","Yes")))</f>
        <v>No</v>
      </c>
      <c r="E104" s="4" t="s">
        <v>1748</v>
      </c>
      <c r="F104" s="5" t="str">
        <f>IF($B104="N/A","N/A",IF(E104&gt;100,"No",IF(E104&lt;98,"No","Yes")))</f>
        <v>No</v>
      </c>
      <c r="G104" s="4" t="s">
        <v>1748</v>
      </c>
      <c r="H104" s="5" t="str">
        <f>IF($B104="N/A","N/A",IF(G104&gt;100,"No",IF(G104&lt;98,"No","Yes")))</f>
        <v>No</v>
      </c>
      <c r="I104" s="6" t="s">
        <v>1748</v>
      </c>
      <c r="J104" s="6" t="s">
        <v>1748</v>
      </c>
      <c r="K104" s="105" t="str">
        <f t="shared" si="18"/>
        <v>N/A</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t="s">
        <v>1748</v>
      </c>
      <c r="D106" s="5" t="str">
        <f>IF($B106="N/A","N/A",IF(C106&gt;15,"No",IF(C106&lt;-15,"No","Yes")))</f>
        <v>N/A</v>
      </c>
      <c r="E106" s="4" t="s">
        <v>1748</v>
      </c>
      <c r="F106" s="5" t="str">
        <f>IF($B106="N/A","N/A",IF(E106&gt;15,"No",IF(E106&lt;-15,"No","Yes")))</f>
        <v>N/A</v>
      </c>
      <c r="G106" s="4" t="s">
        <v>1748</v>
      </c>
      <c r="H106" s="5" t="str">
        <f>IF($B106="N/A","N/A",IF(G106&gt;15,"No",IF(G106&lt;-15,"No","Yes")))</f>
        <v>N/A</v>
      </c>
      <c r="I106" s="6" t="s">
        <v>1748</v>
      </c>
      <c r="J106" s="6" t="s">
        <v>1748</v>
      </c>
      <c r="K106" s="105" t="str">
        <f>IF(J106="Div by 0", "N/A", IF(J106="N/A","N/A", IF(J106&gt;30, "No", IF(J106&lt;-30, "No", "Yes"))))</f>
        <v>N/A</v>
      </c>
    </row>
    <row r="107" spans="1:11" x14ac:dyDescent="0.2">
      <c r="A107" s="124" t="s">
        <v>908</v>
      </c>
      <c r="B107" s="22" t="s">
        <v>213</v>
      </c>
      <c r="C107" s="66">
        <v>54.260876596999999</v>
      </c>
      <c r="D107" s="5" t="str">
        <f t="shared" ref="D107:D130" si="19">IF($B107="N/A","N/A",IF(C107&gt;15,"No",IF(C107&lt;-15,"No","Yes")))</f>
        <v>N/A</v>
      </c>
      <c r="E107" s="5">
        <v>41.107976090000001</v>
      </c>
      <c r="F107" s="5" t="str">
        <f t="shared" ref="F107:F130" si="20">IF($B107="N/A","N/A",IF(E107&gt;15,"No",IF(E107&lt;-15,"No","Yes")))</f>
        <v>N/A</v>
      </c>
      <c r="G107" s="4">
        <v>39.353005338000003</v>
      </c>
      <c r="H107" s="5" t="str">
        <f t="shared" ref="H107:H130" si="21">IF($B107="N/A","N/A",IF(G107&gt;15,"No",IF(G107&lt;-15,"No","Yes")))</f>
        <v>N/A</v>
      </c>
      <c r="I107" s="6">
        <v>-24.2</v>
      </c>
      <c r="J107" s="6">
        <v>-4.2699999999999996</v>
      </c>
      <c r="K107" s="105" t="str">
        <f t="shared" ref="K107:K130" si="22">IF(J107="Div by 0", "N/A", IF(J107="N/A","N/A", IF(J107&gt;30, "No", IF(J107&lt;-30, "No", "Yes"))))</f>
        <v>Yes</v>
      </c>
    </row>
    <row r="108" spans="1:11" x14ac:dyDescent="0.2">
      <c r="A108" s="124" t="s">
        <v>909</v>
      </c>
      <c r="B108" s="22" t="s">
        <v>213</v>
      </c>
      <c r="C108" s="66">
        <v>0.4356229325</v>
      </c>
      <c r="D108" s="22" t="s">
        <v>213</v>
      </c>
      <c r="E108" s="5">
        <v>0</v>
      </c>
      <c r="F108" s="22" t="s">
        <v>213</v>
      </c>
      <c r="G108" s="4">
        <v>0</v>
      </c>
      <c r="H108" s="22" t="s">
        <v>213</v>
      </c>
      <c r="I108" s="6">
        <v>-100</v>
      </c>
      <c r="J108" s="6" t="s">
        <v>1748</v>
      </c>
      <c r="K108" s="105" t="str">
        <f t="shared" si="22"/>
        <v>N/A</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0.29513001179999998</v>
      </c>
      <c r="D111" s="5" t="str">
        <f t="shared" si="19"/>
        <v>N/A</v>
      </c>
      <c r="E111" s="5">
        <v>0</v>
      </c>
      <c r="F111" s="5" t="str">
        <f t="shared" si="20"/>
        <v>N/A</v>
      </c>
      <c r="G111" s="4">
        <v>0</v>
      </c>
      <c r="H111" s="5" t="str">
        <f t="shared" si="21"/>
        <v>N/A</v>
      </c>
      <c r="I111" s="6">
        <v>-100</v>
      </c>
      <c r="J111" s="6" t="s">
        <v>1748</v>
      </c>
      <c r="K111" s="105" t="str">
        <f t="shared" si="22"/>
        <v>N/A</v>
      </c>
    </row>
    <row r="112" spans="1:11" x14ac:dyDescent="0.2">
      <c r="A112" s="124" t="s">
        <v>913</v>
      </c>
      <c r="B112" s="22" t="s">
        <v>213</v>
      </c>
      <c r="C112" s="66">
        <v>0</v>
      </c>
      <c r="D112" s="5" t="str">
        <f t="shared" si="19"/>
        <v>N/A</v>
      </c>
      <c r="E112" s="5">
        <v>0</v>
      </c>
      <c r="F112" s="5" t="str">
        <f t="shared" si="20"/>
        <v>N/A</v>
      </c>
      <c r="G112" s="4">
        <v>0</v>
      </c>
      <c r="H112" s="5" t="str">
        <f t="shared" si="21"/>
        <v>N/A</v>
      </c>
      <c r="I112" s="6" t="s">
        <v>1748</v>
      </c>
      <c r="J112" s="6" t="s">
        <v>1748</v>
      </c>
      <c r="K112" s="105" t="str">
        <f t="shared" si="22"/>
        <v>N/A</v>
      </c>
    </row>
    <row r="113" spans="1:11" x14ac:dyDescent="0.2">
      <c r="A113" s="124" t="s">
        <v>914</v>
      </c>
      <c r="B113" s="22" t="s">
        <v>213</v>
      </c>
      <c r="C113" s="66">
        <v>0.139733894</v>
      </c>
      <c r="D113" s="5" t="str">
        <f t="shared" si="19"/>
        <v>N/A</v>
      </c>
      <c r="E113" s="5">
        <v>0</v>
      </c>
      <c r="F113" s="5" t="str">
        <f t="shared" si="20"/>
        <v>N/A</v>
      </c>
      <c r="G113" s="4">
        <v>0</v>
      </c>
      <c r="H113" s="5" t="str">
        <f t="shared" si="21"/>
        <v>N/A</v>
      </c>
      <c r="I113" s="6">
        <v>-100</v>
      </c>
      <c r="J113" s="6" t="s">
        <v>1748</v>
      </c>
      <c r="K113" s="105" t="str">
        <f t="shared" si="22"/>
        <v>N/A</v>
      </c>
    </row>
    <row r="114" spans="1:11" x14ac:dyDescent="0.2">
      <c r="A114" s="124" t="s">
        <v>915</v>
      </c>
      <c r="B114" s="22" t="s">
        <v>213</v>
      </c>
      <c r="C114" s="66">
        <v>0</v>
      </c>
      <c r="D114" s="5" t="str">
        <f t="shared" si="19"/>
        <v>N/A</v>
      </c>
      <c r="E114" s="5">
        <v>0</v>
      </c>
      <c r="F114" s="5" t="str">
        <f t="shared" si="20"/>
        <v>N/A</v>
      </c>
      <c r="G114" s="4">
        <v>0</v>
      </c>
      <c r="H114" s="5" t="str">
        <f t="shared" si="21"/>
        <v>N/A</v>
      </c>
      <c r="I114" s="6" t="s">
        <v>1748</v>
      </c>
      <c r="J114" s="6" t="s">
        <v>1748</v>
      </c>
      <c r="K114" s="105" t="str">
        <f t="shared" si="22"/>
        <v>N/A</v>
      </c>
    </row>
    <row r="115" spans="1:11" x14ac:dyDescent="0.2">
      <c r="A115" s="124" t="s">
        <v>916</v>
      </c>
      <c r="B115" s="22" t="s">
        <v>213</v>
      </c>
      <c r="C115" s="66">
        <v>0</v>
      </c>
      <c r="D115" s="5" t="str">
        <f t="shared" si="19"/>
        <v>N/A</v>
      </c>
      <c r="E115" s="5">
        <v>0</v>
      </c>
      <c r="F115" s="5" t="str">
        <f t="shared" si="20"/>
        <v>N/A</v>
      </c>
      <c r="G115" s="4">
        <v>0</v>
      </c>
      <c r="H115" s="5" t="str">
        <f t="shared" si="21"/>
        <v>N/A</v>
      </c>
      <c r="I115" s="6" t="s">
        <v>1748</v>
      </c>
      <c r="J115" s="6" t="s">
        <v>1748</v>
      </c>
      <c r="K115" s="105" t="str">
        <f t="shared" si="22"/>
        <v>N/A</v>
      </c>
    </row>
    <row r="116" spans="1:11" x14ac:dyDescent="0.2">
      <c r="A116" s="124" t="s">
        <v>917</v>
      </c>
      <c r="B116" s="22" t="s">
        <v>213</v>
      </c>
      <c r="C116" s="66">
        <v>0</v>
      </c>
      <c r="D116" s="5" t="str">
        <f t="shared" si="19"/>
        <v>N/A</v>
      </c>
      <c r="E116" s="5">
        <v>0</v>
      </c>
      <c r="F116" s="5" t="str">
        <f t="shared" si="20"/>
        <v>N/A</v>
      </c>
      <c r="G116" s="4">
        <v>0</v>
      </c>
      <c r="H116" s="5" t="str">
        <f t="shared" si="21"/>
        <v>N/A</v>
      </c>
      <c r="I116" s="6" t="s">
        <v>1748</v>
      </c>
      <c r="J116" s="6" t="s">
        <v>1748</v>
      </c>
      <c r="K116" s="105" t="str">
        <f t="shared" si="22"/>
        <v>N/A</v>
      </c>
    </row>
    <row r="117" spans="1:11" x14ac:dyDescent="0.2">
      <c r="A117" s="124" t="s">
        <v>918</v>
      </c>
      <c r="B117" s="22" t="s">
        <v>213</v>
      </c>
      <c r="C117" s="66">
        <v>0</v>
      </c>
      <c r="D117" s="5" t="str">
        <f t="shared" si="19"/>
        <v>N/A</v>
      </c>
      <c r="E117" s="5">
        <v>0</v>
      </c>
      <c r="F117" s="5" t="str">
        <f t="shared" si="20"/>
        <v>N/A</v>
      </c>
      <c r="G117" s="4">
        <v>0</v>
      </c>
      <c r="H117" s="5" t="str">
        <f t="shared" si="21"/>
        <v>N/A</v>
      </c>
      <c r="I117" s="6" t="s">
        <v>1748</v>
      </c>
      <c r="J117" s="6" t="s">
        <v>1748</v>
      </c>
      <c r="K117" s="105" t="str">
        <f t="shared" si="22"/>
        <v>N/A</v>
      </c>
    </row>
    <row r="118" spans="1:11" x14ac:dyDescent="0.2">
      <c r="A118" s="124" t="s">
        <v>919</v>
      </c>
      <c r="B118" s="22" t="s">
        <v>213</v>
      </c>
      <c r="C118" s="66">
        <v>7.5902670000000002E-4</v>
      </c>
      <c r="D118" s="5" t="str">
        <f t="shared" si="19"/>
        <v>N/A</v>
      </c>
      <c r="E118" s="5">
        <v>0</v>
      </c>
      <c r="F118" s="5" t="str">
        <f t="shared" si="20"/>
        <v>N/A</v>
      </c>
      <c r="G118" s="4">
        <v>0</v>
      </c>
      <c r="H118" s="5" t="str">
        <f t="shared" si="21"/>
        <v>N/A</v>
      </c>
      <c r="I118" s="6">
        <v>-100</v>
      </c>
      <c r="J118" s="6" t="s">
        <v>1748</v>
      </c>
      <c r="K118" s="105" t="str">
        <f t="shared" si="22"/>
        <v>N/A</v>
      </c>
    </row>
    <row r="119" spans="1:11" x14ac:dyDescent="0.2">
      <c r="A119" s="124" t="s">
        <v>920</v>
      </c>
      <c r="B119" s="22" t="s">
        <v>213</v>
      </c>
      <c r="C119" s="66">
        <v>45.303500471</v>
      </c>
      <c r="D119" s="5" t="str">
        <f t="shared" si="19"/>
        <v>N/A</v>
      </c>
      <c r="E119" s="5">
        <v>58.892023909999999</v>
      </c>
      <c r="F119" s="5" t="str">
        <f t="shared" si="20"/>
        <v>N/A</v>
      </c>
      <c r="G119" s="4">
        <v>60.646994661999997</v>
      </c>
      <c r="H119" s="5" t="str">
        <f t="shared" si="21"/>
        <v>N/A</v>
      </c>
      <c r="I119" s="6">
        <v>29.99</v>
      </c>
      <c r="J119" s="6">
        <v>2.98</v>
      </c>
      <c r="K119" s="105" t="str">
        <f t="shared" si="22"/>
        <v>Yes</v>
      </c>
    </row>
    <row r="120" spans="1:11" x14ac:dyDescent="0.2">
      <c r="A120" s="124" t="s">
        <v>921</v>
      </c>
      <c r="B120" s="22" t="s">
        <v>213</v>
      </c>
      <c r="C120" s="66">
        <v>15.573899349</v>
      </c>
      <c r="D120" s="5" t="str">
        <f t="shared" si="19"/>
        <v>N/A</v>
      </c>
      <c r="E120" s="5">
        <v>20.044826027999999</v>
      </c>
      <c r="F120" s="5" t="str">
        <f t="shared" si="20"/>
        <v>N/A</v>
      </c>
      <c r="G120" s="4">
        <v>20.751190864000002</v>
      </c>
      <c r="H120" s="5" t="str">
        <f t="shared" si="21"/>
        <v>N/A</v>
      </c>
      <c r="I120" s="6">
        <v>28.71</v>
      </c>
      <c r="J120" s="6">
        <v>3.524</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14.920085436999999</v>
      </c>
      <c r="D123" s="5" t="str">
        <f t="shared" si="19"/>
        <v>N/A</v>
      </c>
      <c r="E123" s="5">
        <v>19.285511581000002</v>
      </c>
      <c r="F123" s="5" t="str">
        <f t="shared" si="20"/>
        <v>N/A</v>
      </c>
      <c r="G123" s="4">
        <v>19.487065071</v>
      </c>
      <c r="H123" s="5" t="str">
        <f t="shared" si="21"/>
        <v>N/A</v>
      </c>
      <c r="I123" s="6">
        <v>29.26</v>
      </c>
      <c r="J123" s="6">
        <v>1.0449999999999999</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14.805151281000001</v>
      </c>
      <c r="D125" s="5" t="str">
        <f t="shared" si="19"/>
        <v>N/A</v>
      </c>
      <c r="E125" s="5">
        <v>19.557292843999999</v>
      </c>
      <c r="F125" s="5" t="str">
        <f t="shared" si="20"/>
        <v>N/A</v>
      </c>
      <c r="G125" s="4">
        <v>20.403528007999999</v>
      </c>
      <c r="H125" s="5" t="str">
        <f t="shared" si="21"/>
        <v>N/A</v>
      </c>
      <c r="I125" s="6">
        <v>32.1</v>
      </c>
      <c r="J125" s="6">
        <v>4.327</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4.3644034999999999E-3</v>
      </c>
      <c r="D130" s="114" t="str">
        <f t="shared" si="19"/>
        <v>N/A</v>
      </c>
      <c r="E130" s="114">
        <v>4.3934565000000002E-3</v>
      </c>
      <c r="F130" s="114" t="str">
        <f t="shared" si="20"/>
        <v>N/A</v>
      </c>
      <c r="G130" s="118">
        <v>5.2107196999999997E-3</v>
      </c>
      <c r="H130" s="114" t="str">
        <f t="shared" si="21"/>
        <v>N/A</v>
      </c>
      <c r="I130" s="115">
        <v>0.66569999999999996</v>
      </c>
      <c r="J130" s="115">
        <v>18.600000000000001</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172376</v>
      </c>
      <c r="D6" s="5" t="str">
        <f>IF($B6="N/A","N/A",IF(C6&gt;15,"No",IF(C6&lt;-15,"No","Yes")))</f>
        <v>N/A</v>
      </c>
      <c r="E6" s="23">
        <v>168390</v>
      </c>
      <c r="F6" s="5" t="str">
        <f>IF($B6="N/A","N/A",IF(E6&gt;15,"No",IF(E6&lt;-15,"No","Yes")))</f>
        <v>N/A</v>
      </c>
      <c r="G6" s="23">
        <v>179155</v>
      </c>
      <c r="H6" s="5" t="str">
        <f>IF($B6="N/A","N/A",IF(G6&gt;15,"No",IF(G6&lt;-15,"No","Yes")))</f>
        <v>N/A</v>
      </c>
      <c r="I6" s="6">
        <v>-2.31</v>
      </c>
      <c r="J6" s="6">
        <v>6.3929999999999998</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184.75513412999999</v>
      </c>
      <c r="D9" s="5" t="str">
        <f t="shared" ref="D9:D17" si="1">IF($B9="N/A","N/A",IF(C9&gt;15,"No",IF(C9&lt;-15,"No","Yes")))</f>
        <v>N/A</v>
      </c>
      <c r="E9" s="24">
        <v>185.39094363999999</v>
      </c>
      <c r="F9" s="5" t="str">
        <f>IF($B9="N/A","N/A",IF(E9&gt;15,"No",IF(E9&lt;-15,"No","Yes")))</f>
        <v>N/A</v>
      </c>
      <c r="G9" s="24">
        <v>188.52748736999999</v>
      </c>
      <c r="H9" s="5" t="str">
        <f>IF($B9="N/A","N/A",IF(G9&gt;15,"No",IF(G9&lt;-15,"No","Yes")))</f>
        <v>N/A</v>
      </c>
      <c r="I9" s="6">
        <v>0.34410000000000002</v>
      </c>
      <c r="J9" s="6">
        <v>1.6919999999999999</v>
      </c>
      <c r="K9" s="105" t="str">
        <f t="shared" si="0"/>
        <v>Yes</v>
      </c>
    </row>
    <row r="10" spans="1:11" x14ac:dyDescent="0.2">
      <c r="A10" s="124" t="s">
        <v>16</v>
      </c>
      <c r="B10" s="22" t="s">
        <v>213</v>
      </c>
      <c r="C10" s="57">
        <v>43.443982921</v>
      </c>
      <c r="D10" s="5" t="str">
        <f t="shared" si="1"/>
        <v>N/A</v>
      </c>
      <c r="E10" s="4">
        <v>42.033968762999997</v>
      </c>
      <c r="F10" s="5" t="str">
        <f>IF($B10="N/A","N/A",IF(E10&gt;15,"No",IF(E10&lt;-15,"No","Yes")))</f>
        <v>N/A</v>
      </c>
      <c r="G10" s="4">
        <v>40.174150875000002</v>
      </c>
      <c r="H10" s="5" t="str">
        <f>IF($B10="N/A","N/A",IF(G10&gt;15,"No",IF(G10&lt;-15,"No","Yes")))</f>
        <v>N/A</v>
      </c>
      <c r="I10" s="6">
        <v>-3.25</v>
      </c>
      <c r="J10" s="6">
        <v>-4.42</v>
      </c>
      <c r="K10" s="105" t="str">
        <f t="shared" si="0"/>
        <v>Yes</v>
      </c>
    </row>
    <row r="11" spans="1:11" x14ac:dyDescent="0.2">
      <c r="A11" s="124" t="s">
        <v>36</v>
      </c>
      <c r="B11" s="22" t="s">
        <v>213</v>
      </c>
      <c r="C11" s="57">
        <v>50.080904134999997</v>
      </c>
      <c r="D11" s="5" t="str">
        <f t="shared" si="1"/>
        <v>N/A</v>
      </c>
      <c r="E11" s="4">
        <v>31.811224699</v>
      </c>
      <c r="F11" s="5" t="str">
        <f>IF($B11="N/A","N/A",IF(E11&gt;15,"No",IF(E11&lt;-15,"No","Yes")))</f>
        <v>N/A</v>
      </c>
      <c r="G11" s="4">
        <v>31.791503058</v>
      </c>
      <c r="H11" s="5" t="str">
        <f>IF($B11="N/A","N/A",IF(G11&gt;15,"No",IF(G11&lt;-15,"No","Yes")))</f>
        <v>N/A</v>
      </c>
      <c r="I11" s="6">
        <v>-36.5</v>
      </c>
      <c r="J11" s="6">
        <v>-6.2E-2</v>
      </c>
      <c r="K11" s="105" t="str">
        <f t="shared" si="0"/>
        <v>Yes</v>
      </c>
    </row>
    <row r="12" spans="1:11" x14ac:dyDescent="0.2">
      <c r="A12" s="124" t="s">
        <v>37</v>
      </c>
      <c r="B12" s="22" t="s">
        <v>213</v>
      </c>
      <c r="C12" s="57">
        <v>0</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37.766345870999999</v>
      </c>
      <c r="D13" s="5" t="str">
        <f t="shared" si="1"/>
        <v>N/A</v>
      </c>
      <c r="E13" s="4">
        <v>69.060653928999997</v>
      </c>
      <c r="F13" s="5" t="str">
        <f>IF($B13="N/A","N/A",IF(E13&gt;15,"No",IF(E13&lt;-15,"No","Yes")))</f>
        <v>N/A</v>
      </c>
      <c r="G13" s="4">
        <v>57.829946597999999</v>
      </c>
      <c r="H13" s="5" t="str">
        <f>IF($B13="N/A","N/A",IF(G13&gt;15,"No",IF(G13&lt;-15,"No","Yes")))</f>
        <v>N/A</v>
      </c>
      <c r="I13" s="6">
        <v>82.86</v>
      </c>
      <c r="J13" s="6">
        <v>-16.3</v>
      </c>
      <c r="K13" s="105" t="str">
        <f t="shared" si="0"/>
        <v>Yes</v>
      </c>
    </row>
    <row r="14" spans="1:11" x14ac:dyDescent="0.2">
      <c r="A14" s="124" t="s">
        <v>671</v>
      </c>
      <c r="B14" s="22" t="s">
        <v>213</v>
      </c>
      <c r="C14" s="57">
        <v>0</v>
      </c>
      <c r="D14" s="5" t="str">
        <f t="shared" si="1"/>
        <v>N/A</v>
      </c>
      <c r="E14" s="4">
        <v>0</v>
      </c>
      <c r="F14" s="5" t="str">
        <f t="shared" ref="F14:F33" si="2">IF($B14="N/A","N/A",IF(E14&gt;15,"No",IF(E14&lt;-15,"No","Yes")))</f>
        <v>N/A</v>
      </c>
      <c r="G14" s="4">
        <v>0</v>
      </c>
      <c r="H14" s="5" t="str">
        <f t="shared" ref="H14:H33" si="3">IF($B14="N/A","N/A",IF(G14&gt;15,"No",IF(G14&lt;-15,"No","Yes")))</f>
        <v>N/A</v>
      </c>
      <c r="I14" s="6" t="s">
        <v>1748</v>
      </c>
      <c r="J14" s="6" t="s">
        <v>1748</v>
      </c>
      <c r="K14" s="105" t="str">
        <f t="shared" ref="K14:K30" si="4">IF(J14="Div by 0", "N/A", IF(J14="N/A","N/A", IF(J14&gt;30, "No", IF(J14&lt;-30, "No", "Yes"))))</f>
        <v>N/A</v>
      </c>
    </row>
    <row r="15" spans="1:11" x14ac:dyDescent="0.2">
      <c r="A15" s="124" t="s">
        <v>672</v>
      </c>
      <c r="B15" s="22" t="s">
        <v>213</v>
      </c>
      <c r="C15" s="57">
        <v>0</v>
      </c>
      <c r="D15" s="5" t="str">
        <f t="shared" si="1"/>
        <v>N/A</v>
      </c>
      <c r="E15" s="4">
        <v>0</v>
      </c>
      <c r="F15" s="5" t="str">
        <f t="shared" si="2"/>
        <v>N/A</v>
      </c>
      <c r="G15" s="4">
        <v>0</v>
      </c>
      <c r="H15" s="5" t="str">
        <f t="shared" si="3"/>
        <v>N/A</v>
      </c>
      <c r="I15" s="6" t="s">
        <v>1748</v>
      </c>
      <c r="J15" s="6" t="s">
        <v>1748</v>
      </c>
      <c r="K15" s="105" t="str">
        <f t="shared" si="4"/>
        <v>N/A</v>
      </c>
    </row>
    <row r="16" spans="1:11" x14ac:dyDescent="0.2">
      <c r="A16" s="124" t="s">
        <v>379</v>
      </c>
      <c r="B16" s="22" t="s">
        <v>213</v>
      </c>
      <c r="C16" s="57">
        <v>46.608576599999999</v>
      </c>
      <c r="D16" s="5" t="str">
        <f t="shared" si="1"/>
        <v>N/A</v>
      </c>
      <c r="E16" s="4">
        <v>72.555971256999996</v>
      </c>
      <c r="F16" s="5" t="str">
        <f t="shared" si="2"/>
        <v>N/A</v>
      </c>
      <c r="G16" s="4">
        <v>67.806647874999996</v>
      </c>
      <c r="H16" s="5" t="str">
        <f t="shared" si="3"/>
        <v>N/A</v>
      </c>
      <c r="I16" s="6">
        <v>55.67</v>
      </c>
      <c r="J16" s="6">
        <v>-6.55</v>
      </c>
      <c r="K16" s="105" t="str">
        <f t="shared" si="4"/>
        <v>Yes</v>
      </c>
    </row>
    <row r="17" spans="1:11" x14ac:dyDescent="0.2">
      <c r="A17" s="124" t="s">
        <v>380</v>
      </c>
      <c r="B17" s="22" t="s">
        <v>213</v>
      </c>
      <c r="C17" s="57">
        <v>25.098041491</v>
      </c>
      <c r="D17" s="5" t="str">
        <f t="shared" si="1"/>
        <v>N/A</v>
      </c>
      <c r="E17" s="4">
        <v>0</v>
      </c>
      <c r="F17" s="5" t="str">
        <f t="shared" si="2"/>
        <v>N/A</v>
      </c>
      <c r="G17" s="4">
        <v>0</v>
      </c>
      <c r="H17" s="5" t="str">
        <f t="shared" si="3"/>
        <v>N/A</v>
      </c>
      <c r="I17" s="6">
        <v>-100</v>
      </c>
      <c r="J17" s="6" t="s">
        <v>1748</v>
      </c>
      <c r="K17" s="105" t="str">
        <f t="shared" si="4"/>
        <v>N/A</v>
      </c>
    </row>
    <row r="18" spans="1:11" x14ac:dyDescent="0.2">
      <c r="A18" s="124" t="s">
        <v>381</v>
      </c>
      <c r="B18" s="22" t="s">
        <v>213</v>
      </c>
      <c r="C18" s="57">
        <v>0.1641759874</v>
      </c>
      <c r="D18" s="5" t="str">
        <f t="shared" ref="D18:D33" si="5">IF($B18="N/A","N/A",IF(C18&gt;15,"No",IF(C18&lt;-15,"No","Yes")))</f>
        <v>N/A</v>
      </c>
      <c r="E18" s="4">
        <v>0</v>
      </c>
      <c r="F18" s="5" t="str">
        <f t="shared" si="2"/>
        <v>N/A</v>
      </c>
      <c r="G18" s="4">
        <v>0</v>
      </c>
      <c r="H18" s="5" t="str">
        <f t="shared" si="3"/>
        <v>N/A</v>
      </c>
      <c r="I18" s="6">
        <v>-100</v>
      </c>
      <c r="J18" s="6" t="s">
        <v>1748</v>
      </c>
      <c r="K18" s="105" t="str">
        <f t="shared" si="4"/>
        <v>N/A</v>
      </c>
    </row>
    <row r="19" spans="1:11" x14ac:dyDescent="0.2">
      <c r="A19" s="124" t="s">
        <v>382</v>
      </c>
      <c r="B19" s="22" t="s">
        <v>213</v>
      </c>
      <c r="C19" s="57">
        <v>7.0056156309000004</v>
      </c>
      <c r="D19" s="5" t="str">
        <f t="shared" si="5"/>
        <v>N/A</v>
      </c>
      <c r="E19" s="4">
        <v>7.3175366708</v>
      </c>
      <c r="F19" s="5" t="str">
        <f t="shared" si="2"/>
        <v>N/A</v>
      </c>
      <c r="G19" s="4">
        <v>8.2129999162999994</v>
      </c>
      <c r="H19" s="5" t="str">
        <f t="shared" si="3"/>
        <v>N/A</v>
      </c>
      <c r="I19" s="6">
        <v>4.452</v>
      </c>
      <c r="J19" s="6">
        <v>12.24</v>
      </c>
      <c r="K19" s="105" t="str">
        <f t="shared" si="4"/>
        <v>Yes</v>
      </c>
    </row>
    <row r="20" spans="1:11" x14ac:dyDescent="0.2">
      <c r="A20" s="124" t="s">
        <v>384</v>
      </c>
      <c r="B20" s="22" t="s">
        <v>213</v>
      </c>
      <c r="C20" s="57">
        <v>0</v>
      </c>
      <c r="D20" s="5" t="str">
        <f t="shared" si="5"/>
        <v>N/A</v>
      </c>
      <c r="E20" s="4">
        <v>0</v>
      </c>
      <c r="F20" s="5" t="str">
        <f t="shared" si="2"/>
        <v>N/A</v>
      </c>
      <c r="G20" s="4">
        <v>0</v>
      </c>
      <c r="H20" s="5" t="str">
        <f t="shared" si="3"/>
        <v>N/A</v>
      </c>
      <c r="I20" s="6" t="s">
        <v>1748</v>
      </c>
      <c r="J20" s="6" t="s">
        <v>1748</v>
      </c>
      <c r="K20" s="105" t="str">
        <f t="shared" si="4"/>
        <v>N/A</v>
      </c>
    </row>
    <row r="21" spans="1:11" x14ac:dyDescent="0.2">
      <c r="A21" s="124" t="s">
        <v>385</v>
      </c>
      <c r="B21" s="22" t="s">
        <v>213</v>
      </c>
      <c r="C21" s="57">
        <v>15.381491623000001</v>
      </c>
      <c r="D21" s="5" t="str">
        <f t="shared" si="5"/>
        <v>N/A</v>
      </c>
      <c r="E21" s="4">
        <v>17.946433874</v>
      </c>
      <c r="F21" s="5" t="str">
        <f t="shared" si="2"/>
        <v>N/A</v>
      </c>
      <c r="G21" s="4">
        <v>22.148418967000001</v>
      </c>
      <c r="H21" s="5" t="str">
        <f t="shared" si="3"/>
        <v>N/A</v>
      </c>
      <c r="I21" s="6">
        <v>16.68</v>
      </c>
      <c r="J21" s="6">
        <v>23.41</v>
      </c>
      <c r="K21" s="105" t="str">
        <f t="shared" si="4"/>
        <v>Yes</v>
      </c>
    </row>
    <row r="22" spans="1:11" x14ac:dyDescent="0.2">
      <c r="A22" s="124" t="s">
        <v>386</v>
      </c>
      <c r="B22" s="22" t="s">
        <v>213</v>
      </c>
      <c r="C22" s="57">
        <v>9.6881236400000001E-2</v>
      </c>
      <c r="D22" s="5" t="str">
        <f t="shared" si="5"/>
        <v>N/A</v>
      </c>
      <c r="E22" s="4">
        <v>9.4423659399999998E-2</v>
      </c>
      <c r="F22" s="5" t="str">
        <f t="shared" si="2"/>
        <v>N/A</v>
      </c>
      <c r="G22" s="4">
        <v>7.0888336900000001E-2</v>
      </c>
      <c r="H22" s="5" t="str">
        <f t="shared" si="3"/>
        <v>N/A</v>
      </c>
      <c r="I22" s="6">
        <v>-2.54</v>
      </c>
      <c r="J22" s="6">
        <v>-24.9</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2.6477003759</v>
      </c>
      <c r="D25" s="5" t="str">
        <f t="shared" si="5"/>
        <v>N/A</v>
      </c>
      <c r="E25" s="4">
        <v>0</v>
      </c>
      <c r="F25" s="5" t="str">
        <f t="shared" si="2"/>
        <v>N/A</v>
      </c>
      <c r="G25" s="4">
        <v>0</v>
      </c>
      <c r="H25" s="5" t="str">
        <f t="shared" si="3"/>
        <v>N/A</v>
      </c>
      <c r="I25" s="6">
        <v>-100</v>
      </c>
      <c r="J25" s="6" t="s">
        <v>1748</v>
      </c>
      <c r="K25" s="105" t="str">
        <f t="shared" si="4"/>
        <v>N/A</v>
      </c>
    </row>
    <row r="26" spans="1:11" x14ac:dyDescent="0.2">
      <c r="A26" s="124" t="s">
        <v>392</v>
      </c>
      <c r="B26" s="22" t="s">
        <v>213</v>
      </c>
      <c r="C26" s="57">
        <v>2.9006358000000002E-3</v>
      </c>
      <c r="D26" s="5" t="str">
        <f t="shared" si="5"/>
        <v>N/A</v>
      </c>
      <c r="E26" s="4">
        <v>0</v>
      </c>
      <c r="F26" s="5" t="str">
        <f t="shared" si="2"/>
        <v>N/A</v>
      </c>
      <c r="G26" s="4">
        <v>0</v>
      </c>
      <c r="H26" s="5" t="str">
        <f t="shared" si="3"/>
        <v>N/A</v>
      </c>
      <c r="I26" s="6">
        <v>-100</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2.9946164198999998</v>
      </c>
      <c r="D29" s="5" t="str">
        <f t="shared" si="5"/>
        <v>N/A</v>
      </c>
      <c r="E29" s="4">
        <v>2.0856345388999999</v>
      </c>
      <c r="F29" s="5" t="str">
        <f t="shared" si="2"/>
        <v>N/A</v>
      </c>
      <c r="G29" s="4">
        <v>1.7610449051999999</v>
      </c>
      <c r="H29" s="5" t="str">
        <f t="shared" si="3"/>
        <v>N/A</v>
      </c>
      <c r="I29" s="6">
        <v>-30.4</v>
      </c>
      <c r="J29" s="6">
        <v>-15.6</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81.211421544000004</v>
      </c>
      <c r="D31" s="5" t="str">
        <f t="shared" si="5"/>
        <v>N/A</v>
      </c>
      <c r="E31" s="4">
        <v>99.973276322999993</v>
      </c>
      <c r="F31" s="5" t="str">
        <f t="shared" si="2"/>
        <v>N/A</v>
      </c>
      <c r="G31" s="4">
        <v>99.999441824000002</v>
      </c>
      <c r="H31" s="5" t="str">
        <f t="shared" si="3"/>
        <v>N/A</v>
      </c>
      <c r="I31" s="6">
        <v>23.1</v>
      </c>
      <c r="J31" s="6">
        <v>2.6200000000000001E-2</v>
      </c>
      <c r="K31" s="105" t="str">
        <f t="shared" ref="K31:K43" si="6">IF(J31="Div by 0", "N/A", IF(J31="N/A","N/A", IF(J31&gt;30, "No", IF(J31&lt;-30, "No", "Yes"))))</f>
        <v>Yes</v>
      </c>
    </row>
    <row r="32" spans="1:11" x14ac:dyDescent="0.2">
      <c r="A32" s="124" t="s">
        <v>39</v>
      </c>
      <c r="B32" s="22" t="s">
        <v>267</v>
      </c>
      <c r="C32" s="57">
        <v>82.816229117000006</v>
      </c>
      <c r="D32" s="5" t="str">
        <f>IF($B32="N/A","N/A",IF(C32&gt;100,"No",IF(C32&lt;85,"No","Yes")))</f>
        <v>No</v>
      </c>
      <c r="E32" s="4">
        <v>99.963986675000001</v>
      </c>
      <c r="F32" s="5" t="str">
        <f>IF($B32="N/A","N/A",IF(E32&gt;100,"No",IF(E32&lt;85,"No","Yes")))</f>
        <v>Yes</v>
      </c>
      <c r="G32" s="4">
        <v>100</v>
      </c>
      <c r="H32" s="5" t="str">
        <f>IF($B32="N/A","N/A",IF(G32&gt;100,"No",IF(G32&lt;85,"No","Yes")))</f>
        <v>Yes</v>
      </c>
      <c r="I32" s="6">
        <v>20.71</v>
      </c>
      <c r="J32" s="6">
        <v>3.5999999999999997E-2</v>
      </c>
      <c r="K32" s="105" t="str">
        <f t="shared" si="6"/>
        <v>Yes</v>
      </c>
    </row>
    <row r="33" spans="1:11" x14ac:dyDescent="0.2">
      <c r="A33" s="124" t="s">
        <v>905</v>
      </c>
      <c r="B33" s="22" t="s">
        <v>213</v>
      </c>
      <c r="C33" s="57">
        <v>81.957153775999998</v>
      </c>
      <c r="D33" s="5" t="str">
        <f t="shared" si="5"/>
        <v>N/A</v>
      </c>
      <c r="E33" s="4">
        <v>83.431643351000005</v>
      </c>
      <c r="F33" s="5" t="str">
        <f t="shared" si="2"/>
        <v>N/A</v>
      </c>
      <c r="G33" s="4">
        <v>84.083525905000002</v>
      </c>
      <c r="H33" s="5" t="str">
        <f t="shared" si="3"/>
        <v>N/A</v>
      </c>
      <c r="I33" s="6">
        <v>1.7989999999999999</v>
      </c>
      <c r="J33" s="6">
        <v>0.78129999999999999</v>
      </c>
      <c r="K33" s="105" t="str">
        <f t="shared" si="6"/>
        <v>Yes</v>
      </c>
    </row>
    <row r="34" spans="1:11" x14ac:dyDescent="0.2">
      <c r="A34" s="124" t="s">
        <v>846</v>
      </c>
      <c r="B34" s="22" t="s">
        <v>268</v>
      </c>
      <c r="C34" s="57">
        <v>3.8560172585000001</v>
      </c>
      <c r="D34" s="5" t="str">
        <f>IF($B34="N/A","N/A",IF(C34&gt;25,"No",IF(C34&lt;5,"No","Yes")))</f>
        <v>No</v>
      </c>
      <c r="E34" s="4">
        <v>3.6229172236</v>
      </c>
      <c r="F34" s="5" t="str">
        <f>IF($B34="N/A","N/A",IF(E34&gt;25,"No",IF(E34&lt;5,"No","Yes")))</f>
        <v>No</v>
      </c>
      <c r="G34" s="4">
        <v>3.2530671936000002</v>
      </c>
      <c r="H34" s="5" t="str">
        <f>IF($B34="N/A","N/A",IF(G34&gt;25,"No",IF(G34&lt;5,"No","Yes")))</f>
        <v>No</v>
      </c>
      <c r="I34" s="6">
        <v>-6.05</v>
      </c>
      <c r="J34" s="6">
        <v>-10.199999999999999</v>
      </c>
      <c r="K34" s="105" t="str">
        <f t="shared" si="6"/>
        <v>Yes</v>
      </c>
    </row>
    <row r="35" spans="1:11" x14ac:dyDescent="0.2">
      <c r="A35" s="124" t="s">
        <v>847</v>
      </c>
      <c r="B35" s="22" t="s">
        <v>269</v>
      </c>
      <c r="C35" s="57">
        <v>56.807320574999999</v>
      </c>
      <c r="D35" s="5" t="str">
        <f>IF($B35="N/A","N/A",IF(C35&gt;70,"No",IF(C35&lt;40,"No","Yes")))</f>
        <v>Yes</v>
      </c>
      <c r="E35" s="4">
        <v>58.105675843999997</v>
      </c>
      <c r="F35" s="5" t="str">
        <f>IF($B35="N/A","N/A",IF(E35&gt;70,"No",IF(E35&lt;40,"No","Yes")))</f>
        <v>Yes</v>
      </c>
      <c r="G35" s="4">
        <v>60.492090603999998</v>
      </c>
      <c r="H35" s="5" t="str">
        <f>IF($B35="N/A","N/A",IF(G35&gt;70,"No",IF(G35&lt;40,"No","Yes")))</f>
        <v>Yes</v>
      </c>
      <c r="I35" s="6">
        <v>2.286</v>
      </c>
      <c r="J35" s="6">
        <v>4.1070000000000002</v>
      </c>
      <c r="K35" s="105" t="str">
        <f t="shared" si="6"/>
        <v>Yes</v>
      </c>
    </row>
    <row r="36" spans="1:11" x14ac:dyDescent="0.2">
      <c r="A36" s="124" t="s">
        <v>848</v>
      </c>
      <c r="B36" s="22" t="s">
        <v>270</v>
      </c>
      <c r="C36" s="57">
        <v>39.336662166000004</v>
      </c>
      <c r="D36" s="5" t="str">
        <f>IF($B36="N/A","N/A",IF(C36&gt;55,"No",IF(C36&lt;20,"No","Yes")))</f>
        <v>Yes</v>
      </c>
      <c r="E36" s="4">
        <v>38.271406931999998</v>
      </c>
      <c r="F36" s="5" t="str">
        <f>IF($B36="N/A","N/A",IF(E36&gt;55,"No",IF(E36&lt;20,"No","Yes")))</f>
        <v>Yes</v>
      </c>
      <c r="G36" s="4">
        <v>36.254842203000003</v>
      </c>
      <c r="H36" s="5" t="str">
        <f>IF($B36="N/A","N/A",IF(G36&gt;55,"No",IF(G36&lt;20,"No","Yes")))</f>
        <v>Yes</v>
      </c>
      <c r="I36" s="6">
        <v>-2.71</v>
      </c>
      <c r="J36" s="6">
        <v>-5.27</v>
      </c>
      <c r="K36" s="105" t="str">
        <f t="shared" si="6"/>
        <v>Yes</v>
      </c>
    </row>
    <row r="37" spans="1:11" x14ac:dyDescent="0.2">
      <c r="A37" s="124" t="s">
        <v>163</v>
      </c>
      <c r="B37" s="22" t="s">
        <v>246</v>
      </c>
      <c r="C37" s="57">
        <v>90.702882071999994</v>
      </c>
      <c r="D37" s="5" t="str">
        <f>IF($B37="N/A","N/A",IF(C37&gt;95,"Yes","No"))</f>
        <v>No</v>
      </c>
      <c r="E37" s="4">
        <v>92.429479185000005</v>
      </c>
      <c r="F37" s="5" t="str">
        <f>IF($B37="N/A","N/A",IF(E37&gt;95,"Yes","No"))</f>
        <v>No</v>
      </c>
      <c r="G37" s="4">
        <v>92.570679021000004</v>
      </c>
      <c r="H37" s="5" t="str">
        <f>IF($B37="N/A","N/A",IF(G37&gt;95,"Yes","No"))</f>
        <v>No</v>
      </c>
      <c r="I37" s="6">
        <v>1.9039999999999999</v>
      </c>
      <c r="J37" s="6">
        <v>0.15279999999999999</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90.252967269999999</v>
      </c>
      <c r="D40" s="5" t="str">
        <f>IF($B40="N/A","N/A",IF(C40&gt;100,"No",IF(C40&lt;98,"No","Yes")))</f>
        <v>No</v>
      </c>
      <c r="E40" s="4">
        <v>99.619154782999999</v>
      </c>
      <c r="F40" s="5" t="str">
        <f>IF($B40="N/A","N/A",IF(E40&gt;100,"No",IF(E40&lt;98,"No","Yes")))</f>
        <v>Yes</v>
      </c>
      <c r="G40" s="4">
        <v>99.897704418000004</v>
      </c>
      <c r="H40" s="5" t="str">
        <f>IF($B40="N/A","N/A",IF(G40&gt;100,"No",IF(G40&lt;98,"No","Yes")))</f>
        <v>Yes</v>
      </c>
      <c r="I40" s="6">
        <v>10.38</v>
      </c>
      <c r="J40" s="6">
        <v>0.27960000000000002</v>
      </c>
      <c r="K40" s="105" t="str">
        <f t="shared" si="6"/>
        <v>Yes</v>
      </c>
    </row>
    <row r="41" spans="1:11" x14ac:dyDescent="0.2">
      <c r="A41" s="124" t="s">
        <v>44</v>
      </c>
      <c r="B41" s="22" t="s">
        <v>213</v>
      </c>
      <c r="C41" s="57">
        <v>76.784138151999997</v>
      </c>
      <c r="D41" s="5" t="str">
        <f t="shared" si="7"/>
        <v>N/A</v>
      </c>
      <c r="E41" s="4">
        <v>66.478199971999999</v>
      </c>
      <c r="F41" s="5" t="str">
        <f t="shared" ref="F41:F47" si="8">IF($B41="N/A","N/A",IF(E41&gt;15,"No",IF(E41&lt;-15,"No","Yes")))</f>
        <v>N/A</v>
      </c>
      <c r="G41" s="4">
        <v>53.238867616999997</v>
      </c>
      <c r="H41" s="5" t="str">
        <f t="shared" ref="H41:H47" si="9">IF($B41="N/A","N/A",IF(G41&gt;15,"No",IF(G41&lt;-15,"No","Yes")))</f>
        <v>N/A</v>
      </c>
      <c r="I41" s="6">
        <v>-13.4</v>
      </c>
      <c r="J41" s="6">
        <v>-19.899999999999999</v>
      </c>
      <c r="K41" s="105" t="str">
        <f t="shared" si="6"/>
        <v>Yes</v>
      </c>
    </row>
    <row r="42" spans="1:11" x14ac:dyDescent="0.2">
      <c r="A42" s="124" t="s">
        <v>45</v>
      </c>
      <c r="B42" s="22" t="s">
        <v>213</v>
      </c>
      <c r="C42" s="57">
        <v>23.215861847999999</v>
      </c>
      <c r="D42" s="5" t="str">
        <f t="shared" si="7"/>
        <v>N/A</v>
      </c>
      <c r="E42" s="4">
        <v>33.521800028000001</v>
      </c>
      <c r="F42" s="5" t="str">
        <f t="shared" si="8"/>
        <v>N/A</v>
      </c>
      <c r="G42" s="4">
        <v>46.761132383000003</v>
      </c>
      <c r="H42" s="5" t="str">
        <f t="shared" si="9"/>
        <v>N/A</v>
      </c>
      <c r="I42" s="6">
        <v>44.39</v>
      </c>
      <c r="J42" s="6">
        <v>39.49</v>
      </c>
      <c r="K42" s="105" t="str">
        <f t="shared" si="6"/>
        <v>No</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82.126862208000006</v>
      </c>
      <c r="D44" s="5" t="str">
        <f t="shared" si="7"/>
        <v>N/A</v>
      </c>
      <c r="E44" s="4">
        <v>82.275669577000002</v>
      </c>
      <c r="F44" s="5" t="str">
        <f t="shared" si="8"/>
        <v>N/A</v>
      </c>
      <c r="G44" s="4">
        <v>78.232256984000003</v>
      </c>
      <c r="H44" s="5" t="str">
        <f t="shared" si="9"/>
        <v>N/A</v>
      </c>
      <c r="I44" s="6">
        <v>0.1812</v>
      </c>
      <c r="J44" s="6">
        <v>-4.91</v>
      </c>
      <c r="K44" s="105" t="str">
        <f>IF(J44="Div by 0", "N/A", IF(J44="N/A","N/A", IF(J44&gt;30, "No", IF(J44&lt;-30, "No", "Yes"))))</f>
        <v>Yes</v>
      </c>
    </row>
    <row r="45" spans="1:11" x14ac:dyDescent="0.2">
      <c r="A45" s="124" t="s">
        <v>909</v>
      </c>
      <c r="B45" s="22" t="s">
        <v>213</v>
      </c>
      <c r="C45" s="57">
        <v>17.873137792000001</v>
      </c>
      <c r="D45" s="5" t="str">
        <f t="shared" si="7"/>
        <v>N/A</v>
      </c>
      <c r="E45" s="4">
        <v>17.724330423000001</v>
      </c>
      <c r="F45" s="5" t="str">
        <f t="shared" si="8"/>
        <v>N/A</v>
      </c>
      <c r="G45" s="4">
        <v>21.767743016000001</v>
      </c>
      <c r="H45" s="5" t="str">
        <f t="shared" si="9"/>
        <v>N/A</v>
      </c>
      <c r="I45" s="6">
        <v>-0.83299999999999996</v>
      </c>
      <c r="J45" s="6">
        <v>22.81</v>
      </c>
      <c r="K45" s="105" t="str">
        <f>IF(J45="Div by 0", "N/A", IF(J45="N/A","N/A", IF(J45&gt;30, "No", IF(J45&lt;-30, "No", "Yes"))))</f>
        <v>Yes</v>
      </c>
    </row>
    <row r="46" spans="1:11" x14ac:dyDescent="0.2">
      <c r="A46" s="124" t="s">
        <v>932</v>
      </c>
      <c r="B46" s="22" t="s">
        <v>213</v>
      </c>
      <c r="C46" s="57">
        <v>0.1641759874</v>
      </c>
      <c r="D46" s="5" t="str">
        <f t="shared" si="7"/>
        <v>N/A</v>
      </c>
      <c r="E46" s="4">
        <v>0</v>
      </c>
      <c r="F46" s="5" t="str">
        <f t="shared" si="8"/>
        <v>N/A</v>
      </c>
      <c r="G46" s="4">
        <v>0</v>
      </c>
      <c r="H46" s="5" t="str">
        <f t="shared" si="9"/>
        <v>N/A</v>
      </c>
      <c r="I46" s="6">
        <v>-100</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32000496</v>
      </c>
      <c r="D6" s="5" t="str">
        <f t="shared" ref="D6:D15" si="0">IF($B6="N/A","N/A",IF(C6&lt;0,"No","Yes"))</f>
        <v>N/A</v>
      </c>
      <c r="E6" s="56">
        <v>33219887</v>
      </c>
      <c r="F6" s="5" t="str">
        <f t="shared" ref="F6:F15" si="1">IF($B6="N/A","N/A",IF(E6&lt;0,"No","Yes"))</f>
        <v>N/A</v>
      </c>
      <c r="G6" s="56">
        <v>33473053</v>
      </c>
      <c r="H6" s="5" t="str">
        <f t="shared" ref="H6:H15" si="2">IF($B6="N/A","N/A",IF(G6&lt;0,"No","Yes"))</f>
        <v>N/A</v>
      </c>
      <c r="I6" s="6">
        <v>3.8109999999999999</v>
      </c>
      <c r="J6" s="6">
        <v>0.7621</v>
      </c>
      <c r="K6" s="105" t="str">
        <f t="shared" ref="K6:K15" si="3">IF(J6="Div by 0", "N/A", IF(J6="N/A","N/A", IF(J6&gt;30, "No", IF(J6&lt;-30, "No", "Yes"))))</f>
        <v>Yes</v>
      </c>
    </row>
    <row r="7" spans="1:11" x14ac:dyDescent="0.2">
      <c r="A7" s="125" t="s">
        <v>442</v>
      </c>
      <c r="B7" s="3" t="s">
        <v>213</v>
      </c>
      <c r="C7" s="57">
        <v>2.9765476135000002</v>
      </c>
      <c r="D7" s="5" t="str">
        <f t="shared" si="0"/>
        <v>N/A</v>
      </c>
      <c r="E7" s="57">
        <v>3.2186443017999999</v>
      </c>
      <c r="F7" s="5" t="str">
        <f t="shared" si="1"/>
        <v>N/A</v>
      </c>
      <c r="G7" s="57">
        <v>3.2390233420999999</v>
      </c>
      <c r="H7" s="5" t="str">
        <f t="shared" si="2"/>
        <v>N/A</v>
      </c>
      <c r="I7" s="6">
        <v>8.1329999999999991</v>
      </c>
      <c r="J7" s="6">
        <v>0.63319999999999999</v>
      </c>
      <c r="K7" s="105" t="str">
        <f t="shared" si="3"/>
        <v>Yes</v>
      </c>
    </row>
    <row r="8" spans="1:11" x14ac:dyDescent="0.2">
      <c r="A8" s="125" t="s">
        <v>443</v>
      </c>
      <c r="B8" s="3" t="s">
        <v>213</v>
      </c>
      <c r="C8" s="57">
        <v>32.413044472999999</v>
      </c>
      <c r="D8" s="5" t="str">
        <f t="shared" si="0"/>
        <v>N/A</v>
      </c>
      <c r="E8" s="57">
        <v>32.531055870000003</v>
      </c>
      <c r="F8" s="5" t="str">
        <f t="shared" si="1"/>
        <v>N/A</v>
      </c>
      <c r="G8" s="57">
        <v>32.488136054000002</v>
      </c>
      <c r="H8" s="5" t="str">
        <f t="shared" si="2"/>
        <v>N/A</v>
      </c>
      <c r="I8" s="6">
        <v>0.36409999999999998</v>
      </c>
      <c r="J8" s="6">
        <v>-0.13200000000000001</v>
      </c>
      <c r="K8" s="105" t="str">
        <f t="shared" si="3"/>
        <v>Yes</v>
      </c>
    </row>
    <row r="9" spans="1:11" x14ac:dyDescent="0.2">
      <c r="A9" s="125" t="s">
        <v>444</v>
      </c>
      <c r="B9" s="3" t="s">
        <v>213</v>
      </c>
      <c r="C9" s="57">
        <v>38.733777750999998</v>
      </c>
      <c r="D9" s="5" t="str">
        <f t="shared" si="0"/>
        <v>N/A</v>
      </c>
      <c r="E9" s="57">
        <v>41.307052007999999</v>
      </c>
      <c r="F9" s="5" t="str">
        <f t="shared" si="1"/>
        <v>N/A</v>
      </c>
      <c r="G9" s="57">
        <v>38.217936080999998</v>
      </c>
      <c r="H9" s="5" t="str">
        <f t="shared" si="2"/>
        <v>N/A</v>
      </c>
      <c r="I9" s="6">
        <v>6.6429999999999998</v>
      </c>
      <c r="J9" s="6">
        <v>-7.48</v>
      </c>
      <c r="K9" s="105" t="str">
        <f t="shared" si="3"/>
        <v>Yes</v>
      </c>
    </row>
    <row r="10" spans="1:11" x14ac:dyDescent="0.2">
      <c r="A10" s="125" t="s">
        <v>445</v>
      </c>
      <c r="B10" s="3" t="s">
        <v>213</v>
      </c>
      <c r="C10" s="57">
        <v>24.663923959000002</v>
      </c>
      <c r="D10" s="5" t="str">
        <f t="shared" si="0"/>
        <v>N/A</v>
      </c>
      <c r="E10" s="57">
        <v>22.842142719999998</v>
      </c>
      <c r="F10" s="5" t="str">
        <f t="shared" si="1"/>
        <v>N/A</v>
      </c>
      <c r="G10" s="57">
        <v>25.880328275</v>
      </c>
      <c r="H10" s="5" t="str">
        <f t="shared" si="2"/>
        <v>N/A</v>
      </c>
      <c r="I10" s="6">
        <v>-7.39</v>
      </c>
      <c r="J10" s="6">
        <v>13.3</v>
      </c>
      <c r="K10" s="105" t="str">
        <f t="shared" si="3"/>
        <v>Yes</v>
      </c>
    </row>
    <row r="11" spans="1:11" x14ac:dyDescent="0.2">
      <c r="A11" s="125" t="s">
        <v>1616</v>
      </c>
      <c r="B11" s="3" t="s">
        <v>213</v>
      </c>
      <c r="C11" s="57">
        <v>89.996720675999995</v>
      </c>
      <c r="D11" s="5" t="str">
        <f t="shared" si="0"/>
        <v>N/A</v>
      </c>
      <c r="E11" s="57">
        <v>89.655618034</v>
      </c>
      <c r="F11" s="5" t="str">
        <f t="shared" si="1"/>
        <v>N/A</v>
      </c>
      <c r="G11" s="57">
        <v>90.315320206999999</v>
      </c>
      <c r="H11" s="5" t="str">
        <f t="shared" si="2"/>
        <v>N/A</v>
      </c>
      <c r="I11" s="6">
        <v>-0.379</v>
      </c>
      <c r="J11" s="6">
        <v>0.73580000000000001</v>
      </c>
      <c r="K11" s="105" t="str">
        <f t="shared" si="3"/>
        <v>Yes</v>
      </c>
    </row>
    <row r="12" spans="1:11" x14ac:dyDescent="0.2">
      <c r="A12" s="125" t="s">
        <v>16</v>
      </c>
      <c r="B12" s="3" t="s">
        <v>213</v>
      </c>
      <c r="C12" s="57">
        <v>3.9736227837999998</v>
      </c>
      <c r="D12" s="5" t="str">
        <f t="shared" si="0"/>
        <v>N/A</v>
      </c>
      <c r="E12" s="57">
        <v>3.6973394881999999</v>
      </c>
      <c r="F12" s="5" t="str">
        <f t="shared" si="1"/>
        <v>N/A</v>
      </c>
      <c r="G12" s="57">
        <v>3.8085620693000002</v>
      </c>
      <c r="H12" s="5" t="str">
        <f t="shared" si="2"/>
        <v>N/A</v>
      </c>
      <c r="I12" s="6">
        <v>-6.95</v>
      </c>
      <c r="J12" s="6">
        <v>3.008</v>
      </c>
      <c r="K12" s="105" t="str">
        <f t="shared" si="3"/>
        <v>Yes</v>
      </c>
    </row>
    <row r="13" spans="1:11" x14ac:dyDescent="0.2">
      <c r="A13" s="125" t="s">
        <v>36</v>
      </c>
      <c r="B13" s="3" t="s">
        <v>213</v>
      </c>
      <c r="C13" s="57">
        <v>15.595194166000001</v>
      </c>
      <c r="D13" s="5" t="str">
        <f t="shared" si="0"/>
        <v>N/A</v>
      </c>
      <c r="E13" s="57">
        <v>14.433219566</v>
      </c>
      <c r="F13" s="5" t="str">
        <f t="shared" si="1"/>
        <v>N/A</v>
      </c>
      <c r="G13" s="57">
        <v>14.786876403999999</v>
      </c>
      <c r="H13" s="5" t="str">
        <f t="shared" si="2"/>
        <v>N/A</v>
      </c>
      <c r="I13" s="6">
        <v>-7.45</v>
      </c>
      <c r="J13" s="6">
        <v>2.4500000000000002</v>
      </c>
      <c r="K13" s="105" t="str">
        <f t="shared" si="3"/>
        <v>Yes</v>
      </c>
    </row>
    <row r="14" spans="1:11" x14ac:dyDescent="0.2">
      <c r="A14" s="125" t="s">
        <v>37</v>
      </c>
      <c r="B14" s="3" t="s">
        <v>213</v>
      </c>
      <c r="C14" s="57">
        <v>55.636378684</v>
      </c>
      <c r="D14" s="5" t="str">
        <f t="shared" si="0"/>
        <v>N/A</v>
      </c>
      <c r="E14" s="57">
        <v>54.411723033000001</v>
      </c>
      <c r="F14" s="5" t="str">
        <f t="shared" si="1"/>
        <v>N/A</v>
      </c>
      <c r="G14" s="57">
        <v>55.091274018</v>
      </c>
      <c r="H14" s="5" t="str">
        <f t="shared" si="2"/>
        <v>N/A</v>
      </c>
      <c r="I14" s="6">
        <v>-2.2000000000000002</v>
      </c>
      <c r="J14" s="6">
        <v>1.2490000000000001</v>
      </c>
      <c r="K14" s="105" t="str">
        <f t="shared" si="3"/>
        <v>Yes</v>
      </c>
    </row>
    <row r="15" spans="1:11" x14ac:dyDescent="0.2">
      <c r="A15" s="125" t="s">
        <v>38</v>
      </c>
      <c r="B15" s="3" t="s">
        <v>213</v>
      </c>
      <c r="C15" s="57">
        <v>1.0680279242999999</v>
      </c>
      <c r="D15" s="5" t="str">
        <f t="shared" si="0"/>
        <v>N/A</v>
      </c>
      <c r="E15" s="57">
        <v>0.85309535670000003</v>
      </c>
      <c r="F15" s="5" t="str">
        <f t="shared" si="1"/>
        <v>N/A</v>
      </c>
      <c r="G15" s="57">
        <v>0.92336065420000002</v>
      </c>
      <c r="H15" s="5" t="str">
        <f t="shared" si="2"/>
        <v>N/A</v>
      </c>
      <c r="I15" s="6">
        <v>-20.100000000000001</v>
      </c>
      <c r="J15" s="6">
        <v>8.2370000000000001</v>
      </c>
      <c r="K15" s="105" t="str">
        <f t="shared" si="3"/>
        <v>Yes</v>
      </c>
    </row>
    <row r="16" spans="1:11" x14ac:dyDescent="0.2">
      <c r="A16" s="125" t="s">
        <v>376</v>
      </c>
      <c r="B16" s="3" t="s">
        <v>213</v>
      </c>
      <c r="C16" s="4">
        <v>32.309908571000001</v>
      </c>
      <c r="D16" s="5" t="str">
        <f t="shared" ref="D16:D41" si="4">IF($B16="N/A","N/A",IF(C16&lt;0,"No","Yes"))</f>
        <v>N/A</v>
      </c>
      <c r="E16" s="4">
        <v>33.374135197999998</v>
      </c>
      <c r="F16" s="5" t="str">
        <f t="shared" ref="F16:F41" si="5">IF($B16="N/A","N/A",IF(E16&lt;0,"No","Yes"))</f>
        <v>N/A</v>
      </c>
      <c r="G16" s="4">
        <v>35.560807674000003</v>
      </c>
      <c r="H16" s="5" t="str">
        <f t="shared" ref="H16:H41" si="6">IF($B16="N/A","N/A",IF(G16&lt;0,"No","Yes"))</f>
        <v>N/A</v>
      </c>
      <c r="I16" s="6">
        <v>3.294</v>
      </c>
      <c r="J16" s="6">
        <v>6.5519999999999996</v>
      </c>
      <c r="K16" s="105" t="str">
        <f t="shared" ref="K16:K41" si="7">IF(J16="Div by 0", "N/A", IF(J16="N/A","N/A", IF(J16&gt;30, "No", IF(J16&lt;-30, "No", "Yes"))))</f>
        <v>Yes</v>
      </c>
    </row>
    <row r="17" spans="1:11" x14ac:dyDescent="0.2">
      <c r="A17" s="125" t="s">
        <v>377</v>
      </c>
      <c r="B17" s="3" t="s">
        <v>213</v>
      </c>
      <c r="C17" s="4">
        <v>3.12495E-5</v>
      </c>
      <c r="D17" s="5" t="str">
        <f t="shared" si="4"/>
        <v>N/A</v>
      </c>
      <c r="E17" s="4">
        <v>9.0307351000000005E-6</v>
      </c>
      <c r="F17" s="5" t="str">
        <f t="shared" si="5"/>
        <v>N/A</v>
      </c>
      <c r="G17" s="4">
        <v>0</v>
      </c>
      <c r="H17" s="5" t="str">
        <f t="shared" si="6"/>
        <v>N/A</v>
      </c>
      <c r="I17" s="6">
        <v>-71.099999999999994</v>
      </c>
      <c r="J17" s="6">
        <v>-100</v>
      </c>
      <c r="K17" s="105" t="str">
        <f t="shared" si="7"/>
        <v>No</v>
      </c>
    </row>
    <row r="18" spans="1:11" x14ac:dyDescent="0.2">
      <c r="A18" s="125" t="s">
        <v>378</v>
      </c>
      <c r="B18" s="3" t="s">
        <v>213</v>
      </c>
      <c r="C18" s="4">
        <v>0.84426816380000003</v>
      </c>
      <c r="D18" s="5" t="str">
        <f t="shared" si="4"/>
        <v>N/A</v>
      </c>
      <c r="E18" s="4">
        <v>1.4050318714000001</v>
      </c>
      <c r="F18" s="5" t="str">
        <f t="shared" si="5"/>
        <v>N/A</v>
      </c>
      <c r="G18" s="4">
        <v>1.0407356628</v>
      </c>
      <c r="H18" s="5" t="str">
        <f t="shared" si="6"/>
        <v>N/A</v>
      </c>
      <c r="I18" s="6">
        <v>66.42</v>
      </c>
      <c r="J18" s="6">
        <v>-25.9</v>
      </c>
      <c r="K18" s="105" t="str">
        <f t="shared" si="7"/>
        <v>Yes</v>
      </c>
    </row>
    <row r="19" spans="1:11" x14ac:dyDescent="0.2">
      <c r="A19" s="125" t="s">
        <v>379</v>
      </c>
      <c r="B19" s="3" t="s">
        <v>213</v>
      </c>
      <c r="C19" s="4">
        <v>4.1157674556000003</v>
      </c>
      <c r="D19" s="5" t="str">
        <f t="shared" si="4"/>
        <v>N/A</v>
      </c>
      <c r="E19" s="4">
        <v>3.348030654</v>
      </c>
      <c r="F19" s="5" t="str">
        <f t="shared" si="5"/>
        <v>N/A</v>
      </c>
      <c r="G19" s="4">
        <v>3.3235689615999999</v>
      </c>
      <c r="H19" s="5" t="str">
        <f t="shared" si="6"/>
        <v>N/A</v>
      </c>
      <c r="I19" s="6">
        <v>-18.7</v>
      </c>
      <c r="J19" s="6">
        <v>-0.73099999999999998</v>
      </c>
      <c r="K19" s="105" t="str">
        <f t="shared" si="7"/>
        <v>Yes</v>
      </c>
    </row>
    <row r="20" spans="1:11" x14ac:dyDescent="0.2">
      <c r="A20" s="125" t="s">
        <v>380</v>
      </c>
      <c r="B20" s="3" t="s">
        <v>213</v>
      </c>
      <c r="C20" s="4">
        <v>5.9533014737999999</v>
      </c>
      <c r="D20" s="5" t="str">
        <f t="shared" si="4"/>
        <v>N/A</v>
      </c>
      <c r="E20" s="4">
        <v>7.1358761696000004</v>
      </c>
      <c r="F20" s="5" t="str">
        <f t="shared" si="5"/>
        <v>N/A</v>
      </c>
      <c r="G20" s="4">
        <v>4.4882371499999998</v>
      </c>
      <c r="H20" s="5" t="str">
        <f t="shared" si="6"/>
        <v>N/A</v>
      </c>
      <c r="I20" s="6">
        <v>19.86</v>
      </c>
      <c r="J20" s="6">
        <v>-37.1</v>
      </c>
      <c r="K20" s="105" t="str">
        <f t="shared" si="7"/>
        <v>No</v>
      </c>
    </row>
    <row r="21" spans="1:11" x14ac:dyDescent="0.2">
      <c r="A21" s="125" t="s">
        <v>381</v>
      </c>
      <c r="B21" s="3" t="s">
        <v>213</v>
      </c>
      <c r="C21" s="4">
        <v>4.2289907005999998</v>
      </c>
      <c r="D21" s="5" t="str">
        <f t="shared" si="4"/>
        <v>N/A</v>
      </c>
      <c r="E21" s="4">
        <v>4.4616106009000003</v>
      </c>
      <c r="F21" s="5" t="str">
        <f t="shared" si="5"/>
        <v>N/A</v>
      </c>
      <c r="G21" s="4">
        <v>4.4757823553999998</v>
      </c>
      <c r="H21" s="5" t="str">
        <f t="shared" si="6"/>
        <v>N/A</v>
      </c>
      <c r="I21" s="6">
        <v>5.5010000000000003</v>
      </c>
      <c r="J21" s="6">
        <v>0.31759999999999999</v>
      </c>
      <c r="K21" s="105" t="str">
        <f t="shared" si="7"/>
        <v>Yes</v>
      </c>
    </row>
    <row r="22" spans="1:11" x14ac:dyDescent="0.2">
      <c r="A22" s="125" t="s">
        <v>382</v>
      </c>
      <c r="B22" s="3" t="s">
        <v>213</v>
      </c>
      <c r="C22" s="4">
        <v>31.985919843000001</v>
      </c>
      <c r="D22" s="5" t="str">
        <f t="shared" si="4"/>
        <v>N/A</v>
      </c>
      <c r="E22" s="4">
        <v>28.682331159</v>
      </c>
      <c r="F22" s="5" t="str">
        <f t="shared" si="5"/>
        <v>N/A</v>
      </c>
      <c r="G22" s="4">
        <v>30.564421477</v>
      </c>
      <c r="H22" s="5" t="str">
        <f t="shared" si="6"/>
        <v>N/A</v>
      </c>
      <c r="I22" s="6">
        <v>-10.3</v>
      </c>
      <c r="J22" s="6">
        <v>6.5620000000000003</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0.54731026670000005</v>
      </c>
      <c r="D24" s="5" t="str">
        <f t="shared" si="4"/>
        <v>N/A</v>
      </c>
      <c r="E24" s="4">
        <v>0.76890990029999995</v>
      </c>
      <c r="F24" s="5" t="str">
        <f t="shared" si="5"/>
        <v>N/A</v>
      </c>
      <c r="G24" s="4">
        <v>0.79586107669999995</v>
      </c>
      <c r="H24" s="5" t="str">
        <f t="shared" si="6"/>
        <v>N/A</v>
      </c>
      <c r="I24" s="6">
        <v>40.49</v>
      </c>
      <c r="J24" s="6">
        <v>3.5049999999999999</v>
      </c>
      <c r="K24" s="105" t="str">
        <f t="shared" si="7"/>
        <v>Yes</v>
      </c>
    </row>
    <row r="25" spans="1:11" x14ac:dyDescent="0.2">
      <c r="A25" s="125" t="s">
        <v>385</v>
      </c>
      <c r="B25" s="3" t="s">
        <v>213</v>
      </c>
      <c r="C25" s="4">
        <v>4.2073410361999999</v>
      </c>
      <c r="D25" s="5" t="str">
        <f t="shared" si="4"/>
        <v>N/A</v>
      </c>
      <c r="E25" s="4">
        <v>4.0967719126000004</v>
      </c>
      <c r="F25" s="5" t="str">
        <f t="shared" si="5"/>
        <v>N/A</v>
      </c>
      <c r="G25" s="4">
        <v>4.3223365374</v>
      </c>
      <c r="H25" s="5" t="str">
        <f t="shared" si="6"/>
        <v>N/A</v>
      </c>
      <c r="I25" s="6">
        <v>-2.63</v>
      </c>
      <c r="J25" s="6">
        <v>5.5060000000000002</v>
      </c>
      <c r="K25" s="105" t="str">
        <f t="shared" si="7"/>
        <v>Yes</v>
      </c>
    </row>
    <row r="26" spans="1:11" x14ac:dyDescent="0.2">
      <c r="A26" s="125" t="s">
        <v>386</v>
      </c>
      <c r="B26" s="3" t="s">
        <v>213</v>
      </c>
      <c r="C26" s="4">
        <v>7.7858793189000002</v>
      </c>
      <c r="D26" s="5" t="str">
        <f t="shared" si="4"/>
        <v>N/A</v>
      </c>
      <c r="E26" s="4">
        <v>8.3791314521999993</v>
      </c>
      <c r="F26" s="5" t="str">
        <f t="shared" si="5"/>
        <v>N/A</v>
      </c>
      <c r="G26" s="4">
        <v>8.4519030874999999</v>
      </c>
      <c r="H26" s="5" t="str">
        <f t="shared" si="6"/>
        <v>N/A</v>
      </c>
      <c r="I26" s="6">
        <v>7.62</v>
      </c>
      <c r="J26" s="6">
        <v>0.86850000000000005</v>
      </c>
      <c r="K26" s="105" t="str">
        <f t="shared" si="7"/>
        <v>Yes</v>
      </c>
    </row>
    <row r="27" spans="1:11" x14ac:dyDescent="0.2">
      <c r="A27" s="125" t="s">
        <v>387</v>
      </c>
      <c r="B27" s="3" t="s">
        <v>213</v>
      </c>
      <c r="C27" s="4">
        <v>4.9392984399999999E-2</v>
      </c>
      <c r="D27" s="5" t="str">
        <f t="shared" si="4"/>
        <v>N/A</v>
      </c>
      <c r="E27" s="4">
        <v>3.4187352900000002E-2</v>
      </c>
      <c r="F27" s="5" t="str">
        <f t="shared" si="5"/>
        <v>N/A</v>
      </c>
      <c r="G27" s="4">
        <v>2.41896071E-2</v>
      </c>
      <c r="H27" s="5" t="str">
        <f t="shared" si="6"/>
        <v>N/A</v>
      </c>
      <c r="I27" s="6">
        <v>-30.8</v>
      </c>
      <c r="J27" s="6">
        <v>-29.2</v>
      </c>
      <c r="K27" s="105" t="str">
        <f t="shared" si="7"/>
        <v>Yes</v>
      </c>
    </row>
    <row r="28" spans="1:11" x14ac:dyDescent="0.2">
      <c r="A28" s="125" t="s">
        <v>388</v>
      </c>
      <c r="B28" s="3" t="s">
        <v>213</v>
      </c>
      <c r="C28" s="4">
        <v>6.8420814499999996E-2</v>
      </c>
      <c r="D28" s="5" t="str">
        <f t="shared" si="4"/>
        <v>N/A</v>
      </c>
      <c r="E28" s="4">
        <v>4.1911641700000002E-2</v>
      </c>
      <c r="F28" s="5" t="str">
        <f t="shared" si="5"/>
        <v>N/A</v>
      </c>
      <c r="G28" s="4">
        <v>9.2014310000000004E-4</v>
      </c>
      <c r="H28" s="5" t="str">
        <f t="shared" si="6"/>
        <v>N/A</v>
      </c>
      <c r="I28" s="6">
        <v>-38.700000000000003</v>
      </c>
      <c r="J28" s="6">
        <v>-97.8</v>
      </c>
      <c r="K28" s="105" t="str">
        <f t="shared" si="7"/>
        <v>No</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0.2413743837</v>
      </c>
      <c r="D31" s="5" t="str">
        <f t="shared" si="4"/>
        <v>N/A</v>
      </c>
      <c r="E31" s="4">
        <v>0.141803613</v>
      </c>
      <c r="F31" s="5" t="str">
        <f t="shared" si="5"/>
        <v>N/A</v>
      </c>
      <c r="G31" s="4">
        <v>8.9322596300000001E-2</v>
      </c>
      <c r="H31" s="5" t="str">
        <f t="shared" si="6"/>
        <v>N/A</v>
      </c>
      <c r="I31" s="6">
        <v>-41.3</v>
      </c>
      <c r="J31" s="6">
        <v>-37</v>
      </c>
      <c r="K31" s="105" t="str">
        <f t="shared" si="7"/>
        <v>No</v>
      </c>
    </row>
    <row r="32" spans="1:11" x14ac:dyDescent="0.2">
      <c r="A32" s="125" t="s">
        <v>392</v>
      </c>
      <c r="B32" s="3" t="s">
        <v>213</v>
      </c>
      <c r="C32" s="4">
        <v>1.1185857869</v>
      </c>
      <c r="D32" s="5" t="str">
        <f t="shared" si="4"/>
        <v>N/A</v>
      </c>
      <c r="E32" s="4">
        <v>1.5275488445000001</v>
      </c>
      <c r="F32" s="5" t="str">
        <f t="shared" si="5"/>
        <v>N/A</v>
      </c>
      <c r="G32" s="4">
        <v>0.84620306369999998</v>
      </c>
      <c r="H32" s="5" t="str">
        <f t="shared" si="6"/>
        <v>N/A</v>
      </c>
      <c r="I32" s="6">
        <v>36.56</v>
      </c>
      <c r="J32" s="6">
        <v>-44.6</v>
      </c>
      <c r="K32" s="105" t="str">
        <f t="shared" si="7"/>
        <v>No</v>
      </c>
    </row>
    <row r="33" spans="1:11" x14ac:dyDescent="0.2">
      <c r="A33" s="125" t="s">
        <v>393</v>
      </c>
      <c r="B33" s="3" t="s">
        <v>213</v>
      </c>
      <c r="C33" s="4">
        <v>6.9258301499999994E-2</v>
      </c>
      <c r="D33" s="5" t="str">
        <f t="shared" si="4"/>
        <v>N/A</v>
      </c>
      <c r="E33" s="4">
        <v>6.4831647399999998E-2</v>
      </c>
      <c r="F33" s="5" t="str">
        <f t="shared" si="5"/>
        <v>N/A</v>
      </c>
      <c r="G33" s="4">
        <v>6.01558513E-2</v>
      </c>
      <c r="H33" s="5" t="str">
        <f t="shared" si="6"/>
        <v>N/A</v>
      </c>
      <c r="I33" s="6">
        <v>-6.39</v>
      </c>
      <c r="J33" s="6">
        <v>-7.21</v>
      </c>
      <c r="K33" s="105" t="str">
        <f t="shared" si="7"/>
        <v>Yes</v>
      </c>
    </row>
    <row r="34" spans="1:11" x14ac:dyDescent="0.2">
      <c r="A34" s="125" t="s">
        <v>394</v>
      </c>
      <c r="B34" s="3" t="s">
        <v>213</v>
      </c>
      <c r="C34" s="4">
        <v>7.5748826E-3</v>
      </c>
      <c r="D34" s="5" t="str">
        <f t="shared" si="4"/>
        <v>N/A</v>
      </c>
      <c r="E34" s="4">
        <v>1.2715275E-2</v>
      </c>
      <c r="F34" s="5" t="str">
        <f t="shared" si="5"/>
        <v>N/A</v>
      </c>
      <c r="G34" s="4">
        <v>1.3933596100000001E-2</v>
      </c>
      <c r="H34" s="5" t="str">
        <f t="shared" si="6"/>
        <v>N/A</v>
      </c>
      <c r="I34" s="6">
        <v>67.86</v>
      </c>
      <c r="J34" s="6">
        <v>9.5820000000000007</v>
      </c>
      <c r="K34" s="105" t="str">
        <f t="shared" si="7"/>
        <v>Yes</v>
      </c>
    </row>
    <row r="35" spans="1:11" x14ac:dyDescent="0.2">
      <c r="A35" s="125" t="s">
        <v>395</v>
      </c>
      <c r="B35" s="3" t="s">
        <v>213</v>
      </c>
      <c r="C35" s="4">
        <v>0.98823780729999999</v>
      </c>
      <c r="D35" s="5" t="str">
        <f t="shared" si="4"/>
        <v>N/A</v>
      </c>
      <c r="E35" s="4">
        <v>1.3984063221</v>
      </c>
      <c r="F35" s="5" t="str">
        <f t="shared" si="5"/>
        <v>N/A</v>
      </c>
      <c r="G35" s="4">
        <v>0.66494084060000003</v>
      </c>
      <c r="H35" s="5" t="str">
        <f t="shared" si="6"/>
        <v>N/A</v>
      </c>
      <c r="I35" s="6">
        <v>41.51</v>
      </c>
      <c r="J35" s="6">
        <v>-52.5</v>
      </c>
      <c r="K35" s="105" t="str">
        <f t="shared" si="7"/>
        <v>No</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0.61295299920000001</v>
      </c>
      <c r="D38" s="5" t="str">
        <f t="shared" si="4"/>
        <v>N/A</v>
      </c>
      <c r="E38" s="4">
        <v>0.65714251229999998</v>
      </c>
      <c r="F38" s="5" t="str">
        <f t="shared" si="5"/>
        <v>N/A</v>
      </c>
      <c r="G38" s="4">
        <v>0.73054883879999999</v>
      </c>
      <c r="H38" s="5" t="str">
        <f t="shared" si="6"/>
        <v>N/A</v>
      </c>
      <c r="I38" s="6">
        <v>7.2089999999999996</v>
      </c>
      <c r="J38" s="6">
        <v>11.17</v>
      </c>
      <c r="K38" s="105" t="str">
        <f t="shared" si="7"/>
        <v>Yes</v>
      </c>
    </row>
    <row r="39" spans="1:11" x14ac:dyDescent="0.2">
      <c r="A39" s="125" t="s">
        <v>399</v>
      </c>
      <c r="B39" s="3" t="s">
        <v>213</v>
      </c>
      <c r="C39" s="4">
        <v>4.8293282703999996</v>
      </c>
      <c r="D39" s="5" t="str">
        <f t="shared" si="4"/>
        <v>N/A</v>
      </c>
      <c r="E39" s="4">
        <v>4.4403763323999996</v>
      </c>
      <c r="F39" s="5" t="str">
        <f t="shared" si="5"/>
        <v>N/A</v>
      </c>
      <c r="G39" s="4">
        <v>4.5218761491999997</v>
      </c>
      <c r="H39" s="5" t="str">
        <f t="shared" si="6"/>
        <v>N/A</v>
      </c>
      <c r="I39" s="6">
        <v>-8.0500000000000007</v>
      </c>
      <c r="J39" s="6">
        <v>1.835</v>
      </c>
      <c r="K39" s="105" t="str">
        <f t="shared" si="7"/>
        <v>Yes</v>
      </c>
    </row>
    <row r="40" spans="1:11" x14ac:dyDescent="0.2">
      <c r="A40" s="125" t="s">
        <v>400</v>
      </c>
      <c r="B40" s="3" t="s">
        <v>213</v>
      </c>
      <c r="C40" s="4">
        <v>3.6155689599999999E-2</v>
      </c>
      <c r="D40" s="5" t="str">
        <f t="shared" si="4"/>
        <v>N/A</v>
      </c>
      <c r="E40" s="4">
        <v>2.92385101E-2</v>
      </c>
      <c r="F40" s="5" t="str">
        <f t="shared" si="5"/>
        <v>N/A</v>
      </c>
      <c r="G40" s="4">
        <v>2.4255331599999999E-2</v>
      </c>
      <c r="H40" s="5" t="str">
        <f t="shared" si="6"/>
        <v>N/A</v>
      </c>
      <c r="I40" s="6">
        <v>-19.100000000000001</v>
      </c>
      <c r="J40" s="6">
        <v>-17</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98.632055578000006</v>
      </c>
      <c r="D42" s="5" t="str">
        <f t="shared" ref="D42:D51" si="8">IF($B42="N/A","N/A",IF(C42&lt;0,"No","Yes"))</f>
        <v>N/A</v>
      </c>
      <c r="E42" s="4">
        <v>100</v>
      </c>
      <c r="F42" s="5" t="str">
        <f t="shared" ref="F42:F51" si="9">IF($B42="N/A","N/A",IF(E42&lt;0,"No","Yes"))</f>
        <v>N/A</v>
      </c>
      <c r="G42" s="4">
        <v>99.934884936000003</v>
      </c>
      <c r="H42" s="5" t="str">
        <f t="shared" ref="H42:H51" si="10">IF($B42="N/A","N/A",IF(G42&lt;0,"No","Yes"))</f>
        <v>N/A</v>
      </c>
      <c r="I42" s="6">
        <v>1.387</v>
      </c>
      <c r="J42" s="6">
        <v>-6.5000000000000002E-2</v>
      </c>
      <c r="K42" s="105" t="str">
        <f t="shared" ref="K42:K51" si="11">IF(J42="Div by 0", "N/A", IF(J42="N/A","N/A", IF(J42&gt;30, "No", IF(J42&lt;-30, "No", "Yes"))))</f>
        <v>Yes</v>
      </c>
    </row>
    <row r="43" spans="1:11" x14ac:dyDescent="0.2">
      <c r="A43" s="125" t="s">
        <v>39</v>
      </c>
      <c r="B43" s="3" t="s">
        <v>213</v>
      </c>
      <c r="C43" s="4">
        <v>99.031470231</v>
      </c>
      <c r="D43" s="5" t="str">
        <f t="shared" si="8"/>
        <v>N/A</v>
      </c>
      <c r="E43" s="4">
        <v>100</v>
      </c>
      <c r="F43" s="5" t="str">
        <f t="shared" si="9"/>
        <v>N/A</v>
      </c>
      <c r="G43" s="4">
        <v>99.945888378000006</v>
      </c>
      <c r="H43" s="5" t="str">
        <f t="shared" si="10"/>
        <v>N/A</v>
      </c>
      <c r="I43" s="6">
        <v>0.97799999999999998</v>
      </c>
      <c r="J43" s="6">
        <v>-5.3999999999999999E-2</v>
      </c>
      <c r="K43" s="105" t="str">
        <f t="shared" si="11"/>
        <v>Yes</v>
      </c>
    </row>
    <row r="44" spans="1:11" x14ac:dyDescent="0.2">
      <c r="A44" s="125" t="s">
        <v>40</v>
      </c>
      <c r="B44" s="3" t="s">
        <v>213</v>
      </c>
      <c r="C44" s="4">
        <v>47.748603756999998</v>
      </c>
      <c r="D44" s="5" t="str">
        <f t="shared" si="8"/>
        <v>N/A</v>
      </c>
      <c r="E44" s="4">
        <v>49.014962032</v>
      </c>
      <c r="F44" s="5" t="str">
        <f t="shared" si="9"/>
        <v>N/A</v>
      </c>
      <c r="G44" s="4">
        <v>48.653606648999997</v>
      </c>
      <c r="H44" s="5" t="str">
        <f t="shared" si="10"/>
        <v>N/A</v>
      </c>
      <c r="I44" s="6">
        <v>2.6520000000000001</v>
      </c>
      <c r="J44" s="6">
        <v>-0.73699999999999999</v>
      </c>
      <c r="K44" s="105" t="str">
        <f t="shared" si="11"/>
        <v>Yes</v>
      </c>
    </row>
    <row r="45" spans="1:11" x14ac:dyDescent="0.2">
      <c r="A45" s="125" t="s">
        <v>163</v>
      </c>
      <c r="B45" s="3" t="s">
        <v>213</v>
      </c>
      <c r="C45" s="4">
        <v>99.840711843999998</v>
      </c>
      <c r="D45" s="5" t="str">
        <f t="shared" si="8"/>
        <v>N/A</v>
      </c>
      <c r="E45" s="4">
        <v>99.877458945000001</v>
      </c>
      <c r="F45" s="5" t="str">
        <f t="shared" si="9"/>
        <v>N/A</v>
      </c>
      <c r="G45" s="4">
        <v>99.876473770999993</v>
      </c>
      <c r="H45" s="5" t="str">
        <f t="shared" si="10"/>
        <v>N/A</v>
      </c>
      <c r="I45" s="6">
        <v>3.6799999999999999E-2</v>
      </c>
      <c r="J45" s="6">
        <v>-1E-3</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99.929635501999996</v>
      </c>
      <c r="D48" s="5" t="str">
        <f t="shared" si="8"/>
        <v>N/A</v>
      </c>
      <c r="E48" s="4">
        <v>99.949578020000004</v>
      </c>
      <c r="F48" s="5" t="str">
        <f t="shared" si="9"/>
        <v>N/A</v>
      </c>
      <c r="G48" s="4">
        <v>99.962070316999998</v>
      </c>
      <c r="H48" s="5" t="str">
        <f t="shared" si="10"/>
        <v>N/A</v>
      </c>
      <c r="I48" s="6">
        <v>0.02</v>
      </c>
      <c r="J48" s="6">
        <v>1.2500000000000001E-2</v>
      </c>
      <c r="K48" s="105" t="str">
        <f t="shared" si="11"/>
        <v>Yes</v>
      </c>
    </row>
    <row r="49" spans="1:12" x14ac:dyDescent="0.2">
      <c r="A49" s="125" t="s">
        <v>44</v>
      </c>
      <c r="B49" s="3" t="s">
        <v>213</v>
      </c>
      <c r="C49" s="4">
        <v>75.606180412000001</v>
      </c>
      <c r="D49" s="5" t="str">
        <f t="shared" si="8"/>
        <v>N/A</v>
      </c>
      <c r="E49" s="4">
        <v>75.189105794</v>
      </c>
      <c r="F49" s="5" t="str">
        <f t="shared" si="9"/>
        <v>N/A</v>
      </c>
      <c r="G49" s="4">
        <v>74.465439318999998</v>
      </c>
      <c r="H49" s="5" t="str">
        <f t="shared" si="10"/>
        <v>N/A</v>
      </c>
      <c r="I49" s="6">
        <v>-0.55200000000000005</v>
      </c>
      <c r="J49" s="6">
        <v>-0.96199999999999997</v>
      </c>
      <c r="K49" s="105" t="str">
        <f t="shared" si="11"/>
        <v>Yes</v>
      </c>
    </row>
    <row r="50" spans="1:12" x14ac:dyDescent="0.2">
      <c r="A50" s="125" t="s">
        <v>45</v>
      </c>
      <c r="B50" s="3" t="s">
        <v>213</v>
      </c>
      <c r="C50" s="4">
        <v>24.393819587999999</v>
      </c>
      <c r="D50" s="5" t="str">
        <f t="shared" si="8"/>
        <v>N/A</v>
      </c>
      <c r="E50" s="4">
        <v>24.810894206</v>
      </c>
      <c r="F50" s="5" t="str">
        <f t="shared" si="9"/>
        <v>N/A</v>
      </c>
      <c r="G50" s="4">
        <v>25.534560680999999</v>
      </c>
      <c r="H50" s="5" t="str">
        <f t="shared" si="10"/>
        <v>N/A</v>
      </c>
      <c r="I50" s="6">
        <v>1.71</v>
      </c>
      <c r="J50" s="6">
        <v>2.9169999999999998</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0.51708261020000001</v>
      </c>
      <c r="D52" s="5" t="str">
        <f t="shared" ref="D52:D57" si="12">IF($B52="N/A","N/A",IF(C52&lt;0,"No","Yes"))</f>
        <v>N/A</v>
      </c>
      <c r="E52" s="4">
        <v>0.32043456380000002</v>
      </c>
      <c r="F52" s="5" t="str">
        <f t="shared" ref="F52:F57" si="13">IF($B52="N/A","N/A",IF(E52&lt;0,"No","Yes"))</f>
        <v>N/A</v>
      </c>
      <c r="G52" s="4">
        <v>0</v>
      </c>
      <c r="H52" s="5" t="str">
        <f t="shared" ref="H52:H57" si="14">IF($B52="N/A","N/A",IF(G52&lt;0,"No","Yes"))</f>
        <v>N/A</v>
      </c>
      <c r="I52" s="6">
        <v>-38</v>
      </c>
      <c r="J52" s="6">
        <v>-100</v>
      </c>
      <c r="K52" s="105" t="str">
        <f t="shared" ref="K52:K57" si="15">IF(J52="Div by 0", "N/A", IF(J52="N/A","N/A", IF(J52&gt;30, "No", IF(J52&lt;-30, "No", "Yes"))))</f>
        <v>No</v>
      </c>
    </row>
    <row r="53" spans="1:12" s="38" customFormat="1" x14ac:dyDescent="0.2">
      <c r="A53" s="124" t="s">
        <v>894</v>
      </c>
      <c r="B53" s="3" t="s">
        <v>213</v>
      </c>
      <c r="C53" s="4">
        <v>9.4454785999999999E-2</v>
      </c>
      <c r="D53" s="5" t="str">
        <f t="shared" si="12"/>
        <v>N/A</v>
      </c>
      <c r="E53" s="4">
        <v>0.17492834939999999</v>
      </c>
      <c r="F53" s="5" t="str">
        <f t="shared" si="13"/>
        <v>N/A</v>
      </c>
      <c r="G53" s="4">
        <v>8.6899751900000002E-2</v>
      </c>
      <c r="H53" s="5" t="str">
        <f t="shared" si="14"/>
        <v>N/A</v>
      </c>
      <c r="I53" s="6">
        <v>85.2</v>
      </c>
      <c r="J53" s="6">
        <v>-50.3</v>
      </c>
      <c r="K53" s="105" t="str">
        <f t="shared" si="15"/>
        <v>No</v>
      </c>
    </row>
    <row r="54" spans="1:12" s="38" customFormat="1" x14ac:dyDescent="0.2">
      <c r="A54" s="124" t="s">
        <v>895</v>
      </c>
      <c r="B54" s="3" t="s">
        <v>213</v>
      </c>
      <c r="C54" s="4">
        <v>0.25695539220000002</v>
      </c>
      <c r="D54" s="5" t="str">
        <f t="shared" si="12"/>
        <v>N/A</v>
      </c>
      <c r="E54" s="4">
        <v>0.53014328440000003</v>
      </c>
      <c r="F54" s="5" t="str">
        <f t="shared" si="13"/>
        <v>N/A</v>
      </c>
      <c r="G54" s="4">
        <v>1.0629266473000001</v>
      </c>
      <c r="H54" s="5" t="str">
        <f t="shared" si="14"/>
        <v>N/A</v>
      </c>
      <c r="I54" s="6">
        <v>106.3</v>
      </c>
      <c r="J54" s="6">
        <v>100.5</v>
      </c>
      <c r="K54" s="105" t="str">
        <f t="shared" si="15"/>
        <v>No</v>
      </c>
    </row>
    <row r="55" spans="1:12" s="38" customFormat="1" x14ac:dyDescent="0.2">
      <c r="A55" s="124" t="s">
        <v>896</v>
      </c>
      <c r="B55" s="3" t="s">
        <v>213</v>
      </c>
      <c r="C55" s="4">
        <v>6.5623999999999994E-5</v>
      </c>
      <c r="D55" s="5" t="str">
        <f t="shared" si="12"/>
        <v>N/A</v>
      </c>
      <c r="E55" s="4">
        <v>1.2041E-5</v>
      </c>
      <c r="F55" s="5" t="str">
        <f t="shared" si="13"/>
        <v>N/A</v>
      </c>
      <c r="G55" s="4">
        <v>7.16995E-5</v>
      </c>
      <c r="H55" s="5" t="str">
        <f t="shared" si="14"/>
        <v>N/A</v>
      </c>
      <c r="I55" s="6">
        <v>-81.7</v>
      </c>
      <c r="J55" s="6">
        <v>495.5</v>
      </c>
      <c r="K55" s="105" t="str">
        <f t="shared" si="15"/>
        <v>No</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13161719</v>
      </c>
      <c r="D7" s="19" t="str">
        <f>IF($B7="N/A","N/A",IF(C7&gt;15,"No",IF(C7&lt;-15,"No","Yes")))</f>
        <v>N/A</v>
      </c>
      <c r="E7" s="18">
        <v>12723499</v>
      </c>
      <c r="F7" s="19" t="str">
        <f>IF($B7="N/A","N/A",IF(E7&gt;15,"No",IF(E7&lt;-15,"No","Yes")))</f>
        <v>N/A</v>
      </c>
      <c r="G7" s="18">
        <v>15822275</v>
      </c>
      <c r="H7" s="19" t="str">
        <f>IF($B7="N/A","N/A",IF(G7&gt;15,"No",IF(G7&lt;-15,"No","Yes")))</f>
        <v>N/A</v>
      </c>
      <c r="I7" s="20">
        <v>-3.33</v>
      </c>
      <c r="J7" s="20">
        <v>24.35</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99.982775806000006</v>
      </c>
      <c r="D11" s="5" t="str">
        <f>IF(OR($B11="N/A",$C11="N/A"),"N/A",IF(C11&gt;100,"No",IF(C11&lt;95,"No","Yes")))</f>
        <v>Yes</v>
      </c>
      <c r="E11" s="5">
        <v>99.833772140999997</v>
      </c>
      <c r="F11" s="5" t="str">
        <f>IF(OR($B11="N/A",$E11="N/A"),"N/A",IF(E11&gt;100,"No",IF(E11&lt;95,"No","Yes")))</f>
        <v>Yes</v>
      </c>
      <c r="G11" s="5">
        <v>99.793866558000005</v>
      </c>
      <c r="H11" s="5" t="str">
        <f>IF($B11="N/A","N/A",IF(G11&gt;100,"No",IF(G11&lt;95,"No","Yes")))</f>
        <v>Yes</v>
      </c>
      <c r="I11" s="6">
        <v>-0.14899999999999999</v>
      </c>
      <c r="J11" s="6">
        <v>-0.04</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4" t="s">
        <v>13</v>
      </c>
      <c r="B14" s="22" t="s">
        <v>213</v>
      </c>
      <c r="C14" s="23">
        <v>13161719</v>
      </c>
      <c r="D14" s="5" t="str">
        <f>IF($B14="N/A","N/A",IF(C14&gt;15,"No",IF(C14&lt;-15,"No","Yes")))</f>
        <v>N/A</v>
      </c>
      <c r="E14" s="23">
        <v>12723499</v>
      </c>
      <c r="F14" s="5" t="str">
        <f>IF($B14="N/A","N/A",IF(E14&gt;15,"No",IF(E14&lt;-15,"No","Yes")))</f>
        <v>N/A</v>
      </c>
      <c r="G14" s="23">
        <v>15822275</v>
      </c>
      <c r="H14" s="5" t="str">
        <f>IF($B14="N/A","N/A",IF(G14&gt;15,"No",IF(G14&lt;-15,"No","Yes")))</f>
        <v>N/A</v>
      </c>
      <c r="I14" s="6">
        <v>-3.33</v>
      </c>
      <c r="J14" s="6">
        <v>24.35</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4589</v>
      </c>
      <c r="D17" s="5" t="str">
        <f>IF($B17="N/A","N/A",IF(C17&gt;15,"No",IF(C17&lt;-15,"No","Yes")))</f>
        <v>N/A</v>
      </c>
      <c r="E17" s="23">
        <v>1547</v>
      </c>
      <c r="F17" s="5" t="str">
        <f>IF($B17="N/A","N/A",IF(E17&gt;15,"No",IF(E17&lt;-15,"No","Yes")))</f>
        <v>N/A</v>
      </c>
      <c r="G17" s="23">
        <v>12428</v>
      </c>
      <c r="H17" s="5" t="str">
        <f>IF($B17="N/A","N/A",IF(G17&gt;15,"No",IF(G17&lt;-15,"No","Yes")))</f>
        <v>N/A</v>
      </c>
      <c r="I17" s="6">
        <v>-66.3</v>
      </c>
      <c r="J17" s="6">
        <v>703.4</v>
      </c>
      <c r="K17" s="105" t="str">
        <f t="shared" si="0"/>
        <v>No</v>
      </c>
    </row>
    <row r="18" spans="1:11" x14ac:dyDescent="0.2">
      <c r="A18" s="104" t="s">
        <v>346</v>
      </c>
      <c r="B18" s="22" t="s">
        <v>213</v>
      </c>
      <c r="C18" s="4">
        <v>3.4866266299999997E-2</v>
      </c>
      <c r="D18" s="5" t="str">
        <f>IF($B18="N/A","N/A",IF(C18&gt;15,"No",IF(C18&lt;-15,"No","Yes")))</f>
        <v>N/A</v>
      </c>
      <c r="E18" s="4">
        <v>1.2158605100000001E-2</v>
      </c>
      <c r="F18" s="5" t="str">
        <f>IF($B18="N/A","N/A",IF(E18&gt;15,"No",IF(E18&lt;-15,"No","Yes")))</f>
        <v>N/A</v>
      </c>
      <c r="G18" s="4">
        <v>7.8547490799999994E-2</v>
      </c>
      <c r="H18" s="5" t="str">
        <f>IF($B18="N/A","N/A",IF(G18&gt;15,"No",IF(G18&lt;-15,"No","Yes")))</f>
        <v>N/A</v>
      </c>
      <c r="I18" s="6">
        <v>-65.099999999999994</v>
      </c>
      <c r="J18" s="6">
        <v>546</v>
      </c>
      <c r="K18" s="105" t="str">
        <f t="shared" si="0"/>
        <v>No</v>
      </c>
    </row>
    <row r="19" spans="1:11" ht="27.75" customHeight="1" x14ac:dyDescent="0.2">
      <c r="A19" s="104" t="s">
        <v>836</v>
      </c>
      <c r="B19" s="22" t="s">
        <v>213</v>
      </c>
      <c r="C19" s="24">
        <v>34.727609501000003</v>
      </c>
      <c r="D19" s="5" t="str">
        <f>IF($B19="N/A","N/A",IF(C19&gt;60,"No",IF(C19&lt;15,"No","Yes")))</f>
        <v>N/A</v>
      </c>
      <c r="E19" s="24">
        <v>27.612798966</v>
      </c>
      <c r="F19" s="5" t="str">
        <f>IF($B19="N/A","N/A",IF(E19&gt;60,"No",IF(E19&lt;15,"No","Yes")))</f>
        <v>N/A</v>
      </c>
      <c r="G19" s="24">
        <v>65.028484067999997</v>
      </c>
      <c r="H19" s="5" t="str">
        <f>IF($B19="N/A","N/A",IF(G19&gt;60,"No",IF(G19&lt;15,"No","Yes")))</f>
        <v>N/A</v>
      </c>
      <c r="I19" s="6">
        <v>-20.5</v>
      </c>
      <c r="J19" s="6">
        <v>135.5</v>
      </c>
      <c r="K19" s="105" t="str">
        <f t="shared" si="0"/>
        <v>No</v>
      </c>
    </row>
    <row r="20" spans="1:11" x14ac:dyDescent="0.2">
      <c r="A20" s="104" t="s">
        <v>27</v>
      </c>
      <c r="B20" s="22" t="s">
        <v>217</v>
      </c>
      <c r="C20" s="23">
        <v>37</v>
      </c>
      <c r="D20" s="5" t="str">
        <f>IF($B20="N/A","N/A",IF(C20="N/A","N/A",IF(C20=0,"Yes","No")))</f>
        <v>No</v>
      </c>
      <c r="E20" s="23">
        <v>37</v>
      </c>
      <c r="F20" s="5" t="str">
        <f>IF($B20="N/A","N/A",IF(E20="N/A","N/A",IF(E20=0,"Yes","No")))</f>
        <v>No</v>
      </c>
      <c r="G20" s="23">
        <v>54</v>
      </c>
      <c r="H20" s="5" t="str">
        <f>IF($B20="N/A","N/A",IF(G20=0,"Yes","No"))</f>
        <v>No</v>
      </c>
      <c r="I20" s="6">
        <v>0</v>
      </c>
      <c r="J20" s="6">
        <v>45.95</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13161719</v>
      </c>
      <c r="D6" s="5" t="str">
        <f>IF($B6="N/A","N/A",IF(C6&gt;15,"No",IF(C6&lt;-15,"No","Yes")))</f>
        <v>N/A</v>
      </c>
      <c r="E6" s="23">
        <v>12723499</v>
      </c>
      <c r="F6" s="5" t="str">
        <f>IF($B6="N/A","N/A",IF(E6&gt;15,"No",IF(E6&lt;-15,"No","Yes")))</f>
        <v>N/A</v>
      </c>
      <c r="G6" s="23">
        <v>15822275</v>
      </c>
      <c r="H6" s="5" t="str">
        <f>IF($B6="N/A","N/A",IF(G6&gt;15,"No",IF(G6&lt;-15,"No","Yes")))</f>
        <v>N/A</v>
      </c>
      <c r="I6" s="6">
        <v>-3.33</v>
      </c>
      <c r="J6" s="6">
        <v>24.35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61.468514257000002</v>
      </c>
      <c r="D9" s="5" t="str">
        <f>IF($B9="N/A","N/A",IF(C9&gt;60,"No",IF(C9&lt;15,"No","Yes")))</f>
        <v>No</v>
      </c>
      <c r="E9" s="24">
        <v>62.185227664000003</v>
      </c>
      <c r="F9" s="5" t="str">
        <f>IF($B9="N/A","N/A",IF(E9&gt;60,"No",IF(E9&lt;15,"No","Yes")))</f>
        <v>No</v>
      </c>
      <c r="G9" s="24">
        <v>74.062679165999995</v>
      </c>
      <c r="H9" s="5" t="str">
        <f>IF($B9="N/A","N/A",IF(G9&gt;60,"No",IF(G9&lt;15,"No","Yes")))</f>
        <v>No</v>
      </c>
      <c r="I9" s="6">
        <v>1.1659999999999999</v>
      </c>
      <c r="J9" s="6">
        <v>19.100000000000001</v>
      </c>
      <c r="K9" s="105" t="str">
        <f t="shared" si="0"/>
        <v>Yes</v>
      </c>
    </row>
    <row r="10" spans="1:11" x14ac:dyDescent="0.2">
      <c r="A10" s="104" t="s">
        <v>14</v>
      </c>
      <c r="B10" s="22" t="s">
        <v>272</v>
      </c>
      <c r="C10" s="5">
        <v>1.8291987543999999</v>
      </c>
      <c r="D10" s="5" t="str">
        <f>IF($B10="N/A","N/A",IF(C10&gt;15,"No",IF(C10&lt;=0,"No","Yes")))</f>
        <v>Yes</v>
      </c>
      <c r="E10" s="5">
        <v>1.6415295824</v>
      </c>
      <c r="F10" s="5" t="str">
        <f>IF($B10="N/A","N/A",IF(E10&gt;15,"No",IF(E10&lt;=0,"No","Yes")))</f>
        <v>Yes</v>
      </c>
      <c r="G10" s="5">
        <v>1.448230422</v>
      </c>
      <c r="H10" s="5" t="str">
        <f>IF($B10="N/A","N/A",IF(G10&gt;15,"No",IF(G10&lt;=0,"No","Yes")))</f>
        <v>Yes</v>
      </c>
      <c r="I10" s="6">
        <v>-10.3</v>
      </c>
      <c r="J10" s="6">
        <v>-11.8</v>
      </c>
      <c r="K10" s="105" t="str">
        <f t="shared" si="0"/>
        <v>Yes</v>
      </c>
    </row>
    <row r="11" spans="1:11" x14ac:dyDescent="0.2">
      <c r="A11" s="104" t="s">
        <v>872</v>
      </c>
      <c r="B11" s="22" t="s">
        <v>213</v>
      </c>
      <c r="C11" s="24">
        <v>85.025195843000006</v>
      </c>
      <c r="D11" s="5" t="str">
        <f>IF($B11="N/A","N/A",IF(C11&gt;15,"No",IF(C11&lt;-15,"No","Yes")))</f>
        <v>N/A</v>
      </c>
      <c r="E11" s="24">
        <v>87.248592359</v>
      </c>
      <c r="F11" s="5" t="str">
        <f>IF($B11="N/A","N/A",IF(E11&gt;15,"No",IF(E11&lt;-15,"No","Yes")))</f>
        <v>N/A</v>
      </c>
      <c r="G11" s="24">
        <v>88.377794652000006</v>
      </c>
      <c r="H11" s="5" t="str">
        <f>IF($B11="N/A","N/A",IF(G11&gt;15,"No",IF(G11&lt;-15,"No","Yes")))</f>
        <v>N/A</v>
      </c>
      <c r="I11" s="6">
        <v>2.6150000000000002</v>
      </c>
      <c r="J11" s="6">
        <v>1.294</v>
      </c>
      <c r="K11" s="105" t="str">
        <f t="shared" si="0"/>
        <v>Yes</v>
      </c>
    </row>
    <row r="12" spans="1:11" x14ac:dyDescent="0.2">
      <c r="A12" s="104" t="s">
        <v>934</v>
      </c>
      <c r="B12" s="22" t="s">
        <v>213</v>
      </c>
      <c r="C12" s="5">
        <v>2.4182935374999999</v>
      </c>
      <c r="D12" s="5" t="str">
        <f>IF($B12="N/A","N/A",IF(C12&gt;15,"No",IF(C12&lt;-15,"No","Yes")))</f>
        <v>N/A</v>
      </c>
      <c r="E12" s="5">
        <v>2.2749402502999998</v>
      </c>
      <c r="F12" s="5" t="str">
        <f>IF($B12="N/A","N/A",IF(E12&gt;15,"No",IF(E12&lt;-15,"No","Yes")))</f>
        <v>N/A</v>
      </c>
      <c r="G12" s="5">
        <v>1.9002134649</v>
      </c>
      <c r="H12" s="5" t="str">
        <f>IF($B12="N/A","N/A",IF(G12&gt;15,"No",IF(G12&lt;-15,"No","Yes")))</f>
        <v>N/A</v>
      </c>
      <c r="I12" s="6">
        <v>-5.93</v>
      </c>
      <c r="J12" s="6">
        <v>-16.5</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100</v>
      </c>
      <c r="D15" s="5" t="str">
        <f>IF($B15="N/A","N/A",IF(C15&gt;15,"No",IF(C15&lt;-15,"No","Yes")))</f>
        <v>N/A</v>
      </c>
      <c r="E15" s="5">
        <v>99.991661098999998</v>
      </c>
      <c r="F15" s="5" t="str">
        <f>IF($B15="N/A","N/A",IF(E15&gt;15,"No",IF(E15&lt;-15,"No","Yes")))</f>
        <v>N/A</v>
      </c>
      <c r="G15" s="5">
        <v>99.991018991000004</v>
      </c>
      <c r="H15" s="5" t="str">
        <f>IF($B15="N/A","N/A",IF(G15&gt;15,"No",IF(G15&lt;-15,"No","Yes")))</f>
        <v>N/A</v>
      </c>
      <c r="I15" s="6">
        <v>-8.0000000000000002E-3</v>
      </c>
      <c r="J15" s="6">
        <v>-1E-3</v>
      </c>
      <c r="K15" s="105" t="str">
        <f t="shared" si="0"/>
        <v>Yes</v>
      </c>
    </row>
    <row r="16" spans="1:11" x14ac:dyDescent="0.2">
      <c r="A16" s="104" t="s">
        <v>165</v>
      </c>
      <c r="B16" s="22" t="s">
        <v>275</v>
      </c>
      <c r="C16" s="5">
        <v>99.985746543000005</v>
      </c>
      <c r="D16" s="5" t="str">
        <f>IF($B16="N/A","N/A",IF(C16&gt;98,"Yes","No"))</f>
        <v>Yes</v>
      </c>
      <c r="E16" s="5">
        <v>99.994498368999999</v>
      </c>
      <c r="F16" s="5" t="str">
        <f>IF($B16="N/A","N/A",IF(E16&gt;98,"Yes","No"))</f>
        <v>Yes</v>
      </c>
      <c r="G16" s="5">
        <v>99.997554081000004</v>
      </c>
      <c r="H16" s="5" t="str">
        <f>IF($B16="N/A","N/A",IF(G16&gt;98,"Yes","No"))</f>
        <v>Yes</v>
      </c>
      <c r="I16" s="6">
        <v>8.8000000000000005E-3</v>
      </c>
      <c r="J16" s="6">
        <v>3.0999999999999999E-3</v>
      </c>
      <c r="K16" s="105" t="str">
        <f t="shared" si="0"/>
        <v>Yes</v>
      </c>
    </row>
    <row r="17" spans="1:11" x14ac:dyDescent="0.2">
      <c r="A17" s="104" t="s">
        <v>21</v>
      </c>
      <c r="B17" s="22" t="s">
        <v>275</v>
      </c>
      <c r="C17" s="5">
        <v>99.799144776999995</v>
      </c>
      <c r="D17" s="5" t="str">
        <f>IF($B17="N/A","N/A",IF(C17&gt;98,"Yes","No"))</f>
        <v>Yes</v>
      </c>
      <c r="E17" s="5">
        <v>99.747042854</v>
      </c>
      <c r="F17" s="5" t="str">
        <f>IF($B17="N/A","N/A",IF(E17&gt;98,"Yes","No"))</f>
        <v>Yes</v>
      </c>
      <c r="G17" s="5">
        <v>99.700510829999999</v>
      </c>
      <c r="H17" s="5" t="str">
        <f>IF($B17="N/A","N/A",IF(G17&gt;98,"Yes","No"))</f>
        <v>Yes</v>
      </c>
      <c r="I17" s="6">
        <v>-5.1999999999999998E-2</v>
      </c>
      <c r="J17" s="6">
        <v>-4.7E-2</v>
      </c>
      <c r="K17" s="105" t="str">
        <f t="shared" si="0"/>
        <v>Yes</v>
      </c>
    </row>
    <row r="18" spans="1:11" x14ac:dyDescent="0.2">
      <c r="A18" s="104" t="s">
        <v>53</v>
      </c>
      <c r="B18" s="22" t="s">
        <v>275</v>
      </c>
      <c r="C18" s="5">
        <v>99.999992402000004</v>
      </c>
      <c r="D18" s="5" t="str">
        <f>IF($B18="N/A","N/A",IF(C18&gt;98,"Yes","No"))</f>
        <v>Yes</v>
      </c>
      <c r="E18" s="5">
        <v>100</v>
      </c>
      <c r="F18" s="5" t="str">
        <f>IF($B18="N/A","N/A",IF(E18&gt;98,"Yes","No"))</f>
        <v>Yes</v>
      </c>
      <c r="G18" s="5">
        <v>99.999993680000003</v>
      </c>
      <c r="H18" s="5" t="str">
        <f>IF($B18="N/A","N/A",IF(G18&gt;98,"Yes","No"))</f>
        <v>Yes</v>
      </c>
      <c r="I18" s="6">
        <v>0</v>
      </c>
      <c r="J18" s="6">
        <v>0</v>
      </c>
      <c r="K18" s="105" t="str">
        <f t="shared" si="0"/>
        <v>Yes</v>
      </c>
    </row>
    <row r="19" spans="1:11" ht="12.75" customHeight="1" x14ac:dyDescent="0.2">
      <c r="A19" s="104" t="s">
        <v>673</v>
      </c>
      <c r="B19" s="22" t="s">
        <v>223</v>
      </c>
      <c r="C19" s="5">
        <v>99.494564502000003</v>
      </c>
      <c r="D19" s="5" t="str">
        <f>IF($B19="N/A","N/A",IF(C19&gt;100,"No",IF(C19&lt;98,"No","Yes")))</f>
        <v>Yes</v>
      </c>
      <c r="E19" s="5">
        <v>99.537595750999998</v>
      </c>
      <c r="F19" s="5" t="str">
        <f>IF($B19="N/A","N/A",IF(E19&gt;100,"No",IF(E19&lt;98,"No","Yes")))</f>
        <v>Yes</v>
      </c>
      <c r="G19" s="5">
        <v>99.929523408999998</v>
      </c>
      <c r="H19" s="5" t="str">
        <f>IF($B19="N/A","N/A",IF(G19&gt;100,"No",IF(G19&lt;98,"No","Yes")))</f>
        <v>Yes</v>
      </c>
      <c r="I19" s="6">
        <v>4.3200000000000002E-2</v>
      </c>
      <c r="J19" s="6">
        <v>0.39369999999999999</v>
      </c>
      <c r="K19" s="105" t="str">
        <f>IF(J19="Div by 0", "N/A", IF(J19="N/A","N/A", IF(J19&gt;30, "No", IF(J19&lt;-30, "No", "Yes"))))</f>
        <v>Yes</v>
      </c>
    </row>
    <row r="20" spans="1:11" x14ac:dyDescent="0.2">
      <c r="A20" s="104" t="s">
        <v>674</v>
      </c>
      <c r="B20" s="22" t="s">
        <v>223</v>
      </c>
      <c r="C20" s="5">
        <v>99.999969609000004</v>
      </c>
      <c r="D20" s="5" t="str">
        <f>IF($B20="N/A","N/A",IF(C20&gt;100,"No",IF(C20&lt;98,"No","Yes")))</f>
        <v>Yes</v>
      </c>
      <c r="E20" s="5">
        <v>99.999921404999995</v>
      </c>
      <c r="F20" s="5" t="str">
        <f>IF($B20="N/A","N/A",IF(E20&gt;100,"No",IF(E20&lt;98,"No","Yes")))</f>
        <v>Yes</v>
      </c>
      <c r="G20" s="5">
        <v>99.997136948000005</v>
      </c>
      <c r="H20" s="5" t="str">
        <f>IF($B20="N/A","N/A",IF(G20&gt;100,"No",IF(G20&lt;98,"No","Yes")))</f>
        <v>Yes</v>
      </c>
      <c r="I20" s="6">
        <v>0</v>
      </c>
      <c r="J20" s="6">
        <v>-3.0000000000000001E-3</v>
      </c>
      <c r="K20" s="105" t="str">
        <f>IF(J20="Div by 0", "N/A", IF(J20="N/A","N/A", IF(J20&gt;30, "No", IF(J20&lt;-30, "No", "Yes"))))</f>
        <v>Yes</v>
      </c>
    </row>
    <row r="21" spans="1:11" x14ac:dyDescent="0.2">
      <c r="A21" s="104" t="s">
        <v>675</v>
      </c>
      <c r="B21" s="22" t="s">
        <v>223</v>
      </c>
      <c r="C21" s="5">
        <v>99.999969609000004</v>
      </c>
      <c r="D21" s="5" t="str">
        <f>IF($B21="N/A","N/A",IF(C21&gt;100,"No",IF(C21&lt;98,"No","Yes")))</f>
        <v>Yes</v>
      </c>
      <c r="E21" s="5">
        <v>99.999921404999995</v>
      </c>
      <c r="F21" s="5" t="str">
        <f>IF($B21="N/A","N/A",IF(E21&gt;100,"No",IF(E21&lt;98,"No","Yes")))</f>
        <v>Yes</v>
      </c>
      <c r="G21" s="5">
        <v>99.997136948000005</v>
      </c>
      <c r="H21" s="5" t="str">
        <f>IF($B21="N/A","N/A",IF(G21&gt;100,"No",IF(G21&lt;98,"No","Yes")))</f>
        <v>Yes</v>
      </c>
      <c r="I21" s="6">
        <v>0</v>
      </c>
      <c r="J21" s="6">
        <v>-3.0000000000000001E-3</v>
      </c>
      <c r="K21" s="105" t="str">
        <f>IF(J21="Div by 0", "N/A", IF(J21="N/A","N/A", IF(J21&gt;30, "No", IF(J21&lt;-30, "No", "Yes"))))</f>
        <v>Yes</v>
      </c>
    </row>
    <row r="22" spans="1:11" ht="15" customHeight="1" x14ac:dyDescent="0.2">
      <c r="A22" s="104" t="s">
        <v>1687</v>
      </c>
      <c r="B22" s="22" t="s">
        <v>213</v>
      </c>
      <c r="C22" s="5">
        <v>55.350817016999997</v>
      </c>
      <c r="D22" s="5" t="str">
        <f>IF($B22="N/A","N/A",IF(C22&gt;15,"No",IF(C22&lt;-15,"No","Yes")))</f>
        <v>N/A</v>
      </c>
      <c r="E22" s="5">
        <v>54.901713749999999</v>
      </c>
      <c r="F22" s="5" t="str">
        <f>IF($B22="N/A","N/A",IF(E22&gt;15,"No",IF(E22&lt;-15,"No","Yes")))</f>
        <v>N/A</v>
      </c>
      <c r="G22" s="5">
        <v>54.610117698000003</v>
      </c>
      <c r="H22" s="5" t="str">
        <f>IF($B22="N/A","N/A",IF(G22&gt;15,"No",IF(G22&lt;-15,"No","Yes")))</f>
        <v>N/A</v>
      </c>
      <c r="I22" s="6">
        <v>-0.81100000000000005</v>
      </c>
      <c r="J22" s="6">
        <v>-0.53100000000000003</v>
      </c>
      <c r="K22" s="105" t="str">
        <f t="shared" ref="K22:K31" si="1">IF(J22="Div by 0", "N/A", IF(J22="N/A","N/A", IF(J22&gt;30, "No", IF(J22&lt;-30, "No", "Yes"))))</f>
        <v>Yes</v>
      </c>
    </row>
    <row r="23" spans="1:11" x14ac:dyDescent="0.2">
      <c r="A23" s="104" t="s">
        <v>935</v>
      </c>
      <c r="B23" s="22" t="s">
        <v>213</v>
      </c>
      <c r="C23" s="5">
        <v>43.122877793999997</v>
      </c>
      <c r="D23" s="5" t="str">
        <f>IF($B23="N/A","N/A",IF(C23&gt;15,"No",IF(C23&lt;-15,"No","Yes")))</f>
        <v>N/A</v>
      </c>
      <c r="E23" s="5">
        <v>43.420799576999997</v>
      </c>
      <c r="F23" s="5" t="str">
        <f>IF($B23="N/A","N/A",IF(E23&gt;15,"No",IF(E23&lt;-15,"No","Yes")))</f>
        <v>N/A</v>
      </c>
      <c r="G23" s="5">
        <v>43.989015486</v>
      </c>
      <c r="H23" s="5" t="str">
        <f>IF($B23="N/A","N/A",IF(G23&gt;15,"No",IF(G23&lt;-15,"No","Yes")))</f>
        <v>N/A</v>
      </c>
      <c r="I23" s="6">
        <v>0.69089999999999996</v>
      </c>
      <c r="J23" s="6">
        <v>1.3089999999999999</v>
      </c>
      <c r="K23" s="105" t="str">
        <f t="shared" si="1"/>
        <v>Yes</v>
      </c>
    </row>
    <row r="24" spans="1:11" ht="25.5" x14ac:dyDescent="0.2">
      <c r="A24" s="104" t="s">
        <v>936</v>
      </c>
      <c r="B24" s="22" t="s">
        <v>213</v>
      </c>
      <c r="C24" s="5">
        <v>0.2110970459</v>
      </c>
      <c r="D24" s="5" t="str">
        <f>IF($B24="N/A","N/A",IF(C24&gt;15,"No",IF(C24&lt;-15,"No","Yes")))</f>
        <v>N/A</v>
      </c>
      <c r="E24" s="5">
        <v>0.37523483120000001</v>
      </c>
      <c r="F24" s="5" t="str">
        <f>IF($B24="N/A","N/A",IF(E24&gt;15,"No",IF(E24&lt;-15,"No","Yes")))</f>
        <v>N/A</v>
      </c>
      <c r="G24" s="5">
        <v>0.38872412470000001</v>
      </c>
      <c r="H24" s="5" t="str">
        <f>IF($B24="N/A","N/A",IF(G24&gt;15,"No",IF(G24&lt;-15,"No","Yes")))</f>
        <v>N/A</v>
      </c>
      <c r="I24" s="6">
        <v>77.75</v>
      </c>
      <c r="J24" s="6">
        <v>3.5950000000000002</v>
      </c>
      <c r="K24" s="105" t="str">
        <f t="shared" si="1"/>
        <v>Yes</v>
      </c>
    </row>
    <row r="25" spans="1:11" x14ac:dyDescent="0.2">
      <c r="A25" s="104" t="s">
        <v>166</v>
      </c>
      <c r="B25" s="22" t="s">
        <v>213</v>
      </c>
      <c r="C25" s="5">
        <v>99.999969609000004</v>
      </c>
      <c r="D25" s="5" t="str">
        <f t="shared" ref="D25:D27" si="2">IF($B25="N/A","N/A",IF(C25&gt;15,"No",IF(C25&lt;-15,"No","Yes")))</f>
        <v>N/A</v>
      </c>
      <c r="E25" s="5">
        <v>99.999921404999995</v>
      </c>
      <c r="F25" s="5" t="str">
        <f t="shared" ref="F25:F27" si="3">IF($B25="N/A","N/A",IF(E25&gt;15,"No",IF(E25&lt;-15,"No","Yes")))</f>
        <v>N/A</v>
      </c>
      <c r="G25" s="5">
        <v>99.997136948000005</v>
      </c>
      <c r="H25" s="5" t="str">
        <f t="shared" ref="H25:H27" si="4">IF($B25="N/A","N/A",IF(G25&gt;15,"No",IF(G25&lt;-15,"No","Yes")))</f>
        <v>N/A</v>
      </c>
      <c r="I25" s="6">
        <v>0</v>
      </c>
      <c r="J25" s="6">
        <v>-3.0000000000000001E-3</v>
      </c>
      <c r="K25" s="105" t="str">
        <f t="shared" si="1"/>
        <v>Yes</v>
      </c>
    </row>
    <row r="26" spans="1:11" x14ac:dyDescent="0.2">
      <c r="A26" s="104" t="s">
        <v>167</v>
      </c>
      <c r="B26" s="22" t="s">
        <v>213</v>
      </c>
      <c r="C26" s="5">
        <v>99.999969609000004</v>
      </c>
      <c r="D26" s="5" t="str">
        <f t="shared" si="2"/>
        <v>N/A</v>
      </c>
      <c r="E26" s="5">
        <v>99.999921404999995</v>
      </c>
      <c r="F26" s="5" t="str">
        <f t="shared" si="3"/>
        <v>N/A</v>
      </c>
      <c r="G26" s="5">
        <v>99.997136948000005</v>
      </c>
      <c r="H26" s="5" t="str">
        <f t="shared" si="4"/>
        <v>N/A</v>
      </c>
      <c r="I26" s="6">
        <v>0</v>
      </c>
      <c r="J26" s="6">
        <v>-3.0000000000000001E-3</v>
      </c>
      <c r="K26" s="105" t="str">
        <f t="shared" si="1"/>
        <v>Yes</v>
      </c>
    </row>
    <row r="27" spans="1:11" x14ac:dyDescent="0.2">
      <c r="A27" s="104" t="s">
        <v>168</v>
      </c>
      <c r="B27" s="22" t="s">
        <v>213</v>
      </c>
      <c r="C27" s="5">
        <v>99.999969609000004</v>
      </c>
      <c r="D27" s="5" t="str">
        <f t="shared" si="2"/>
        <v>N/A</v>
      </c>
      <c r="E27" s="5">
        <v>99.999921404999995</v>
      </c>
      <c r="F27" s="5" t="str">
        <f t="shared" si="3"/>
        <v>N/A</v>
      </c>
      <c r="G27" s="5">
        <v>99.997136948000005</v>
      </c>
      <c r="H27" s="5" t="str">
        <f t="shared" si="4"/>
        <v>N/A</v>
      </c>
      <c r="I27" s="6">
        <v>0</v>
      </c>
      <c r="J27" s="6">
        <v>-3.0000000000000001E-3</v>
      </c>
      <c r="K27" s="105" t="str">
        <f t="shared" si="1"/>
        <v>Yes</v>
      </c>
    </row>
    <row r="28" spans="1:11" x14ac:dyDescent="0.2">
      <c r="A28" s="104" t="s">
        <v>54</v>
      </c>
      <c r="B28" s="22" t="s">
        <v>213</v>
      </c>
      <c r="C28" s="5">
        <v>7.2618325919000002</v>
      </c>
      <c r="D28" s="5" t="str">
        <f>IF($B28="N/A","N/A",IF(C28&gt;15,"No",IF(C28&lt;-15,"No","Yes")))</f>
        <v>N/A</v>
      </c>
      <c r="E28" s="5">
        <v>6.8178572577000001</v>
      </c>
      <c r="F28" s="5" t="str">
        <f>IF($B28="N/A","N/A",IF(E28&gt;15,"No",IF(E28&lt;-15,"No","Yes")))</f>
        <v>N/A</v>
      </c>
      <c r="G28" s="5">
        <v>4.9874875768000004</v>
      </c>
      <c r="H28" s="5" t="str">
        <f>IF($B28="N/A","N/A",IF(G28&gt;15,"No",IF(G28&lt;-15,"No","Yes")))</f>
        <v>N/A</v>
      </c>
      <c r="I28" s="6">
        <v>-6.11</v>
      </c>
      <c r="J28" s="6">
        <v>-26.8</v>
      </c>
      <c r="K28" s="105" t="str">
        <f t="shared" si="1"/>
        <v>Yes</v>
      </c>
    </row>
    <row r="29" spans="1:11" x14ac:dyDescent="0.2">
      <c r="A29" s="104" t="s">
        <v>55</v>
      </c>
      <c r="B29" s="22" t="s">
        <v>213</v>
      </c>
      <c r="C29" s="5">
        <v>92.738137017</v>
      </c>
      <c r="D29" s="5" t="str">
        <f>IF($B29="N/A","N/A",IF(C29&gt;15,"No",IF(C29&lt;-15,"No","Yes")))</f>
        <v>N/A</v>
      </c>
      <c r="E29" s="5">
        <v>93.182064147999995</v>
      </c>
      <c r="F29" s="5" t="str">
        <f>IF($B29="N/A","N/A",IF(E29&gt;15,"No",IF(E29&lt;-15,"No","Yes")))</f>
        <v>N/A</v>
      </c>
      <c r="G29" s="5">
        <v>95.009649370999995</v>
      </c>
      <c r="H29" s="5" t="str">
        <f>IF($B29="N/A","N/A",IF(G29&gt;15,"No",IF(G29&lt;-15,"No","Yes")))</f>
        <v>N/A</v>
      </c>
      <c r="I29" s="6">
        <v>0.47870000000000001</v>
      </c>
      <c r="J29" s="6">
        <v>1.9610000000000001</v>
      </c>
      <c r="K29" s="105" t="str">
        <f t="shared" si="1"/>
        <v>Yes</v>
      </c>
    </row>
    <row r="30" spans="1:11" x14ac:dyDescent="0.2">
      <c r="A30" s="104" t="s">
        <v>56</v>
      </c>
      <c r="B30" s="22" t="s">
        <v>213</v>
      </c>
      <c r="C30" s="5">
        <v>77.837043929999993</v>
      </c>
      <c r="D30" s="5" t="str">
        <f>IF($B30="N/A","N/A",IF(C30&gt;15,"No",IF(C30&lt;-15,"No","Yes")))</f>
        <v>N/A</v>
      </c>
      <c r="E30" s="5">
        <v>80.295978331000001</v>
      </c>
      <c r="F30" s="5" t="str">
        <f>IF($B30="N/A","N/A",IF(E30&gt;15,"No",IF(E30&lt;-15,"No","Yes")))</f>
        <v>N/A</v>
      </c>
      <c r="G30" s="5">
        <v>81.700874241999998</v>
      </c>
      <c r="H30" s="5" t="str">
        <f>IF($B30="N/A","N/A",IF(G30&gt;15,"No",IF(G30&lt;-15,"No","Yes")))</f>
        <v>N/A</v>
      </c>
      <c r="I30" s="6">
        <v>3.1589999999999998</v>
      </c>
      <c r="J30" s="6">
        <v>1.75</v>
      </c>
      <c r="K30" s="105" t="str">
        <f t="shared" si="1"/>
        <v>Yes</v>
      </c>
    </row>
    <row r="31" spans="1:11" x14ac:dyDescent="0.2">
      <c r="A31" s="112" t="s">
        <v>57</v>
      </c>
      <c r="B31" s="113" t="s">
        <v>213</v>
      </c>
      <c r="C31" s="114">
        <v>16.313271844999999</v>
      </c>
      <c r="D31" s="114" t="str">
        <f>IF($B31="N/A","N/A",IF(C31&gt;15,"No",IF(C31&lt;-15,"No","Yes")))</f>
        <v>N/A</v>
      </c>
      <c r="E31" s="114">
        <v>15.538076436000001</v>
      </c>
      <c r="F31" s="114" t="str">
        <f>IF($B31="N/A","N/A",IF(E31&gt;15,"No",IF(E31&lt;-15,"No","Yes")))</f>
        <v>N/A</v>
      </c>
      <c r="G31" s="114">
        <v>14.602482891999999</v>
      </c>
      <c r="H31" s="114" t="str">
        <f>IF($B31="N/A","N/A",IF(G31&gt;15,"No",IF(G31&lt;-15,"No","Yes")))</f>
        <v>N/A</v>
      </c>
      <c r="I31" s="115">
        <v>-4.75</v>
      </c>
      <c r="J31" s="115">
        <v>-6.02</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1599934</v>
      </c>
      <c r="D7" s="52" t="str">
        <f>IF($B7="N/A","N/A",IF(C7&gt;10,"No",IF(C7&lt;-10,"No","Yes")))</f>
        <v>N/A</v>
      </c>
      <c r="E7" s="18">
        <v>1573601</v>
      </c>
      <c r="F7" s="52" t="str">
        <f>IF($B7="N/A","N/A",IF(E7&gt;10,"No",IF(E7&lt;-10,"No","Yes")))</f>
        <v>N/A</v>
      </c>
      <c r="G7" s="18">
        <v>1527808</v>
      </c>
      <c r="H7" s="52" t="str">
        <f>IF($B7="N/A","N/A",IF(G7&gt;10,"No",IF(G7&lt;-10,"No","Yes")))</f>
        <v>N/A</v>
      </c>
      <c r="I7" s="53">
        <v>-1.65</v>
      </c>
      <c r="J7" s="53">
        <v>-2.91</v>
      </c>
      <c r="K7" s="54" t="s">
        <v>734</v>
      </c>
      <c r="L7" s="106" t="str">
        <f>IF(J7="Div by 0", "N/A", IF(K7="N/A","N/A", IF(J7&gt;VALUE(MID(K7,1,2)), "No", IF(J7&lt;-1*VALUE(MID(K7,1,2)), "No", "Yes"))))</f>
        <v>Yes</v>
      </c>
    </row>
    <row r="8" spans="1:12" x14ac:dyDescent="0.2">
      <c r="A8" s="104" t="s">
        <v>58</v>
      </c>
      <c r="B8" s="22" t="s">
        <v>213</v>
      </c>
      <c r="C8" s="29">
        <v>13642959575</v>
      </c>
      <c r="D8" s="27" t="str">
        <f>IF($B8="N/A","N/A",IF(C8&gt;10,"No",IF(C8&lt;-10,"No","Yes")))</f>
        <v>N/A</v>
      </c>
      <c r="E8" s="29">
        <v>12787718491</v>
      </c>
      <c r="F8" s="27" t="str">
        <f>IF($B8="N/A","N/A",IF(E8&gt;10,"No",IF(E8&lt;-10,"No","Yes")))</f>
        <v>N/A</v>
      </c>
      <c r="G8" s="29">
        <v>12689419369</v>
      </c>
      <c r="H8" s="27" t="str">
        <f>IF($B8="N/A","N/A",IF(G8&gt;10,"No",IF(G8&lt;-10,"No","Yes")))</f>
        <v>N/A</v>
      </c>
      <c r="I8" s="8">
        <v>-6.27</v>
      </c>
      <c r="J8" s="8">
        <v>-0.76900000000000002</v>
      </c>
      <c r="K8" s="28" t="s">
        <v>734</v>
      </c>
      <c r="L8" s="105" t="str">
        <f>IF(J8="Div by 0", "N/A", IF(K8="N/A","N/A", IF(J8&gt;VALUE(MID(K8,1,2)), "No", IF(J8&lt;-1*VALUE(MID(K8,1,2)), "No", "Yes"))))</f>
        <v>Yes</v>
      </c>
    </row>
    <row r="9" spans="1:12" x14ac:dyDescent="0.2">
      <c r="A9" s="136" t="s">
        <v>939</v>
      </c>
      <c r="B9" s="5" t="s">
        <v>213</v>
      </c>
      <c r="C9" s="4">
        <v>7.5224353004999998</v>
      </c>
      <c r="D9" s="27" t="str">
        <f>IF($B9="N/A","N/A",IF(C9&gt;10,"No",IF(C9&lt;-10,"No","Yes")))</f>
        <v>N/A</v>
      </c>
      <c r="E9" s="4">
        <v>7.4651071015000001</v>
      </c>
      <c r="F9" s="27" t="str">
        <f>IF($B9="N/A","N/A",IF(E9&gt;10,"No",IF(E9&lt;-10,"No","Yes")))</f>
        <v>N/A</v>
      </c>
      <c r="G9" s="4">
        <v>7.3402547964</v>
      </c>
      <c r="H9" s="27" t="str">
        <f>IF($B9="N/A","N/A",IF(G9&gt;10,"No",IF(G9&lt;-10,"No","Yes")))</f>
        <v>N/A</v>
      </c>
      <c r="I9" s="8">
        <v>-0.76200000000000001</v>
      </c>
      <c r="J9" s="8">
        <v>-1.67</v>
      </c>
      <c r="K9" s="5" t="s">
        <v>213</v>
      </c>
      <c r="L9" s="105" t="str">
        <f>IF(J9="Div by 0", "N/A", IF(K9="N/A","N/A", IF(J9&gt;VALUE(MID(K9,1,2)), "No", IF(J9&lt;-1*VALUE(MID(K9,1,2)), "No", "Yes"))))</f>
        <v>N/A</v>
      </c>
    </row>
    <row r="10" spans="1:12" x14ac:dyDescent="0.2">
      <c r="A10" s="136" t="s">
        <v>940</v>
      </c>
      <c r="B10" s="5" t="s">
        <v>213</v>
      </c>
      <c r="C10" s="4">
        <v>0.74503073249999996</v>
      </c>
      <c r="D10" s="27" t="str">
        <f t="shared" ref="D10:D20" si="0">IF($B10="N/A","N/A",IF(C10&gt;10,"No",IF(C10&lt;-10,"No","Yes")))</f>
        <v>N/A</v>
      </c>
      <c r="E10" s="4">
        <v>0.84519519239999996</v>
      </c>
      <c r="F10" s="27" t="str">
        <f t="shared" ref="F10:F20" si="1">IF($B10="N/A","N/A",IF(E10&gt;10,"No",IF(E10&lt;-10,"No","Yes")))</f>
        <v>N/A</v>
      </c>
      <c r="G10" s="4">
        <v>1.7827501885000001</v>
      </c>
      <c r="H10" s="27" t="str">
        <f t="shared" ref="H10:H20" si="2">IF($B10="N/A","N/A",IF(G10&gt;10,"No",IF(G10&lt;-10,"No","Yes")))</f>
        <v>N/A</v>
      </c>
      <c r="I10" s="8">
        <v>13.44</v>
      </c>
      <c r="J10" s="8">
        <v>110.9</v>
      </c>
      <c r="K10" s="5" t="s">
        <v>213</v>
      </c>
      <c r="L10" s="105" t="str">
        <f t="shared" ref="L10:L27" si="3">IF(J10="Div by 0", "N/A", IF(K10="N/A","N/A", IF(J10&gt;VALUE(MID(K10,1,2)), "No", IF(J10&lt;-1*VALUE(MID(K10,1,2)), "No", "Yes"))))</f>
        <v>N/A</v>
      </c>
    </row>
    <row r="11" spans="1:12" x14ac:dyDescent="0.2">
      <c r="A11" s="136" t="s">
        <v>941</v>
      </c>
      <c r="B11" s="5" t="s">
        <v>213</v>
      </c>
      <c r="C11" s="4">
        <v>13.763130229</v>
      </c>
      <c r="D11" s="27" t="str">
        <f t="shared" si="0"/>
        <v>N/A</v>
      </c>
      <c r="E11" s="4">
        <v>14.245606097</v>
      </c>
      <c r="F11" s="27" t="str">
        <f t="shared" si="1"/>
        <v>N/A</v>
      </c>
      <c r="G11" s="4">
        <v>10.462636666</v>
      </c>
      <c r="H11" s="27" t="str">
        <f t="shared" si="2"/>
        <v>N/A</v>
      </c>
      <c r="I11" s="8">
        <v>3.5059999999999998</v>
      </c>
      <c r="J11" s="8">
        <v>-26.6</v>
      </c>
      <c r="K11" s="5" t="s">
        <v>213</v>
      </c>
      <c r="L11" s="105" t="str">
        <f t="shared" si="3"/>
        <v>N/A</v>
      </c>
    </row>
    <row r="12" spans="1:12" x14ac:dyDescent="0.2">
      <c r="A12" s="136" t="s">
        <v>942</v>
      </c>
      <c r="B12" s="5" t="s">
        <v>213</v>
      </c>
      <c r="C12" s="4">
        <v>1.7813234800000001E-2</v>
      </c>
      <c r="D12" s="27" t="str">
        <f t="shared" si="0"/>
        <v>N/A</v>
      </c>
      <c r="E12" s="4">
        <v>1.0866795300000001E-2</v>
      </c>
      <c r="F12" s="27" t="str">
        <f t="shared" si="1"/>
        <v>N/A</v>
      </c>
      <c r="G12" s="4">
        <v>0.19642520529999999</v>
      </c>
      <c r="H12" s="27" t="str">
        <f t="shared" si="2"/>
        <v>N/A</v>
      </c>
      <c r="I12" s="8">
        <v>-39</v>
      </c>
      <c r="J12" s="8">
        <v>1708</v>
      </c>
      <c r="K12" s="5" t="s">
        <v>213</v>
      </c>
      <c r="L12" s="105" t="str">
        <f t="shared" si="3"/>
        <v>N/A</v>
      </c>
    </row>
    <row r="13" spans="1:12" x14ac:dyDescent="0.2">
      <c r="A13" s="136" t="s">
        <v>943</v>
      </c>
      <c r="B13" s="7" t="s">
        <v>213</v>
      </c>
      <c r="C13" s="4">
        <v>4.5496251719999998</v>
      </c>
      <c r="D13" s="27" t="str">
        <f t="shared" si="0"/>
        <v>N/A</v>
      </c>
      <c r="E13" s="4">
        <v>4.4535431790000004</v>
      </c>
      <c r="F13" s="27" t="str">
        <f t="shared" si="1"/>
        <v>N/A</v>
      </c>
      <c r="G13" s="4">
        <v>4.9110883042999998</v>
      </c>
      <c r="H13" s="27" t="str">
        <f t="shared" si="2"/>
        <v>N/A</v>
      </c>
      <c r="I13" s="8">
        <v>-2.11</v>
      </c>
      <c r="J13" s="8">
        <v>10.27</v>
      </c>
      <c r="K13" s="5" t="s">
        <v>213</v>
      </c>
      <c r="L13" s="105" t="str">
        <f t="shared" si="3"/>
        <v>N/A</v>
      </c>
    </row>
    <row r="14" spans="1:12" ht="12.75" customHeight="1" x14ac:dyDescent="0.2">
      <c r="A14" s="136" t="s">
        <v>944</v>
      </c>
      <c r="B14" s="7" t="s">
        <v>213</v>
      </c>
      <c r="C14" s="4">
        <v>10.437180533999999</v>
      </c>
      <c r="D14" s="27" t="str">
        <f t="shared" si="0"/>
        <v>N/A</v>
      </c>
      <c r="E14" s="4">
        <v>10.45506453</v>
      </c>
      <c r="F14" s="27" t="str">
        <f t="shared" si="1"/>
        <v>N/A</v>
      </c>
      <c r="G14" s="4">
        <v>10.261498827</v>
      </c>
      <c r="H14" s="27" t="str">
        <f t="shared" si="2"/>
        <v>N/A</v>
      </c>
      <c r="I14" s="8">
        <v>0.17130000000000001</v>
      </c>
      <c r="J14" s="8">
        <v>-1.85</v>
      </c>
      <c r="K14" s="5" t="s">
        <v>213</v>
      </c>
      <c r="L14" s="105" t="str">
        <f t="shared" si="3"/>
        <v>N/A</v>
      </c>
    </row>
    <row r="15" spans="1:12" x14ac:dyDescent="0.2">
      <c r="A15" s="136" t="s">
        <v>945</v>
      </c>
      <c r="B15" s="7" t="s">
        <v>213</v>
      </c>
      <c r="C15" s="4">
        <v>3.3126366000000001E-3</v>
      </c>
      <c r="D15" s="27" t="str">
        <f t="shared" si="0"/>
        <v>N/A</v>
      </c>
      <c r="E15" s="4">
        <v>9.4369538399999994E-2</v>
      </c>
      <c r="F15" s="27" t="str">
        <f t="shared" si="1"/>
        <v>N/A</v>
      </c>
      <c r="G15" s="4">
        <v>0.1215466865</v>
      </c>
      <c r="H15" s="27" t="str">
        <f t="shared" si="2"/>
        <v>N/A</v>
      </c>
      <c r="I15" s="8">
        <v>2749</v>
      </c>
      <c r="J15" s="8">
        <v>28.8</v>
      </c>
      <c r="K15" s="5" t="s">
        <v>213</v>
      </c>
      <c r="L15" s="105" t="str">
        <f t="shared" si="3"/>
        <v>N/A</v>
      </c>
    </row>
    <row r="16" spans="1:12" ht="12.75" customHeight="1" x14ac:dyDescent="0.2">
      <c r="A16" s="136" t="s">
        <v>946</v>
      </c>
      <c r="B16" s="7" t="s">
        <v>213</v>
      </c>
      <c r="C16" s="4">
        <v>62.961472161000003</v>
      </c>
      <c r="D16" s="27" t="str">
        <f t="shared" si="0"/>
        <v>N/A</v>
      </c>
      <c r="E16" s="4">
        <v>62.430247565999998</v>
      </c>
      <c r="F16" s="27" t="str">
        <f t="shared" si="1"/>
        <v>N/A</v>
      </c>
      <c r="G16" s="4">
        <v>64.923799325999994</v>
      </c>
      <c r="H16" s="27" t="str">
        <f t="shared" si="2"/>
        <v>N/A</v>
      </c>
      <c r="I16" s="8">
        <v>-0.84399999999999997</v>
      </c>
      <c r="J16" s="8">
        <v>3.9940000000000002</v>
      </c>
      <c r="K16" s="5" t="s">
        <v>213</v>
      </c>
      <c r="L16" s="105" t="str">
        <f t="shared" si="3"/>
        <v>N/A</v>
      </c>
    </row>
    <row r="17" spans="1:12" ht="12.75" customHeight="1" x14ac:dyDescent="0.2">
      <c r="A17" s="137" t="s">
        <v>947</v>
      </c>
      <c r="B17" s="7" t="s">
        <v>213</v>
      </c>
      <c r="C17" s="4">
        <v>68.259440702000006</v>
      </c>
      <c r="D17" s="27" t="str">
        <f t="shared" si="0"/>
        <v>N/A</v>
      </c>
      <c r="E17" s="4">
        <v>67.823355476000003</v>
      </c>
      <c r="F17" s="27" t="str">
        <f t="shared" si="1"/>
        <v>N/A</v>
      </c>
      <c r="G17" s="4">
        <v>71.739184504999997</v>
      </c>
      <c r="H17" s="27" t="str">
        <f t="shared" si="2"/>
        <v>N/A</v>
      </c>
      <c r="I17" s="8">
        <v>-0.63900000000000001</v>
      </c>
      <c r="J17" s="8">
        <v>5.774</v>
      </c>
      <c r="K17" s="5" t="s">
        <v>213</v>
      </c>
      <c r="L17" s="105" t="str">
        <f t="shared" si="3"/>
        <v>N/A</v>
      </c>
    </row>
    <row r="18" spans="1:12" ht="12.75" customHeight="1" x14ac:dyDescent="0.2">
      <c r="A18" s="137" t="s">
        <v>1705</v>
      </c>
      <c r="B18" s="7" t="s">
        <v>213</v>
      </c>
      <c r="C18" s="4" t="s">
        <v>213</v>
      </c>
      <c r="D18" s="27" t="str">
        <f t="shared" si="0"/>
        <v>N/A</v>
      </c>
      <c r="E18" s="4">
        <v>66.978160282999994</v>
      </c>
      <c r="F18" s="27" t="str">
        <f t="shared" si="1"/>
        <v>N/A</v>
      </c>
      <c r="G18" s="4">
        <v>69.956434315999999</v>
      </c>
      <c r="H18" s="27" t="str">
        <f t="shared" si="2"/>
        <v>N/A</v>
      </c>
      <c r="I18" s="8" t="s">
        <v>213</v>
      </c>
      <c r="J18" s="8">
        <v>4.4470000000000001</v>
      </c>
      <c r="K18" s="5" t="s">
        <v>213</v>
      </c>
      <c r="L18" s="105" t="str">
        <f t="shared" si="3"/>
        <v>N/A</v>
      </c>
    </row>
    <row r="19" spans="1:12" ht="12.75" customHeight="1" x14ac:dyDescent="0.2">
      <c r="A19" s="137" t="s">
        <v>948</v>
      </c>
      <c r="B19" s="7" t="s">
        <v>213</v>
      </c>
      <c r="C19" s="4">
        <v>24.218123997999999</v>
      </c>
      <c r="D19" s="27" t="str">
        <f t="shared" si="0"/>
        <v>N/A</v>
      </c>
      <c r="E19" s="4">
        <v>24.711537422999999</v>
      </c>
      <c r="F19" s="27" t="str">
        <f t="shared" si="1"/>
        <v>N/A</v>
      </c>
      <c r="G19" s="4">
        <v>20.920560698999999</v>
      </c>
      <c r="H19" s="27" t="str">
        <f t="shared" si="2"/>
        <v>N/A</v>
      </c>
      <c r="I19" s="8">
        <v>2.0369999999999999</v>
      </c>
      <c r="J19" s="8">
        <v>-15.3</v>
      </c>
      <c r="K19" s="5" t="s">
        <v>213</v>
      </c>
      <c r="L19" s="105" t="str">
        <f t="shared" si="3"/>
        <v>N/A</v>
      </c>
    </row>
    <row r="20" spans="1:12" ht="12.75" customHeight="1" x14ac:dyDescent="0.2">
      <c r="A20" s="138" t="s">
        <v>132</v>
      </c>
      <c r="B20" s="1" t="s">
        <v>213</v>
      </c>
      <c r="C20" s="23">
        <v>11896</v>
      </c>
      <c r="D20" s="27" t="str">
        <f t="shared" si="0"/>
        <v>N/A</v>
      </c>
      <c r="E20" s="23">
        <v>6165</v>
      </c>
      <c r="F20" s="27" t="str">
        <f t="shared" si="1"/>
        <v>N/A</v>
      </c>
      <c r="G20" s="23">
        <v>8624</v>
      </c>
      <c r="H20" s="27" t="str">
        <f t="shared" si="2"/>
        <v>N/A</v>
      </c>
      <c r="I20" s="8">
        <v>-48.2</v>
      </c>
      <c r="J20" s="8">
        <v>39.89</v>
      </c>
      <c r="K20" s="23" t="s">
        <v>213</v>
      </c>
      <c r="L20" s="105" t="str">
        <f t="shared" si="3"/>
        <v>N/A</v>
      </c>
    </row>
    <row r="21" spans="1:12" ht="12.75" customHeight="1" x14ac:dyDescent="0.2">
      <c r="A21" s="138" t="s">
        <v>133</v>
      </c>
      <c r="B21" s="30" t="s">
        <v>276</v>
      </c>
      <c r="C21" s="4">
        <v>0.7435306706</v>
      </c>
      <c r="D21" s="27" t="str">
        <f>IF($B21="N/A","N/A",IF(C21&gt;=2,"No",IF(C21&lt;0,"No","Yes")))</f>
        <v>Yes</v>
      </c>
      <c r="E21" s="4">
        <v>0.39177656849999998</v>
      </c>
      <c r="F21" s="27" t="str">
        <f>IF($B21="N/A","N/A",IF(E21&gt;=2,"No",IF(E21&lt;0,"No","Yes")))</f>
        <v>Yes</v>
      </c>
      <c r="G21" s="4">
        <v>0.56446883380000001</v>
      </c>
      <c r="H21" s="27" t="str">
        <f>IF($B21="N/A","N/A",IF(G21&gt;=2,"No",IF(G21&lt;0,"No","Yes")))</f>
        <v>Yes</v>
      </c>
      <c r="I21" s="8">
        <v>-47.3</v>
      </c>
      <c r="J21" s="8">
        <v>44.08</v>
      </c>
      <c r="K21" s="5" t="s">
        <v>213</v>
      </c>
      <c r="L21" s="105" t="str">
        <f t="shared" si="3"/>
        <v>N/A</v>
      </c>
    </row>
    <row r="22" spans="1:12" ht="25.5" x14ac:dyDescent="0.2">
      <c r="A22" s="128" t="s">
        <v>134</v>
      </c>
      <c r="B22" s="30" t="s">
        <v>213</v>
      </c>
      <c r="C22" s="29">
        <v>33345202</v>
      </c>
      <c r="D22" s="27" t="str">
        <f t="shared" ref="D22:D27" si="4">IF($B22="N/A","N/A",IF(C22&gt;10,"No",IF(C22&lt;-10,"No","Yes")))</f>
        <v>N/A</v>
      </c>
      <c r="E22" s="29">
        <v>15096186</v>
      </c>
      <c r="F22" s="27" t="str">
        <f t="shared" ref="F22:F27" si="5">IF($B22="N/A","N/A",IF(E22&gt;10,"No",IF(E22&lt;-10,"No","Yes")))</f>
        <v>N/A</v>
      </c>
      <c r="G22" s="29">
        <v>11503816</v>
      </c>
      <c r="H22" s="27" t="str">
        <f t="shared" ref="H22:H27" si="6">IF($B22="N/A","N/A",IF(G22&gt;10,"No",IF(G22&lt;-10,"No","Yes")))</f>
        <v>N/A</v>
      </c>
      <c r="I22" s="8">
        <v>-54.7</v>
      </c>
      <c r="J22" s="8">
        <v>-23.8</v>
      </c>
      <c r="K22" s="5" t="s">
        <v>213</v>
      </c>
      <c r="L22" s="105" t="str">
        <f t="shared" si="3"/>
        <v>N/A</v>
      </c>
    </row>
    <row r="23" spans="1:12" ht="25.5" x14ac:dyDescent="0.2">
      <c r="A23" s="128" t="s">
        <v>1681</v>
      </c>
      <c r="B23" s="30" t="s">
        <v>213</v>
      </c>
      <c r="C23" s="29">
        <v>2803.0600202000001</v>
      </c>
      <c r="D23" s="27" t="str">
        <f t="shared" si="4"/>
        <v>N/A</v>
      </c>
      <c r="E23" s="29">
        <v>2448.6919708</v>
      </c>
      <c r="F23" s="27" t="str">
        <f t="shared" si="5"/>
        <v>N/A</v>
      </c>
      <c r="G23" s="29">
        <v>1333.9304267</v>
      </c>
      <c r="H23" s="27" t="str">
        <f t="shared" si="6"/>
        <v>N/A</v>
      </c>
      <c r="I23" s="8">
        <v>-12.6</v>
      </c>
      <c r="J23" s="8">
        <v>-45.5</v>
      </c>
      <c r="K23" s="5" t="s">
        <v>213</v>
      </c>
      <c r="L23" s="105" t="str">
        <f t="shared" si="3"/>
        <v>N/A</v>
      </c>
    </row>
    <row r="24" spans="1:12" ht="12.75" customHeight="1" x14ac:dyDescent="0.2">
      <c r="A24" s="138" t="s">
        <v>135</v>
      </c>
      <c r="B24" s="22" t="s">
        <v>213</v>
      </c>
      <c r="C24" s="1">
        <v>884</v>
      </c>
      <c r="D24" s="27" t="str">
        <f t="shared" si="4"/>
        <v>N/A</v>
      </c>
      <c r="E24" s="1">
        <v>239</v>
      </c>
      <c r="F24" s="27" t="str">
        <f t="shared" si="5"/>
        <v>N/A</v>
      </c>
      <c r="G24" s="1">
        <v>943</v>
      </c>
      <c r="H24" s="27" t="str">
        <f t="shared" si="6"/>
        <v>N/A</v>
      </c>
      <c r="I24" s="8">
        <v>-73</v>
      </c>
      <c r="J24" s="8">
        <v>294.60000000000002</v>
      </c>
      <c r="K24" s="23" t="s">
        <v>213</v>
      </c>
      <c r="L24" s="105" t="str">
        <f t="shared" si="3"/>
        <v>N/A</v>
      </c>
    </row>
    <row r="25" spans="1:12" ht="12.75" customHeight="1" x14ac:dyDescent="0.2">
      <c r="A25" s="138" t="s">
        <v>136</v>
      </c>
      <c r="B25" s="22" t="s">
        <v>213</v>
      </c>
      <c r="C25" s="9">
        <v>5.5252279199999997E-2</v>
      </c>
      <c r="D25" s="27" t="str">
        <f t="shared" si="4"/>
        <v>N/A</v>
      </c>
      <c r="E25" s="9">
        <v>1.5188094100000001E-2</v>
      </c>
      <c r="F25" s="27" t="str">
        <f t="shared" si="5"/>
        <v>N/A</v>
      </c>
      <c r="G25" s="9">
        <v>6.1722415400000001E-2</v>
      </c>
      <c r="H25" s="27" t="str">
        <f t="shared" si="6"/>
        <v>N/A</v>
      </c>
      <c r="I25" s="8">
        <v>-72.5</v>
      </c>
      <c r="J25" s="8">
        <v>306.39999999999998</v>
      </c>
      <c r="K25" s="5" t="s">
        <v>213</v>
      </c>
      <c r="L25" s="105" t="str">
        <f t="shared" si="3"/>
        <v>N/A</v>
      </c>
    </row>
    <row r="26" spans="1:12" ht="25.5" x14ac:dyDescent="0.2">
      <c r="A26" s="128" t="s">
        <v>137</v>
      </c>
      <c r="B26" s="22" t="s">
        <v>213</v>
      </c>
      <c r="C26" s="10">
        <v>2414864</v>
      </c>
      <c r="D26" s="27" t="str">
        <f t="shared" si="4"/>
        <v>N/A</v>
      </c>
      <c r="E26" s="10">
        <v>553260</v>
      </c>
      <c r="F26" s="27" t="str">
        <f t="shared" si="5"/>
        <v>N/A</v>
      </c>
      <c r="G26" s="10">
        <v>1377689</v>
      </c>
      <c r="H26" s="27" t="str">
        <f t="shared" si="6"/>
        <v>N/A</v>
      </c>
      <c r="I26" s="8">
        <v>-77.099999999999994</v>
      </c>
      <c r="J26" s="8">
        <v>149</v>
      </c>
      <c r="K26" s="5" t="s">
        <v>213</v>
      </c>
      <c r="L26" s="105" t="str">
        <f t="shared" si="3"/>
        <v>N/A</v>
      </c>
    </row>
    <row r="27" spans="1:12" ht="25.5" x14ac:dyDescent="0.2">
      <c r="A27" s="128" t="s">
        <v>949</v>
      </c>
      <c r="B27" s="22" t="s">
        <v>213</v>
      </c>
      <c r="C27" s="10">
        <v>2731.7466063000002</v>
      </c>
      <c r="D27" s="27" t="str">
        <f t="shared" si="4"/>
        <v>N/A</v>
      </c>
      <c r="E27" s="10">
        <v>2314.8953974999999</v>
      </c>
      <c r="F27" s="27" t="str">
        <f t="shared" si="5"/>
        <v>N/A</v>
      </c>
      <c r="G27" s="10">
        <v>1460.9639448999999</v>
      </c>
      <c r="H27" s="27" t="str">
        <f t="shared" si="6"/>
        <v>N/A</v>
      </c>
      <c r="I27" s="8">
        <v>-15.3</v>
      </c>
      <c r="J27" s="8">
        <v>-36.9</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1588038</v>
      </c>
      <c r="D6" s="27" t="str">
        <f>IF($B6="N/A","N/A",IF(C6&gt;10,"No",IF(C6&lt;-10,"No","Yes")))</f>
        <v>N/A</v>
      </c>
      <c r="E6" s="23">
        <v>1567436</v>
      </c>
      <c r="F6" s="27" t="str">
        <f>IF($B6="N/A","N/A",IF(E6&gt;10,"No",IF(E6&lt;-10,"No","Yes")))</f>
        <v>N/A</v>
      </c>
      <c r="G6" s="23">
        <v>1519184</v>
      </c>
      <c r="H6" s="27" t="str">
        <f>IF($B6="N/A","N/A",IF(G6&gt;10,"No",IF(G6&lt;-10,"No","Yes")))</f>
        <v>N/A</v>
      </c>
      <c r="I6" s="8">
        <v>-1.3</v>
      </c>
      <c r="J6" s="8">
        <v>-3.08</v>
      </c>
      <c r="K6" s="31" t="s">
        <v>734</v>
      </c>
      <c r="L6" s="105" t="str">
        <f>IF(J6="Div by 0", "N/A", IF(K6="N/A","N/A", IF(J6&gt;VALUE(MID(K6,1,2)), "No", IF(J6&lt;-1*VALUE(MID(K6,1,2)), "No", "Yes"))))</f>
        <v>Yes</v>
      </c>
    </row>
    <row r="7" spans="1:14" x14ac:dyDescent="0.2">
      <c r="A7" s="138" t="s">
        <v>59</v>
      </c>
      <c r="B7" s="23" t="s">
        <v>213</v>
      </c>
      <c r="C7" s="23">
        <v>1342526.56</v>
      </c>
      <c r="D7" s="27" t="str">
        <f>IF($B7="N/A","N/A",IF(C7&gt;10,"No",IF(C7&lt;-10,"No","Yes")))</f>
        <v>N/A</v>
      </c>
      <c r="E7" s="23">
        <v>1337105.51</v>
      </c>
      <c r="F7" s="27" t="str">
        <f>IF($B7="N/A","N/A",IF(E7&gt;10,"No",IF(E7&lt;-10,"No","Yes")))</f>
        <v>N/A</v>
      </c>
      <c r="G7" s="23">
        <v>1408282.35</v>
      </c>
      <c r="H7" s="27" t="str">
        <f>IF($B7="N/A","N/A",IF(G7&gt;10,"No",IF(G7&lt;-10,"No","Yes")))</f>
        <v>N/A</v>
      </c>
      <c r="I7" s="8">
        <v>-0.40400000000000003</v>
      </c>
      <c r="J7" s="8">
        <v>5.3230000000000004</v>
      </c>
      <c r="K7" s="31" t="s">
        <v>735</v>
      </c>
      <c r="L7" s="105" t="str">
        <f>IF(J7="Div by 0", "N/A", IF(K7="N/A","N/A", IF(J7&gt;VALUE(MID(K7,1,2)), "No", IF(J7&lt;-1*VALUE(MID(K7,1,2)), "No", "Yes"))))</f>
        <v>Yes</v>
      </c>
    </row>
    <row r="8" spans="1:14" x14ac:dyDescent="0.2">
      <c r="A8" s="148" t="s">
        <v>143</v>
      </c>
      <c r="B8" s="23" t="s">
        <v>213</v>
      </c>
      <c r="C8" s="23">
        <v>34634</v>
      </c>
      <c r="D8" s="27" t="str">
        <f>IF($B8="N/A","N/A",IF(C8&gt;10,"No",IF(C8&lt;-10,"No","Yes")))</f>
        <v>N/A</v>
      </c>
      <c r="E8" s="23">
        <v>30422</v>
      </c>
      <c r="F8" s="27" t="str">
        <f>IF($B8="N/A","N/A",IF(E8&gt;10,"No",IF(E8&lt;-10,"No","Yes")))</f>
        <v>N/A</v>
      </c>
      <c r="G8" s="23">
        <v>18200</v>
      </c>
      <c r="H8" s="27" t="str">
        <f>IF($B8="N/A","N/A",IF(G8&gt;10,"No",IF(G8&lt;-10,"No","Yes")))</f>
        <v>N/A</v>
      </c>
      <c r="I8" s="8">
        <v>-12.2</v>
      </c>
      <c r="J8" s="8">
        <v>-40.200000000000003</v>
      </c>
      <c r="K8" s="23" t="s">
        <v>213</v>
      </c>
      <c r="L8" s="105" t="str">
        <f>IF(J8="Div by 0", "N/A", IF(K8="N/A","N/A", IF(J8&gt;VALUE(MID(K8,1,2)), "No", IF(J8&lt;-1*VALUE(MID(K8,1,2)), "No", "Yes"))))</f>
        <v>N/A</v>
      </c>
    </row>
    <row r="9" spans="1:14" x14ac:dyDescent="0.2">
      <c r="A9" s="138" t="s">
        <v>676</v>
      </c>
      <c r="B9" s="23" t="s">
        <v>213</v>
      </c>
      <c r="C9" s="23">
        <v>33169</v>
      </c>
      <c r="D9" s="27" t="str">
        <f t="shared" ref="D9:D11" si="0">IF($B9="N/A","N/A",IF(C9&gt;10,"No",IF(C9&lt;-10,"No","Yes")))</f>
        <v>N/A</v>
      </c>
      <c r="E9" s="23">
        <v>29060</v>
      </c>
      <c r="F9" s="27" t="str">
        <f t="shared" ref="F9:F11" si="1">IF($B9="N/A","N/A",IF(E9&gt;10,"No",IF(E9&lt;-10,"No","Yes")))</f>
        <v>N/A</v>
      </c>
      <c r="G9" s="23">
        <v>17119</v>
      </c>
      <c r="H9" s="27" t="str">
        <f t="shared" ref="H9:H11" si="2">IF($B9="N/A","N/A",IF(G9&gt;10,"No",IF(G9&lt;-10,"No","Yes")))</f>
        <v>N/A</v>
      </c>
      <c r="I9" s="8">
        <v>-12.4</v>
      </c>
      <c r="J9" s="8">
        <v>-41.1</v>
      </c>
      <c r="K9" s="23" t="s">
        <v>213</v>
      </c>
      <c r="L9" s="105" t="str">
        <f t="shared" ref="L9:L11" si="3">IF(J9="Div by 0", "N/A", IF(K9="N/A","N/A", IF(J9&gt;VALUE(MID(K9,1,2)), "No", IF(J9&lt;-1*VALUE(MID(K9,1,2)), "No", "Yes"))))</f>
        <v>N/A</v>
      </c>
    </row>
    <row r="10" spans="1:14" x14ac:dyDescent="0.2">
      <c r="A10" s="138" t="s">
        <v>423</v>
      </c>
      <c r="B10" s="23" t="s">
        <v>213</v>
      </c>
      <c r="C10" s="23">
        <v>1465</v>
      </c>
      <c r="D10" s="27" t="str">
        <f t="shared" si="0"/>
        <v>N/A</v>
      </c>
      <c r="E10" s="23">
        <v>1362</v>
      </c>
      <c r="F10" s="27" t="str">
        <f t="shared" si="1"/>
        <v>N/A</v>
      </c>
      <c r="G10" s="23">
        <v>1081</v>
      </c>
      <c r="H10" s="27" t="str">
        <f t="shared" si="2"/>
        <v>N/A</v>
      </c>
      <c r="I10" s="8">
        <v>-7.03</v>
      </c>
      <c r="J10" s="8">
        <v>-20.6</v>
      </c>
      <c r="K10" s="23" t="s">
        <v>213</v>
      </c>
      <c r="L10" s="105" t="str">
        <f t="shared" si="3"/>
        <v>N/A</v>
      </c>
    </row>
    <row r="11" spans="1:14" x14ac:dyDescent="0.2">
      <c r="A11" s="138" t="s">
        <v>169</v>
      </c>
      <c r="B11" s="23" t="s">
        <v>213</v>
      </c>
      <c r="C11" s="4">
        <v>2.1809301793000002</v>
      </c>
      <c r="D11" s="27" t="str">
        <f t="shared" si="0"/>
        <v>N/A</v>
      </c>
      <c r="E11" s="4">
        <v>1.9408766929000001</v>
      </c>
      <c r="F11" s="27" t="str">
        <f t="shared" si="1"/>
        <v>N/A</v>
      </c>
      <c r="G11" s="4">
        <v>1.1980115641</v>
      </c>
      <c r="H11" s="27" t="str">
        <f t="shared" si="2"/>
        <v>N/A</v>
      </c>
      <c r="I11" s="8">
        <v>-11</v>
      </c>
      <c r="J11" s="8">
        <v>-38.299999999999997</v>
      </c>
      <c r="K11" s="23" t="s">
        <v>213</v>
      </c>
      <c r="L11" s="105" t="str">
        <f t="shared" si="3"/>
        <v>N/A</v>
      </c>
    </row>
    <row r="12" spans="1:14" x14ac:dyDescent="0.2">
      <c r="A12" s="138" t="s">
        <v>144</v>
      </c>
      <c r="B12" s="23" t="s">
        <v>213</v>
      </c>
      <c r="C12" s="23">
        <v>18583.5</v>
      </c>
      <c r="D12" s="27" t="str">
        <f>IF($B12="N/A","N/A",IF(C12&gt;10,"No",IF(C12&lt;-10,"No","Yes")))</f>
        <v>N/A</v>
      </c>
      <c r="E12" s="23">
        <v>17602.75</v>
      </c>
      <c r="F12" s="27" t="str">
        <f>IF($B12="N/A","N/A",IF(E12&gt;10,"No",IF(E12&lt;-10,"No","Yes")))</f>
        <v>N/A</v>
      </c>
      <c r="G12" s="23">
        <v>17157.5</v>
      </c>
      <c r="H12" s="27" t="str">
        <f>IF($B12="N/A","N/A",IF(G12&gt;10,"No",IF(G12&lt;-10,"No","Yes")))</f>
        <v>N/A</v>
      </c>
      <c r="I12" s="8">
        <v>-5.28</v>
      </c>
      <c r="J12" s="8">
        <v>-2.5299999999999998</v>
      </c>
      <c r="K12" s="23" t="s">
        <v>213</v>
      </c>
      <c r="L12" s="105" t="str">
        <f>IF(J12="Div by 0", "N/A", IF(K12="N/A","N/A", IF(J12&gt;VALUE(MID(K12,1,2)), "No", IF(J12&lt;-1*VALUE(MID(K12,1,2)), "No", "Yes"))))</f>
        <v>N/A</v>
      </c>
    </row>
    <row r="13" spans="1:14" x14ac:dyDescent="0.2">
      <c r="A13" s="104" t="s">
        <v>364</v>
      </c>
      <c r="B13" s="43" t="s">
        <v>213</v>
      </c>
      <c r="C13" s="4">
        <v>99.455491619</v>
      </c>
      <c r="D13" s="40" t="str">
        <f>IF($B13="N/A","N/A",IF(C13&gt;=95,"Yes","No"))</f>
        <v>N/A</v>
      </c>
      <c r="E13" s="4">
        <v>99.112116857999993</v>
      </c>
      <c r="F13" s="40" t="str">
        <f>IF($B13="N/A","N/A",IF(E13&gt;=95,"Yes","No"))</f>
        <v>N/A</v>
      </c>
      <c r="G13" s="4">
        <v>98.597931521000007</v>
      </c>
      <c r="H13" s="27" t="str">
        <f>IF($B13="N/A","N/A",IF(G13&gt;=95,"Yes","No"))</f>
        <v>N/A</v>
      </c>
      <c r="I13" s="8">
        <v>-0.34499999999999997</v>
      </c>
      <c r="J13" s="8">
        <v>-0.51900000000000002</v>
      </c>
      <c r="K13" s="28" t="s">
        <v>735</v>
      </c>
      <c r="L13" s="105" t="str">
        <f t="shared" ref="L13:L70" si="4">IF(J13="Div by 0", "N/A", IF(K13="N/A","N/A", IF(J13&gt;VALUE(MID(K13,1,2)), "No", IF(J13&lt;-1*VALUE(MID(K13,1,2)), "No", "Yes"))))</f>
        <v>Yes</v>
      </c>
    </row>
    <row r="14" spans="1:14" x14ac:dyDescent="0.2">
      <c r="A14" s="149" t="s">
        <v>365</v>
      </c>
      <c r="B14" s="43" t="s">
        <v>213</v>
      </c>
      <c r="C14" s="44">
        <v>0.54406758529999999</v>
      </c>
      <c r="D14" s="45" t="str">
        <f>IF($B14="N/A","N/A",IF(C14&gt;10,"No",IF(C14&lt;-10,"No","Yes")))</f>
        <v>N/A</v>
      </c>
      <c r="E14" s="44">
        <v>0.88737275400000004</v>
      </c>
      <c r="F14" s="40" t="str">
        <f>IF($B14="N/A","N/A",IF(E14&gt;95,"Yes","No"))</f>
        <v>N/A</v>
      </c>
      <c r="G14" s="44">
        <v>1.4019368292000001</v>
      </c>
      <c r="H14" s="27" t="str">
        <f>IF($B14="N/A","N/A",IF(G14&gt;95,"Yes","No"))</f>
        <v>N/A</v>
      </c>
      <c r="I14" s="46">
        <v>63.1</v>
      </c>
      <c r="J14" s="46">
        <v>57.99</v>
      </c>
      <c r="K14" s="47" t="s">
        <v>213</v>
      </c>
      <c r="L14" s="105" t="str">
        <f t="shared" si="4"/>
        <v>N/A</v>
      </c>
      <c r="M14" s="34"/>
      <c r="N14" s="34"/>
    </row>
    <row r="15" spans="1:14" s="34" customFormat="1" x14ac:dyDescent="0.2">
      <c r="A15" s="149" t="s">
        <v>366</v>
      </c>
      <c r="B15" s="43" t="s">
        <v>213</v>
      </c>
      <c r="C15" s="44">
        <v>4.4079550000000002E-4</v>
      </c>
      <c r="D15" s="45" t="str">
        <f t="shared" ref="D15:D21" si="5">IF($B15="N/A","N/A",IF(C15&gt;10,"No",IF(C15&lt;-10,"No","Yes")))</f>
        <v>N/A</v>
      </c>
      <c r="E15" s="44">
        <v>5.1038769999999997E-4</v>
      </c>
      <c r="F15" s="45" t="str">
        <f t="shared" ref="F15:F21" si="6">IF($B15="N/A","N/A",IF(E15&gt;10,"No",IF(E15&lt;-10,"No","Yes")))</f>
        <v>N/A</v>
      </c>
      <c r="G15" s="44">
        <v>1.316496E-4</v>
      </c>
      <c r="H15" s="48" t="str">
        <f t="shared" ref="H15:H21" si="7">IF($B15="N/A","N/A",IF(G15&gt;10,"No",IF(G15&lt;-10,"No","Yes")))</f>
        <v>N/A</v>
      </c>
      <c r="I15" s="46">
        <v>15.79</v>
      </c>
      <c r="J15" s="46">
        <v>-74.2</v>
      </c>
      <c r="K15" s="47" t="s">
        <v>213</v>
      </c>
      <c r="L15" s="105" t="str">
        <f t="shared" si="4"/>
        <v>N/A</v>
      </c>
    </row>
    <row r="16" spans="1:14" s="34" customFormat="1" x14ac:dyDescent="0.2">
      <c r="A16" s="149" t="s">
        <v>367</v>
      </c>
      <c r="B16" s="43" t="s">
        <v>213</v>
      </c>
      <c r="C16" s="49">
        <v>8647</v>
      </c>
      <c r="D16" s="50" t="str">
        <f t="shared" si="5"/>
        <v>N/A</v>
      </c>
      <c r="E16" s="49">
        <v>13917</v>
      </c>
      <c r="F16" s="50" t="str">
        <f t="shared" si="6"/>
        <v>N/A</v>
      </c>
      <c r="G16" s="49">
        <v>21300</v>
      </c>
      <c r="H16" s="48" t="str">
        <f t="shared" si="7"/>
        <v>N/A</v>
      </c>
      <c r="I16" s="46">
        <v>60.95</v>
      </c>
      <c r="J16" s="46">
        <v>53.05</v>
      </c>
      <c r="K16" s="47" t="s">
        <v>213</v>
      </c>
      <c r="L16" s="105" t="str">
        <f t="shared" si="4"/>
        <v>N/A</v>
      </c>
    </row>
    <row r="17" spans="1:14" s="34" customFormat="1" x14ac:dyDescent="0.2">
      <c r="A17" s="150" t="s">
        <v>368</v>
      </c>
      <c r="B17" s="43" t="s">
        <v>213</v>
      </c>
      <c r="C17" s="44">
        <v>0.54450838079999997</v>
      </c>
      <c r="D17" s="48" t="str">
        <f t="shared" si="5"/>
        <v>N/A</v>
      </c>
      <c r="E17" s="44">
        <v>0.88788314160000004</v>
      </c>
      <c r="F17" s="48" t="str">
        <f t="shared" si="6"/>
        <v>N/A</v>
      </c>
      <c r="G17" s="44">
        <v>1.4020684789</v>
      </c>
      <c r="H17" s="48" t="str">
        <f t="shared" si="7"/>
        <v>N/A</v>
      </c>
      <c r="I17" s="46">
        <v>63.06</v>
      </c>
      <c r="J17" s="46">
        <v>57.91</v>
      </c>
      <c r="K17" s="47" t="s">
        <v>213</v>
      </c>
      <c r="L17" s="105" t="str">
        <f t="shared" si="4"/>
        <v>N/A</v>
      </c>
      <c r="M17" s="26"/>
      <c r="N17" s="26"/>
    </row>
    <row r="18" spans="1:14" x14ac:dyDescent="0.2">
      <c r="A18" s="149" t="s">
        <v>677</v>
      </c>
      <c r="B18" s="43" t="s">
        <v>213</v>
      </c>
      <c r="C18" s="44">
        <v>77.888284954</v>
      </c>
      <c r="D18" s="48" t="str">
        <f t="shared" si="5"/>
        <v>N/A</v>
      </c>
      <c r="E18" s="44">
        <v>86.591937917999999</v>
      </c>
      <c r="F18" s="48" t="str">
        <f t="shared" si="6"/>
        <v>N/A</v>
      </c>
      <c r="G18" s="44">
        <v>99.704225351999995</v>
      </c>
      <c r="H18" s="48" t="str">
        <f t="shared" si="7"/>
        <v>N/A</v>
      </c>
      <c r="I18" s="8">
        <v>11.17</v>
      </c>
      <c r="J18" s="8">
        <v>15.14</v>
      </c>
      <c r="K18" s="47" t="s">
        <v>213</v>
      </c>
      <c r="L18" s="105" t="str">
        <f t="shared" si="4"/>
        <v>N/A</v>
      </c>
    </row>
    <row r="19" spans="1:14" x14ac:dyDescent="0.2">
      <c r="A19" s="149" t="s">
        <v>678</v>
      </c>
      <c r="B19" s="43" t="s">
        <v>213</v>
      </c>
      <c r="C19" s="44">
        <v>46.212559269000003</v>
      </c>
      <c r="D19" s="48" t="str">
        <f t="shared" si="5"/>
        <v>N/A</v>
      </c>
      <c r="E19" s="44">
        <v>61.234461449999998</v>
      </c>
      <c r="F19" s="48" t="str">
        <f t="shared" si="6"/>
        <v>N/A</v>
      </c>
      <c r="G19" s="44">
        <v>80.122065727999995</v>
      </c>
      <c r="H19" s="48" t="str">
        <f t="shared" si="7"/>
        <v>N/A</v>
      </c>
      <c r="I19" s="8">
        <v>32.51</v>
      </c>
      <c r="J19" s="8">
        <v>30.84</v>
      </c>
      <c r="K19" s="47" t="s">
        <v>213</v>
      </c>
      <c r="L19" s="105" t="str">
        <f t="shared" si="4"/>
        <v>N/A</v>
      </c>
    </row>
    <row r="20" spans="1:14" ht="25.5" x14ac:dyDescent="0.2">
      <c r="A20" s="149" t="s">
        <v>679</v>
      </c>
      <c r="B20" s="43" t="s">
        <v>213</v>
      </c>
      <c r="C20" s="44">
        <v>24.262750087000001</v>
      </c>
      <c r="D20" s="48" t="str">
        <f t="shared" si="5"/>
        <v>N/A</v>
      </c>
      <c r="E20" s="44">
        <v>14.809226126</v>
      </c>
      <c r="F20" s="48" t="str">
        <f t="shared" si="6"/>
        <v>N/A</v>
      </c>
      <c r="G20" s="44">
        <v>0.117370892</v>
      </c>
      <c r="H20" s="48" t="str">
        <f t="shared" si="7"/>
        <v>N/A</v>
      </c>
      <c r="I20" s="8">
        <v>-39</v>
      </c>
      <c r="J20" s="8">
        <v>-99.2</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23822</v>
      </c>
      <c r="D22" s="27" t="str">
        <f>IF($B22="N/A","N/A",IF(C22&gt;0,"No",IF(C22&lt;0,"No","Yes")))</f>
        <v>No</v>
      </c>
      <c r="E22" s="1">
        <v>691</v>
      </c>
      <c r="F22" s="27" t="str">
        <f>IF($B22="N/A","N/A",IF(E22&gt;0,"No",IF(E22&lt;0,"No","Yes")))</f>
        <v>No</v>
      </c>
      <c r="G22" s="1">
        <v>548</v>
      </c>
      <c r="H22" s="27" t="str">
        <f>IF($B22="N/A","N/A",IF(G22&gt;0,"No",IF(G22&lt;0,"No","Yes")))</f>
        <v>No</v>
      </c>
      <c r="I22" s="8">
        <v>-97.1</v>
      </c>
      <c r="J22" s="8">
        <v>-20.7</v>
      </c>
      <c r="K22" s="28" t="s">
        <v>213</v>
      </c>
      <c r="L22" s="105" t="str">
        <f t="shared" si="4"/>
        <v>N/A</v>
      </c>
    </row>
    <row r="23" spans="1:14" x14ac:dyDescent="0.2">
      <c r="A23" s="151" t="s">
        <v>145</v>
      </c>
      <c r="B23" s="30" t="s">
        <v>279</v>
      </c>
      <c r="C23" s="4">
        <v>3.0028248693999999</v>
      </c>
      <c r="D23" s="27" t="str">
        <f>IF($B23="N/A","N/A",IF(C23&gt;=10,"No",IF(C23&lt;0,"No","Yes")))</f>
        <v>Yes</v>
      </c>
      <c r="E23" s="4">
        <v>8.8679856799999998E-2</v>
      </c>
      <c r="F23" s="27" t="str">
        <f>IF($B23="N/A","N/A",IF(E23&gt;=10,"No",IF(E23&lt;0,"No","Yes")))</f>
        <v>Yes</v>
      </c>
      <c r="G23" s="4">
        <v>7.2473117099999998E-2</v>
      </c>
      <c r="H23" s="27" t="str">
        <f>IF($B23="N/A","N/A",IF(G23&gt;=10,"No",IF(G23&lt;0,"No","Yes")))</f>
        <v>Yes</v>
      </c>
      <c r="I23" s="8">
        <v>-97</v>
      </c>
      <c r="J23" s="8">
        <v>-18.3</v>
      </c>
      <c r="K23" s="28" t="s">
        <v>213</v>
      </c>
      <c r="L23" s="105" t="str">
        <f t="shared" si="4"/>
        <v>N/A</v>
      </c>
    </row>
    <row r="24" spans="1:14" x14ac:dyDescent="0.2">
      <c r="A24" s="128" t="s">
        <v>424</v>
      </c>
      <c r="B24" s="22" t="s">
        <v>213</v>
      </c>
      <c r="C24" s="9">
        <v>10.019712285000001</v>
      </c>
      <c r="D24" s="48" t="str">
        <f t="shared" ref="D24:D27" si="8">IF($B24="N/A","N/A",IF(C24&gt;10,"No",IF(C24&lt;-10,"No","Yes")))</f>
        <v>N/A</v>
      </c>
      <c r="E24" s="9">
        <v>71.510791366999996</v>
      </c>
      <c r="F24" s="27" t="str">
        <f t="shared" ref="F24:F27" si="9">IF($B24="N/A","N/A",IF(E24&gt;10,"No",IF(E24&lt;-10,"No","Yes")))</f>
        <v>N/A</v>
      </c>
      <c r="G24" s="9">
        <v>77.838328791999999</v>
      </c>
      <c r="H24" s="27" t="str">
        <f t="shared" ref="H24:H27" si="10">IF($B24="N/A","N/A",IF(G24&gt;10,"No",IF(G24&lt;-10,"No","Yes")))</f>
        <v>N/A</v>
      </c>
      <c r="I24" s="8">
        <v>613.70000000000005</v>
      </c>
      <c r="J24" s="8">
        <v>8.8480000000000008</v>
      </c>
      <c r="K24" s="28" t="s">
        <v>213</v>
      </c>
      <c r="L24" s="105" t="str">
        <f t="shared" si="4"/>
        <v>N/A</v>
      </c>
    </row>
    <row r="25" spans="1:14" x14ac:dyDescent="0.2">
      <c r="A25" s="128" t="s">
        <v>425</v>
      </c>
      <c r="B25" s="22" t="s">
        <v>213</v>
      </c>
      <c r="C25" s="9">
        <v>0.46344839160000001</v>
      </c>
      <c r="D25" s="48" t="str">
        <f t="shared" si="8"/>
        <v>N/A</v>
      </c>
      <c r="E25" s="9">
        <v>23.165467626000002</v>
      </c>
      <c r="F25" s="27" t="str">
        <f t="shared" si="9"/>
        <v>N/A</v>
      </c>
      <c r="G25" s="9">
        <v>37.511353315000001</v>
      </c>
      <c r="H25" s="27" t="str">
        <f t="shared" si="10"/>
        <v>N/A</v>
      </c>
      <c r="I25" s="8">
        <v>4898</v>
      </c>
      <c r="J25" s="8">
        <v>61.93</v>
      </c>
      <c r="K25" s="28" t="s">
        <v>213</v>
      </c>
      <c r="L25" s="105" t="str">
        <f t="shared" si="4"/>
        <v>N/A</v>
      </c>
    </row>
    <row r="26" spans="1:14" x14ac:dyDescent="0.2">
      <c r="A26" s="128" t="s">
        <v>421</v>
      </c>
      <c r="B26" s="22" t="s">
        <v>213</v>
      </c>
      <c r="C26" s="9">
        <v>8.3882061999999997E-3</v>
      </c>
      <c r="D26" s="48" t="str">
        <f t="shared" si="8"/>
        <v>N/A</v>
      </c>
      <c r="E26" s="9">
        <v>0.28776978419999999</v>
      </c>
      <c r="F26" s="27" t="str">
        <f t="shared" si="9"/>
        <v>N/A</v>
      </c>
      <c r="G26" s="9">
        <v>0</v>
      </c>
      <c r="H26" s="27" t="str">
        <f t="shared" si="10"/>
        <v>N/A</v>
      </c>
      <c r="I26" s="8">
        <v>3331</v>
      </c>
      <c r="J26" s="8">
        <v>-100</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20.220108083</v>
      </c>
      <c r="D28" s="48" t="str">
        <f>IF($B28="N/A","N/A",IF(C28&gt;10,"No",IF(C28&lt;-10,"No","Yes")))</f>
        <v>N/A</v>
      </c>
      <c r="E28" s="44">
        <v>19.926874207000001</v>
      </c>
      <c r="F28" s="48" t="str">
        <f>IF($B28="N/A","N/A",IF(E28&gt;10,"No",IF(E28&lt;-10,"No","Yes")))</f>
        <v>N/A</v>
      </c>
      <c r="G28" s="44">
        <v>20.01745674</v>
      </c>
      <c r="H28" s="48" t="str">
        <f>IF($B28="N/A","N/A",IF(G28&gt;10,"No",IF(G28&lt;-10,"No","Yes")))</f>
        <v>N/A</v>
      </c>
      <c r="I28" s="8">
        <v>-1.45</v>
      </c>
      <c r="J28" s="8">
        <v>0.4546</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98.942153777000001</v>
      </c>
      <c r="D30" s="27" t="str">
        <f>IF($B30="N/A","N/A",IF(C30&gt;=98,"Yes","No"))</f>
        <v>Yes</v>
      </c>
      <c r="E30" s="9">
        <v>98.782278829999996</v>
      </c>
      <c r="F30" s="27" t="str">
        <f>IF($B30="N/A","N/A",IF(E30&gt;=98,"Yes","No"))</f>
        <v>Yes</v>
      </c>
      <c r="G30" s="9">
        <v>98.644535486999999</v>
      </c>
      <c r="H30" s="27" t="str">
        <f>IF($B30="N/A","N/A",IF(G30&gt;=98,"Yes","No"))</f>
        <v>Yes</v>
      </c>
      <c r="I30" s="8">
        <v>-0.16200000000000001</v>
      </c>
      <c r="J30" s="8">
        <v>-0.13900000000000001</v>
      </c>
      <c r="K30" s="28" t="s">
        <v>735</v>
      </c>
      <c r="L30" s="105" t="str">
        <f t="shared" si="4"/>
        <v>Yes</v>
      </c>
    </row>
    <row r="31" spans="1:14" x14ac:dyDescent="0.2">
      <c r="A31" s="128" t="s">
        <v>18</v>
      </c>
      <c r="B31" s="30" t="s">
        <v>277</v>
      </c>
      <c r="C31" s="9">
        <v>99.999937028999994</v>
      </c>
      <c r="D31" s="27" t="str">
        <f>IF($B31="N/A","N/A",IF(C31&gt;=95,"Yes","No"))</f>
        <v>Yes</v>
      </c>
      <c r="E31" s="9">
        <v>100</v>
      </c>
      <c r="F31" s="27" t="str">
        <f>IF($B31="N/A","N/A",IF(E31&gt;=95,"Yes","No"))</f>
        <v>Yes</v>
      </c>
      <c r="G31" s="9">
        <v>100</v>
      </c>
      <c r="H31" s="27" t="str">
        <f>IF($B31="N/A","N/A",IF(G31&gt;=95,"Yes","No"))</f>
        <v>Yes</v>
      </c>
      <c r="I31" s="8">
        <v>1E-4</v>
      </c>
      <c r="J31" s="8">
        <v>0</v>
      </c>
      <c r="K31" s="28" t="s">
        <v>735</v>
      </c>
      <c r="L31" s="105" t="str">
        <f t="shared" si="4"/>
        <v>Yes</v>
      </c>
    </row>
    <row r="32" spans="1:14" x14ac:dyDescent="0.2">
      <c r="A32" s="128" t="s">
        <v>23</v>
      </c>
      <c r="B32" s="22" t="s">
        <v>213</v>
      </c>
      <c r="C32" s="9">
        <v>60.897346284999998</v>
      </c>
      <c r="D32" s="27" t="str">
        <f t="shared" ref="D32:D37" si="11">IF($B32="N/A","N/A",IF(C32&gt;10,"No",IF(C32&lt;-10,"No","Yes")))</f>
        <v>N/A</v>
      </c>
      <c r="E32" s="9">
        <v>59.354895511000002</v>
      </c>
      <c r="F32" s="27" t="str">
        <f t="shared" ref="F32:F37" si="12">IF($B32="N/A","N/A",IF(E32&gt;10,"No",IF(E32&lt;-10,"No","Yes")))</f>
        <v>N/A</v>
      </c>
      <c r="G32" s="9">
        <v>55.160072776</v>
      </c>
      <c r="H32" s="27" t="str">
        <f t="shared" ref="H32:H37" si="13">IF($B32="N/A","N/A",IF(G32&gt;10,"No",IF(G32&lt;-10,"No","Yes")))</f>
        <v>N/A</v>
      </c>
      <c r="I32" s="8">
        <v>-2.5299999999999998</v>
      </c>
      <c r="J32" s="8">
        <v>-7.07</v>
      </c>
      <c r="K32" s="28" t="s">
        <v>735</v>
      </c>
      <c r="L32" s="105" t="str">
        <f t="shared" si="4"/>
        <v>Yes</v>
      </c>
    </row>
    <row r="33" spans="1:12" x14ac:dyDescent="0.2">
      <c r="A33" s="128" t="s">
        <v>24</v>
      </c>
      <c r="B33" s="22" t="s">
        <v>213</v>
      </c>
      <c r="C33" s="9">
        <v>28.779475049999999</v>
      </c>
      <c r="D33" s="27" t="str">
        <f t="shared" si="11"/>
        <v>N/A</v>
      </c>
      <c r="E33" s="9">
        <v>28.443776970999998</v>
      </c>
      <c r="F33" s="27" t="str">
        <f t="shared" si="12"/>
        <v>N/A</v>
      </c>
      <c r="G33" s="9">
        <v>26.781943464000001</v>
      </c>
      <c r="H33" s="27" t="str">
        <f t="shared" si="13"/>
        <v>N/A</v>
      </c>
      <c r="I33" s="8">
        <v>-1.17</v>
      </c>
      <c r="J33" s="8">
        <v>-5.84</v>
      </c>
      <c r="K33" s="28" t="s">
        <v>735</v>
      </c>
      <c r="L33" s="105" t="str">
        <f t="shared" si="4"/>
        <v>Yes</v>
      </c>
    </row>
    <row r="34" spans="1:12" x14ac:dyDescent="0.2">
      <c r="A34" s="128" t="s">
        <v>25</v>
      </c>
      <c r="B34" s="22" t="s">
        <v>213</v>
      </c>
      <c r="C34" s="9">
        <v>0.14911481970000001</v>
      </c>
      <c r="D34" s="27" t="str">
        <f t="shared" si="11"/>
        <v>N/A</v>
      </c>
      <c r="E34" s="9">
        <v>0.14086699550000001</v>
      </c>
      <c r="F34" s="27" t="str">
        <f t="shared" si="12"/>
        <v>N/A</v>
      </c>
      <c r="G34" s="9">
        <v>0.12217084960000001</v>
      </c>
      <c r="H34" s="27" t="str">
        <f t="shared" si="13"/>
        <v>N/A</v>
      </c>
      <c r="I34" s="8">
        <v>-5.53</v>
      </c>
      <c r="J34" s="8">
        <v>-13.3</v>
      </c>
      <c r="K34" s="28" t="s">
        <v>735</v>
      </c>
      <c r="L34" s="105" t="str">
        <f t="shared" si="4"/>
        <v>No</v>
      </c>
    </row>
    <row r="35" spans="1:12" x14ac:dyDescent="0.2">
      <c r="A35" s="128" t="s">
        <v>26</v>
      </c>
      <c r="B35" s="30" t="s">
        <v>213</v>
      </c>
      <c r="C35" s="9">
        <v>2.3110278200000001E-2</v>
      </c>
      <c r="D35" s="7" t="str">
        <f t="shared" si="11"/>
        <v>N/A</v>
      </c>
      <c r="E35" s="9">
        <v>1.92671344E-2</v>
      </c>
      <c r="F35" s="7" t="str">
        <f t="shared" si="12"/>
        <v>N/A</v>
      </c>
      <c r="G35" s="9">
        <v>4.9434433200000003E-2</v>
      </c>
      <c r="H35" s="7" t="str">
        <f t="shared" si="13"/>
        <v>N/A</v>
      </c>
      <c r="I35" s="8">
        <v>-16.600000000000001</v>
      </c>
      <c r="J35" s="8">
        <v>156.6</v>
      </c>
      <c r="K35" s="30" t="s">
        <v>213</v>
      </c>
      <c r="L35" s="105" t="str">
        <f t="shared" si="4"/>
        <v>N/A</v>
      </c>
    </row>
    <row r="36" spans="1:12" x14ac:dyDescent="0.2">
      <c r="A36" s="128" t="s">
        <v>60</v>
      </c>
      <c r="B36" s="30" t="s">
        <v>213</v>
      </c>
      <c r="C36" s="9">
        <v>1.0883870537</v>
      </c>
      <c r="D36" s="7" t="str">
        <f t="shared" si="11"/>
        <v>N/A</v>
      </c>
      <c r="E36" s="9">
        <v>1.0966316966</v>
      </c>
      <c r="F36" s="7" t="str">
        <f t="shared" si="12"/>
        <v>N/A</v>
      </c>
      <c r="G36" s="9">
        <v>0.99369135009999998</v>
      </c>
      <c r="H36" s="7" t="str">
        <f t="shared" si="13"/>
        <v>N/A</v>
      </c>
      <c r="I36" s="8">
        <v>0.75749999999999995</v>
      </c>
      <c r="J36" s="8">
        <v>-9.39</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9.0625665129000001</v>
      </c>
      <c r="D38" s="7" t="str">
        <f>IF($B38="N/A","N/A",IF(C38&gt;=5,"No",IF(C38&lt;0,"No","Yes")))</f>
        <v>No</v>
      </c>
      <c r="E38" s="9">
        <v>10.944561692000001</v>
      </c>
      <c r="F38" s="7" t="str">
        <f>IF($B38="N/A","N/A",IF(E38&gt;=5,"No",IF(E38&lt;0,"No","Yes")))</f>
        <v>No</v>
      </c>
      <c r="G38" s="9">
        <v>16.892687126999999</v>
      </c>
      <c r="H38" s="7" t="str">
        <f>IF($B38="N/A","N/A",IF(G38&gt;=5,"No",IF(G38&lt;0,"No","Yes")))</f>
        <v>No</v>
      </c>
      <c r="I38" s="8">
        <v>20.77</v>
      </c>
      <c r="J38" s="8">
        <v>54.35</v>
      </c>
      <c r="K38" s="28" t="s">
        <v>735</v>
      </c>
      <c r="L38" s="105" t="str">
        <f t="shared" si="4"/>
        <v>No</v>
      </c>
    </row>
    <row r="39" spans="1:12" x14ac:dyDescent="0.2">
      <c r="A39" s="128" t="s">
        <v>63</v>
      </c>
      <c r="B39" s="30" t="s">
        <v>213</v>
      </c>
      <c r="C39" s="9">
        <v>5.2525821171000002</v>
      </c>
      <c r="D39" s="7" t="str">
        <f>IF($B39="N/A","N/A",IF(C39&gt;10,"No",IF(C39&lt;-10,"No","Yes")))</f>
        <v>N/A</v>
      </c>
      <c r="E39" s="9">
        <v>5.4658691009</v>
      </c>
      <c r="F39" s="7" t="str">
        <f>IF($B39="N/A","N/A",IF(E39&gt;10,"No",IF(E39&lt;-10,"No","Yes")))</f>
        <v>N/A</v>
      </c>
      <c r="G39" s="9">
        <v>4.9234984044000001</v>
      </c>
      <c r="H39" s="7" t="str">
        <f>IF($B39="N/A","N/A",IF(G39&gt;10,"No",IF(G39&lt;-10,"No","Yes")))</f>
        <v>N/A</v>
      </c>
      <c r="I39" s="8">
        <v>4.0609999999999999</v>
      </c>
      <c r="J39" s="8">
        <v>-9.92</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3.1305296221000001</v>
      </c>
      <c r="D41" s="27" t="str">
        <f>IF($B41="N/A","N/A",IF(C41&gt;8,"No",IF(C41&lt;2,"No","Yes")))</f>
        <v>Yes</v>
      </c>
      <c r="E41" s="4">
        <v>3.1425844500000002</v>
      </c>
      <c r="F41" s="27" t="str">
        <f>IF($B41="N/A","N/A",IF(E41&gt;8,"No",IF(E41&lt;2,"No","Yes")))</f>
        <v>Yes</v>
      </c>
      <c r="G41" s="4">
        <v>3.3412015924</v>
      </c>
      <c r="H41" s="27" t="str">
        <f>IF($B41="N/A","N/A",IF(G41&gt;8,"No",IF(G41&lt;2,"No","Yes")))</f>
        <v>Yes</v>
      </c>
      <c r="I41" s="8">
        <v>0.3851</v>
      </c>
      <c r="J41" s="8">
        <v>6.32</v>
      </c>
      <c r="K41" s="28" t="s">
        <v>735</v>
      </c>
      <c r="L41" s="105" t="str">
        <f t="shared" si="4"/>
        <v>Yes</v>
      </c>
    </row>
    <row r="42" spans="1:12" x14ac:dyDescent="0.2">
      <c r="A42" s="104" t="s">
        <v>170</v>
      </c>
      <c r="B42" s="22" t="s">
        <v>213</v>
      </c>
      <c r="C42" s="4">
        <v>15.797543887</v>
      </c>
      <c r="D42" s="7" t="str">
        <f t="shared" ref="D42:D49" si="14">IF($B42="N/A","N/A",IF(C42&gt;10,"No",IF(C42&lt;-10,"No","Yes")))</f>
        <v>N/A</v>
      </c>
      <c r="E42" s="4">
        <v>15.679619454999999</v>
      </c>
      <c r="F42" s="7" t="str">
        <f t="shared" ref="F42:F49" si="15">IF($B42="N/A","N/A",IF(E42&gt;10,"No",IF(E42&lt;-10,"No","Yes")))</f>
        <v>N/A</v>
      </c>
      <c r="G42" s="4">
        <v>15.28583766</v>
      </c>
      <c r="H42" s="7" t="str">
        <f t="shared" ref="H42:H49" si="16">IF($B42="N/A","N/A",IF(G42&gt;10,"No",IF(G42&lt;-10,"No","Yes")))</f>
        <v>N/A</v>
      </c>
      <c r="I42" s="8">
        <v>-0.746</v>
      </c>
      <c r="J42" s="8">
        <v>-2.5099999999999998</v>
      </c>
      <c r="K42" s="28" t="s">
        <v>735</v>
      </c>
      <c r="L42" s="105" t="str">
        <f>IF(J42="Div by 0", "N/A", IF(OR(J42="N/A",K42="N/A"),"N/A", IF(J42&gt;VALUE(MID(K42,1,2)), "No", IF(J42&lt;-1*VALUE(MID(K42,1,2)), "No", "Yes"))))</f>
        <v>Yes</v>
      </c>
    </row>
    <row r="43" spans="1:12" x14ac:dyDescent="0.2">
      <c r="A43" s="104" t="s">
        <v>171</v>
      </c>
      <c r="B43" s="22" t="s">
        <v>213</v>
      </c>
      <c r="C43" s="4">
        <v>30.397446409000001</v>
      </c>
      <c r="D43" s="7" t="str">
        <f t="shared" si="14"/>
        <v>N/A</v>
      </c>
      <c r="E43" s="4">
        <v>31.068828328999999</v>
      </c>
      <c r="F43" s="7" t="str">
        <f t="shared" si="15"/>
        <v>N/A</v>
      </c>
      <c r="G43" s="4">
        <v>31.359269186999999</v>
      </c>
      <c r="H43" s="7" t="str">
        <f t="shared" si="16"/>
        <v>N/A</v>
      </c>
      <c r="I43" s="8">
        <v>2.2090000000000001</v>
      </c>
      <c r="J43" s="8">
        <v>0.93479999999999996</v>
      </c>
      <c r="K43" s="28" t="s">
        <v>735</v>
      </c>
      <c r="L43" s="105" t="str">
        <f>IF(J43="Div by 0", "N/A", IF(OR(J43="N/A",K43="N/A"),"N/A", IF(J43&gt;VALUE(MID(K43,1,2)), "No", IF(J43&lt;-1*VALUE(MID(K43,1,2)), "No", "Yes"))))</f>
        <v>Yes</v>
      </c>
    </row>
    <row r="44" spans="1:12" x14ac:dyDescent="0.2">
      <c r="A44" s="104" t="s">
        <v>172</v>
      </c>
      <c r="B44" s="22" t="s">
        <v>213</v>
      </c>
      <c r="C44" s="4">
        <v>4.0522330069999999</v>
      </c>
      <c r="D44" s="7" t="str">
        <f t="shared" si="14"/>
        <v>N/A</v>
      </c>
      <c r="E44" s="4">
        <v>3.8867296654999999</v>
      </c>
      <c r="F44" s="7" t="str">
        <f t="shared" si="15"/>
        <v>N/A</v>
      </c>
      <c r="G44" s="4">
        <v>3.4338829265999999</v>
      </c>
      <c r="H44" s="7" t="str">
        <f t="shared" si="16"/>
        <v>N/A</v>
      </c>
      <c r="I44" s="8">
        <v>-4.08</v>
      </c>
      <c r="J44" s="8">
        <v>-11.7</v>
      </c>
      <c r="K44" s="28" t="s">
        <v>735</v>
      </c>
      <c r="L44" s="105" t="str">
        <f t="shared" ref="L44:L53" si="17">IF(J44="Div by 0", "N/A", IF(OR(J44="N/A",K44="N/A"),"N/A", IF(J44&gt;VALUE(MID(K44,1,2)), "No", IF(J44&lt;-1*VALUE(MID(K44,1,2)), "No", "Yes"))))</f>
        <v>No</v>
      </c>
    </row>
    <row r="45" spans="1:12" x14ac:dyDescent="0.2">
      <c r="A45" s="104" t="s">
        <v>173</v>
      </c>
      <c r="B45" s="22" t="s">
        <v>213</v>
      </c>
      <c r="C45" s="4">
        <v>24.110883995999998</v>
      </c>
      <c r="D45" s="7" t="str">
        <f t="shared" si="14"/>
        <v>N/A</v>
      </c>
      <c r="E45" s="4">
        <v>23.897626442</v>
      </c>
      <c r="F45" s="7" t="str">
        <f t="shared" si="15"/>
        <v>N/A</v>
      </c>
      <c r="G45" s="4">
        <v>23.695878839999999</v>
      </c>
      <c r="H45" s="7" t="str">
        <f t="shared" si="16"/>
        <v>N/A</v>
      </c>
      <c r="I45" s="8">
        <v>-0.88400000000000001</v>
      </c>
      <c r="J45" s="8">
        <v>-0.84399999999999997</v>
      </c>
      <c r="K45" s="28" t="s">
        <v>735</v>
      </c>
      <c r="L45" s="105" t="str">
        <f t="shared" si="17"/>
        <v>Yes</v>
      </c>
    </row>
    <row r="46" spans="1:12" x14ac:dyDescent="0.2">
      <c r="A46" s="104" t="s">
        <v>174</v>
      </c>
      <c r="B46" s="22" t="s">
        <v>213</v>
      </c>
      <c r="C46" s="4">
        <v>12.695162205999999</v>
      </c>
      <c r="D46" s="7" t="str">
        <f t="shared" si="14"/>
        <v>N/A</v>
      </c>
      <c r="E46" s="4">
        <v>12.627246025</v>
      </c>
      <c r="F46" s="7" t="str">
        <f t="shared" si="15"/>
        <v>N/A</v>
      </c>
      <c r="G46" s="4">
        <v>13.135077779</v>
      </c>
      <c r="H46" s="7" t="str">
        <f t="shared" si="16"/>
        <v>N/A</v>
      </c>
      <c r="I46" s="8">
        <v>-0.53500000000000003</v>
      </c>
      <c r="J46" s="8">
        <v>4.0220000000000002</v>
      </c>
      <c r="K46" s="28" t="s">
        <v>735</v>
      </c>
      <c r="L46" s="105" t="str">
        <f t="shared" si="17"/>
        <v>Yes</v>
      </c>
    </row>
    <row r="47" spans="1:12" x14ac:dyDescent="0.2">
      <c r="A47" s="104" t="s">
        <v>175</v>
      </c>
      <c r="B47" s="22" t="s">
        <v>213</v>
      </c>
      <c r="C47" s="4">
        <v>4.9573121045999997</v>
      </c>
      <c r="D47" s="7" t="str">
        <f t="shared" si="14"/>
        <v>N/A</v>
      </c>
      <c r="E47" s="4">
        <v>4.9416371705</v>
      </c>
      <c r="F47" s="7" t="str">
        <f t="shared" si="15"/>
        <v>N/A</v>
      </c>
      <c r="G47" s="4">
        <v>5.0243420152000002</v>
      </c>
      <c r="H47" s="7" t="str">
        <f t="shared" si="16"/>
        <v>N/A</v>
      </c>
      <c r="I47" s="8">
        <v>-0.316</v>
      </c>
      <c r="J47" s="8">
        <v>1.6739999999999999</v>
      </c>
      <c r="K47" s="28" t="s">
        <v>735</v>
      </c>
      <c r="L47" s="105" t="str">
        <f t="shared" si="17"/>
        <v>Yes</v>
      </c>
    </row>
    <row r="48" spans="1:12" x14ac:dyDescent="0.2">
      <c r="A48" s="104" t="s">
        <v>176</v>
      </c>
      <c r="B48" s="22" t="s">
        <v>213</v>
      </c>
      <c r="C48" s="4">
        <v>3.1384639409999999</v>
      </c>
      <c r="D48" s="7" t="str">
        <f t="shared" si="14"/>
        <v>N/A</v>
      </c>
      <c r="E48" s="4">
        <v>3.0565841284999999</v>
      </c>
      <c r="F48" s="7" t="str">
        <f t="shared" si="15"/>
        <v>N/A</v>
      </c>
      <c r="G48" s="4">
        <v>3.056838408</v>
      </c>
      <c r="H48" s="7" t="str">
        <f t="shared" si="16"/>
        <v>N/A</v>
      </c>
      <c r="I48" s="8">
        <v>-2.61</v>
      </c>
      <c r="J48" s="8">
        <v>8.3000000000000001E-3</v>
      </c>
      <c r="K48" s="28" t="s">
        <v>735</v>
      </c>
      <c r="L48" s="105" t="str">
        <f t="shared" si="17"/>
        <v>Yes</v>
      </c>
    </row>
    <row r="49" spans="1:12" x14ac:dyDescent="0.2">
      <c r="A49" s="104" t="s">
        <v>952</v>
      </c>
      <c r="B49" s="22" t="s">
        <v>213</v>
      </c>
      <c r="C49" s="4">
        <v>1.7204248260999999</v>
      </c>
      <c r="D49" s="7" t="str">
        <f t="shared" si="14"/>
        <v>N/A</v>
      </c>
      <c r="E49" s="4">
        <v>1.6991443351</v>
      </c>
      <c r="F49" s="7" t="str">
        <f t="shared" si="15"/>
        <v>N/A</v>
      </c>
      <c r="G49" s="4">
        <v>1.6676715921</v>
      </c>
      <c r="H49" s="7" t="str">
        <f t="shared" si="16"/>
        <v>N/A</v>
      </c>
      <c r="I49" s="8">
        <v>-1.24</v>
      </c>
      <c r="J49" s="8">
        <v>-1.85</v>
      </c>
      <c r="K49" s="28" t="s">
        <v>735</v>
      </c>
      <c r="L49" s="105" t="str">
        <f t="shared" si="17"/>
        <v>Yes</v>
      </c>
    </row>
    <row r="50" spans="1:12" x14ac:dyDescent="0.2">
      <c r="A50" s="128" t="s">
        <v>208</v>
      </c>
      <c r="B50" s="22" t="s">
        <v>213</v>
      </c>
      <c r="C50" s="23">
        <v>781165</v>
      </c>
      <c r="D50" s="5" t="str">
        <f t="shared" ref="D50:D53" si="18">IF($B50="N/A","N/A",IF(C50&lt;0,"No","Yes"))</f>
        <v>N/A</v>
      </c>
      <c r="E50" s="23">
        <v>779693</v>
      </c>
      <c r="F50" s="5" t="str">
        <f t="shared" ref="F50:F53" si="19">IF($B50="N/A","N/A",IF(E50&lt;0,"No","Yes"))</f>
        <v>N/A</v>
      </c>
      <c r="G50" s="23">
        <v>756902</v>
      </c>
      <c r="H50" s="5" t="str">
        <f t="shared" ref="H50:H53" si="20">IF($B50="N/A","N/A",IF(G50&lt;0,"No","Yes"))</f>
        <v>N/A</v>
      </c>
      <c r="I50" s="8">
        <v>-0.188</v>
      </c>
      <c r="J50" s="8">
        <v>-2.92</v>
      </c>
      <c r="K50" s="28" t="s">
        <v>735</v>
      </c>
      <c r="L50" s="105" t="str">
        <f t="shared" si="17"/>
        <v>Yes</v>
      </c>
    </row>
    <row r="51" spans="1:12" x14ac:dyDescent="0.2">
      <c r="A51" s="128" t="s">
        <v>209</v>
      </c>
      <c r="B51" s="22" t="s">
        <v>213</v>
      </c>
      <c r="C51" s="23">
        <v>63746</v>
      </c>
      <c r="D51" s="5" t="str">
        <f t="shared" si="18"/>
        <v>N/A</v>
      </c>
      <c r="E51" s="23">
        <v>60331</v>
      </c>
      <c r="F51" s="5" t="str">
        <f t="shared" si="19"/>
        <v>N/A</v>
      </c>
      <c r="G51" s="23">
        <v>51544</v>
      </c>
      <c r="H51" s="5" t="str">
        <f t="shared" si="20"/>
        <v>N/A</v>
      </c>
      <c r="I51" s="8">
        <v>-5.36</v>
      </c>
      <c r="J51" s="8">
        <v>-14.6</v>
      </c>
      <c r="K51" s="28" t="s">
        <v>735</v>
      </c>
      <c r="L51" s="105" t="str">
        <f t="shared" si="17"/>
        <v>No</v>
      </c>
    </row>
    <row r="52" spans="1:12" x14ac:dyDescent="0.2">
      <c r="A52" s="128" t="s">
        <v>210</v>
      </c>
      <c r="B52" s="22" t="s">
        <v>213</v>
      </c>
      <c r="C52" s="23">
        <v>578302</v>
      </c>
      <c r="D52" s="5" t="str">
        <f t="shared" si="18"/>
        <v>N/A</v>
      </c>
      <c r="E52" s="23">
        <v>566861</v>
      </c>
      <c r="F52" s="5" t="str">
        <f t="shared" si="19"/>
        <v>N/A</v>
      </c>
      <c r="G52" s="23">
        <v>554145</v>
      </c>
      <c r="H52" s="5" t="str">
        <f t="shared" si="20"/>
        <v>N/A</v>
      </c>
      <c r="I52" s="8">
        <v>-1.98</v>
      </c>
      <c r="J52" s="8">
        <v>-2.2400000000000002</v>
      </c>
      <c r="K52" s="28" t="s">
        <v>735</v>
      </c>
      <c r="L52" s="105" t="str">
        <f t="shared" si="17"/>
        <v>Yes</v>
      </c>
    </row>
    <row r="53" spans="1:12" x14ac:dyDescent="0.2">
      <c r="A53" s="128" t="s">
        <v>953</v>
      </c>
      <c r="B53" s="22" t="s">
        <v>213</v>
      </c>
      <c r="C53" s="23">
        <v>130482</v>
      </c>
      <c r="D53" s="5" t="str">
        <f t="shared" si="18"/>
        <v>N/A</v>
      </c>
      <c r="E53" s="23">
        <v>129123</v>
      </c>
      <c r="F53" s="5" t="str">
        <f t="shared" si="19"/>
        <v>N/A</v>
      </c>
      <c r="G53" s="23">
        <v>126812</v>
      </c>
      <c r="H53" s="5" t="str">
        <f t="shared" si="20"/>
        <v>N/A</v>
      </c>
      <c r="I53" s="8">
        <v>-1.04</v>
      </c>
      <c r="J53" s="8">
        <v>-1.79</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57.844522611999999</v>
      </c>
      <c r="D56" s="27" t="str">
        <f t="shared" ref="D56:D57" si="21">IF($B56="N/A","N/A",IF(C56&gt;10,"No",IF(C56&lt;-10,"No","Yes")))</f>
        <v>N/A</v>
      </c>
      <c r="E56" s="4">
        <v>58.038924715</v>
      </c>
      <c r="F56" s="27" t="str">
        <f t="shared" ref="F56:F57" si="22">IF($B56="N/A","N/A",IF(E56&gt;10,"No",IF(E56&lt;-10,"No","Yes")))</f>
        <v>N/A</v>
      </c>
      <c r="G56" s="4">
        <v>58.127784390000002</v>
      </c>
      <c r="H56" s="27" t="str">
        <f t="shared" ref="H56:H57" si="23">IF($B56="N/A","N/A",IF(G56&gt;10,"No",IF(G56&lt;-10,"No","Yes")))</f>
        <v>N/A</v>
      </c>
      <c r="I56" s="8">
        <v>0.33610000000000001</v>
      </c>
      <c r="J56" s="8">
        <v>0.15310000000000001</v>
      </c>
      <c r="K56" s="28" t="s">
        <v>735</v>
      </c>
      <c r="L56" s="105" t="str">
        <f>IF(J56="Div by 0", "N/A", IF(OR(J56="N/A",K56="N/A"),"N/A", IF(J56&gt;VALUE(MID(K56,1,2)), "No", IF(J56&lt;-1*VALUE(MID(K56,1,2)), "No", "Yes"))))</f>
        <v>Yes</v>
      </c>
    </row>
    <row r="57" spans="1:12" x14ac:dyDescent="0.2">
      <c r="A57" s="151" t="s">
        <v>178</v>
      </c>
      <c r="B57" s="22" t="s">
        <v>213</v>
      </c>
      <c r="C57" s="4">
        <v>42.155477388000001</v>
      </c>
      <c r="D57" s="27" t="str">
        <f t="shared" si="21"/>
        <v>N/A</v>
      </c>
      <c r="E57" s="4">
        <v>41.961075285</v>
      </c>
      <c r="F57" s="27" t="str">
        <f t="shared" si="22"/>
        <v>N/A</v>
      </c>
      <c r="G57" s="4">
        <v>41.872215609999998</v>
      </c>
      <c r="H57" s="27" t="str">
        <f t="shared" si="23"/>
        <v>N/A</v>
      </c>
      <c r="I57" s="8">
        <v>-0.46100000000000002</v>
      </c>
      <c r="J57" s="8">
        <v>-0.21199999999999999</v>
      </c>
      <c r="K57" s="28" t="s">
        <v>735</v>
      </c>
      <c r="L57" s="105" t="str">
        <f>IF(J57="Div by 0", "N/A", IF(OR(J57="N/A",K57="N/A"),"N/A", IF(J57&gt;VALUE(MID(K57,1,2)), "No", IF(J57&lt;-1*VALUE(MID(K57,1,2)), "No", "Yes"))))</f>
        <v>Yes</v>
      </c>
    </row>
    <row r="58" spans="1:12" x14ac:dyDescent="0.2">
      <c r="A58" s="152" t="s">
        <v>681</v>
      </c>
      <c r="B58" s="22" t="s">
        <v>282</v>
      </c>
      <c r="C58" s="4">
        <v>67.947177585999995</v>
      </c>
      <c r="D58" s="27" t="str">
        <f>IF($B58="N/A","N/A",IF(C58&gt;70,"No",IF(C58&lt;40,"No","Yes")))</f>
        <v>Yes</v>
      </c>
      <c r="E58" s="4">
        <v>70.520582658999999</v>
      </c>
      <c r="F58" s="27" t="str">
        <f>IF($B58="N/A","N/A",IF(E58&gt;70,"No",IF(E58&lt;40,"No","Yes")))</f>
        <v>No</v>
      </c>
      <c r="G58" s="4">
        <v>85.158743114999993</v>
      </c>
      <c r="H58" s="27" t="str">
        <f>IF($B58="N/A","N/A",IF(G58&gt;70,"No",IF(G58&lt;40,"No","Yes")))</f>
        <v>No</v>
      </c>
      <c r="I58" s="8">
        <v>3.7869999999999999</v>
      </c>
      <c r="J58" s="8">
        <v>20.76</v>
      </c>
      <c r="K58" s="28" t="s">
        <v>735</v>
      </c>
      <c r="L58" s="105" t="str">
        <f t="shared" si="4"/>
        <v>No</v>
      </c>
    </row>
    <row r="59" spans="1:12" x14ac:dyDescent="0.2">
      <c r="A59" s="128" t="s">
        <v>682</v>
      </c>
      <c r="B59" s="22" t="s">
        <v>213</v>
      </c>
      <c r="C59" s="4">
        <v>67.300313248999998</v>
      </c>
      <c r="D59" s="27" t="str">
        <f>IF($B59="N/A","N/A",IF(C59&gt;10,"No",IF(C59&lt;-10,"No","Yes")))</f>
        <v>N/A</v>
      </c>
      <c r="E59" s="4">
        <v>73.349427528999996</v>
      </c>
      <c r="F59" s="27" t="str">
        <f>IF($B59="N/A","N/A",IF(E59&gt;10,"No",IF(E59&lt;-10,"No","Yes")))</f>
        <v>N/A</v>
      </c>
      <c r="G59" s="4">
        <v>81.042188058999997</v>
      </c>
      <c r="H59" s="27" t="str">
        <f>IF($B59="N/A","N/A",IF(G59&gt;10,"No",IF(G59&lt;-10,"No","Yes")))</f>
        <v>N/A</v>
      </c>
      <c r="I59" s="8">
        <v>8.9879999999999995</v>
      </c>
      <c r="J59" s="8">
        <v>10.49</v>
      </c>
      <c r="K59" s="22" t="s">
        <v>213</v>
      </c>
      <c r="L59" s="105" t="str">
        <f t="shared" si="4"/>
        <v>N/A</v>
      </c>
    </row>
    <row r="60" spans="1:12" x14ac:dyDescent="0.2">
      <c r="A60" s="128" t="s">
        <v>683</v>
      </c>
      <c r="B60" s="22" t="s">
        <v>213</v>
      </c>
      <c r="C60" s="4">
        <v>74.885410332999996</v>
      </c>
      <c r="D60" s="27" t="str">
        <f t="shared" ref="D60:D66" si="24">IF($B60="N/A","N/A",IF(C60&gt;10,"No",IF(C60&lt;-10,"No","Yes")))</f>
        <v>N/A</v>
      </c>
      <c r="E60" s="4">
        <v>79.702536058000007</v>
      </c>
      <c r="F60" s="27" t="str">
        <f t="shared" ref="F60:F66" si="25">IF($B60="N/A","N/A",IF(E60&gt;10,"No",IF(E60&lt;-10,"No","Yes")))</f>
        <v>N/A</v>
      </c>
      <c r="G60" s="4">
        <v>87.997322331999996</v>
      </c>
      <c r="H60" s="27" t="str">
        <f t="shared" ref="H60:H66" si="26">IF($B60="N/A","N/A",IF(G60&gt;10,"No",IF(G60&lt;-10,"No","Yes")))</f>
        <v>N/A</v>
      </c>
      <c r="I60" s="8">
        <v>6.4329999999999998</v>
      </c>
      <c r="J60" s="8">
        <v>10.41</v>
      </c>
      <c r="K60" s="22" t="s">
        <v>213</v>
      </c>
      <c r="L60" s="105" t="str">
        <f t="shared" si="4"/>
        <v>N/A</v>
      </c>
    </row>
    <row r="61" spans="1:12" x14ac:dyDescent="0.2">
      <c r="A61" s="128" t="s">
        <v>1733</v>
      </c>
      <c r="B61" s="22" t="s">
        <v>213</v>
      </c>
      <c r="C61" s="4">
        <v>71.096809164000007</v>
      </c>
      <c r="D61" s="27" t="str">
        <f t="shared" si="24"/>
        <v>N/A</v>
      </c>
      <c r="E61" s="4">
        <v>72.165671863</v>
      </c>
      <c r="F61" s="27" t="str">
        <f t="shared" si="25"/>
        <v>N/A</v>
      </c>
      <c r="G61" s="4">
        <v>86.932095497999995</v>
      </c>
      <c r="H61" s="27" t="str">
        <f t="shared" si="26"/>
        <v>N/A</v>
      </c>
      <c r="I61" s="8">
        <v>1.5029999999999999</v>
      </c>
      <c r="J61" s="8">
        <v>20.46</v>
      </c>
      <c r="K61" s="22" t="s">
        <v>213</v>
      </c>
      <c r="L61" s="105" t="str">
        <f t="shared" si="4"/>
        <v>N/A</v>
      </c>
    </row>
    <row r="62" spans="1:12" x14ac:dyDescent="0.2">
      <c r="A62" s="128" t="s">
        <v>684</v>
      </c>
      <c r="B62" s="22" t="s">
        <v>213</v>
      </c>
      <c r="C62" s="4">
        <v>53.510266324</v>
      </c>
      <c r="D62" s="27" t="str">
        <f t="shared" si="24"/>
        <v>N/A</v>
      </c>
      <c r="E62" s="4">
        <v>56.215013341999999</v>
      </c>
      <c r="F62" s="27" t="str">
        <f t="shared" si="25"/>
        <v>N/A</v>
      </c>
      <c r="G62" s="4">
        <v>79.732849242</v>
      </c>
      <c r="H62" s="27" t="str">
        <f t="shared" si="26"/>
        <v>N/A</v>
      </c>
      <c r="I62" s="8">
        <v>5.0549999999999997</v>
      </c>
      <c r="J62" s="8">
        <v>41.84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1.3470080690999999</v>
      </c>
      <c r="D64" s="27" t="str">
        <f t="shared" si="24"/>
        <v>N/A</v>
      </c>
      <c r="E64" s="4">
        <v>1.4001209618999999</v>
      </c>
      <c r="F64" s="27" t="str">
        <f t="shared" si="25"/>
        <v>N/A</v>
      </c>
      <c r="G64" s="4">
        <v>1.3381525872</v>
      </c>
      <c r="H64" s="27" t="str">
        <f t="shared" si="26"/>
        <v>N/A</v>
      </c>
      <c r="I64" s="8">
        <v>3.9430000000000001</v>
      </c>
      <c r="J64" s="8">
        <v>-4.43</v>
      </c>
      <c r="K64" s="22" t="s">
        <v>213</v>
      </c>
      <c r="L64" s="105" t="str">
        <f t="shared" si="4"/>
        <v>N/A</v>
      </c>
    </row>
    <row r="65" spans="1:12" x14ac:dyDescent="0.2">
      <c r="A65" s="104" t="s">
        <v>147</v>
      </c>
      <c r="B65" s="22" t="s">
        <v>213</v>
      </c>
      <c r="C65" s="4">
        <v>1.3733928281000001</v>
      </c>
      <c r="D65" s="27" t="str">
        <f t="shared" si="24"/>
        <v>N/A</v>
      </c>
      <c r="E65" s="4">
        <v>1.3638834377</v>
      </c>
      <c r="F65" s="27" t="str">
        <f t="shared" si="25"/>
        <v>N/A</v>
      </c>
      <c r="G65" s="4">
        <v>1.4052280697999999</v>
      </c>
      <c r="H65" s="27" t="str">
        <f t="shared" si="26"/>
        <v>N/A</v>
      </c>
      <c r="I65" s="8">
        <v>-0.69199999999999995</v>
      </c>
      <c r="J65" s="8">
        <v>3.0310000000000001</v>
      </c>
      <c r="K65" s="22" t="s">
        <v>213</v>
      </c>
      <c r="L65" s="105" t="str">
        <f t="shared" si="4"/>
        <v>N/A</v>
      </c>
    </row>
    <row r="66" spans="1:12" x14ac:dyDescent="0.2">
      <c r="A66" s="104" t="s">
        <v>148</v>
      </c>
      <c r="B66" s="22" t="s">
        <v>213</v>
      </c>
      <c r="C66" s="4">
        <v>1.4400788898000001</v>
      </c>
      <c r="D66" s="27" t="str">
        <f t="shared" si="24"/>
        <v>N/A</v>
      </c>
      <c r="E66" s="4">
        <v>1.4505217438</v>
      </c>
      <c r="F66" s="27" t="str">
        <f t="shared" si="25"/>
        <v>N/A</v>
      </c>
      <c r="G66" s="4">
        <v>1.4494623429</v>
      </c>
      <c r="H66" s="27" t="str">
        <f t="shared" si="26"/>
        <v>N/A</v>
      </c>
      <c r="I66" s="8">
        <v>0.72519999999999996</v>
      </c>
      <c r="J66" s="8">
        <v>-7.2999999999999995E-2</v>
      </c>
      <c r="K66" s="22" t="s">
        <v>213</v>
      </c>
      <c r="L66" s="105" t="str">
        <f t="shared" si="4"/>
        <v>N/A</v>
      </c>
    </row>
    <row r="67" spans="1:12" x14ac:dyDescent="0.2">
      <c r="A67" s="128" t="s">
        <v>956</v>
      </c>
      <c r="B67" s="30" t="s">
        <v>213</v>
      </c>
      <c r="C67" s="1">
        <v>2793</v>
      </c>
      <c r="D67" s="7" t="str">
        <f>IF($B67="N/A","N/A",IF(C67&gt;10,"No",IF(C67&lt;-10,"No","Yes")))</f>
        <v>N/A</v>
      </c>
      <c r="E67" s="1">
        <v>2401</v>
      </c>
      <c r="F67" s="7" t="str">
        <f>IF($B67="N/A","N/A",IF(E67&gt;10,"No",IF(E67&lt;-10,"No","Yes")))</f>
        <v>N/A</v>
      </c>
      <c r="G67" s="1">
        <v>2657</v>
      </c>
      <c r="H67" s="7" t="str">
        <f>IF($B67="N/A","N/A",IF(G67&gt;10,"No",IF(G67&lt;-10,"No","Yes")))</f>
        <v>N/A</v>
      </c>
      <c r="I67" s="8">
        <v>-14</v>
      </c>
      <c r="J67" s="8">
        <v>10.66</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57</v>
      </c>
      <c r="D69" s="27" t="str">
        <f t="shared" si="27"/>
        <v>No</v>
      </c>
      <c r="E69" s="1">
        <v>76</v>
      </c>
      <c r="F69" s="27" t="str">
        <f t="shared" si="28"/>
        <v>No</v>
      </c>
      <c r="G69" s="1">
        <v>95</v>
      </c>
      <c r="H69" s="27" t="str">
        <f t="shared" si="29"/>
        <v>No</v>
      </c>
      <c r="I69" s="8">
        <v>33.33</v>
      </c>
      <c r="J69" s="8">
        <v>25</v>
      </c>
      <c r="K69" s="22" t="s">
        <v>213</v>
      </c>
      <c r="L69" s="105" t="str">
        <f t="shared" si="4"/>
        <v>N/A</v>
      </c>
    </row>
    <row r="70" spans="1:12" x14ac:dyDescent="0.2">
      <c r="A70" s="104" t="s">
        <v>203</v>
      </c>
      <c r="B70" s="43" t="s">
        <v>213</v>
      </c>
      <c r="C70" s="9">
        <v>7.0175438595999999</v>
      </c>
      <c r="D70" s="7" t="str">
        <f>IF($B70="N/A","N/A",IF(C70&gt;10,"No",IF(C70&lt;-10,"No","Yes")))</f>
        <v>N/A</v>
      </c>
      <c r="E70" s="9">
        <v>2.6315789474</v>
      </c>
      <c r="F70" s="7" t="str">
        <f>IF($B70="N/A","N/A",IF(E70&gt;10,"No",IF(E70&lt;-10,"No","Yes")))</f>
        <v>N/A</v>
      </c>
      <c r="G70" s="9">
        <v>4.2105263158000001</v>
      </c>
      <c r="H70" s="7" t="str">
        <f>IF($B70="N/A","N/A",IF(G70&gt;10,"No",IF(G70&lt;-10,"No","Yes")))</f>
        <v>N/A</v>
      </c>
      <c r="I70" s="8">
        <v>-62.5</v>
      </c>
      <c r="J70" s="8">
        <v>60</v>
      </c>
      <c r="K70" s="43" t="s">
        <v>213</v>
      </c>
      <c r="L70" s="105" t="str">
        <f t="shared" si="4"/>
        <v>N/A</v>
      </c>
    </row>
    <row r="71" spans="1:12" x14ac:dyDescent="0.2">
      <c r="A71" s="128" t="s">
        <v>65</v>
      </c>
      <c r="B71" s="30" t="s">
        <v>213</v>
      </c>
      <c r="C71" s="1">
        <v>300278</v>
      </c>
      <c r="D71" s="7" t="str">
        <f>IF($B71="N/A","N/A",IF(C71&gt;10,"No",IF(C71&lt;-10,"No","Yes")))</f>
        <v>N/A</v>
      </c>
      <c r="E71" s="1">
        <v>293718</v>
      </c>
      <c r="F71" s="7" t="str">
        <f>IF($B71="N/A","N/A",IF(E71&gt;10,"No",IF(E71&lt;-10,"No","Yes")))</f>
        <v>N/A</v>
      </c>
      <c r="G71" s="1">
        <v>287219</v>
      </c>
      <c r="H71" s="7" t="str">
        <f>IF($B71="N/A","N/A",IF(G71&gt;10,"No",IF(G71&lt;-10,"No","Yes")))</f>
        <v>N/A</v>
      </c>
      <c r="I71" s="8">
        <v>-2.1800000000000002</v>
      </c>
      <c r="J71" s="8">
        <v>-2.21</v>
      </c>
      <c r="K71" s="30" t="s">
        <v>735</v>
      </c>
      <c r="L71" s="105" t="str">
        <f t="shared" ref="L71:L103" si="30">IF(J71="Div by 0", "N/A", IF(K71="N/A","N/A", IF(J71&gt;VALUE(MID(K71,1,2)), "No", IF(J71&lt;-1*VALUE(MID(K71,1,2)), "No", "Yes"))))</f>
        <v>Yes</v>
      </c>
    </row>
    <row r="72" spans="1:12" x14ac:dyDescent="0.2">
      <c r="A72" s="137" t="s">
        <v>66</v>
      </c>
      <c r="B72" s="30" t="s">
        <v>213</v>
      </c>
      <c r="C72" s="1">
        <v>258075.12</v>
      </c>
      <c r="D72" s="7" t="str">
        <f>IF($B72="N/A","N/A",IF(C72&gt;10,"No",IF(C72&lt;-10,"No","Yes")))</f>
        <v>N/A</v>
      </c>
      <c r="E72" s="1">
        <v>261684.8</v>
      </c>
      <c r="F72" s="7" t="str">
        <f>IF($B72="N/A","N/A",IF(E72&gt;10,"No",IF(E72&lt;-10,"No","Yes")))</f>
        <v>N/A</v>
      </c>
      <c r="G72" s="1">
        <v>266290.40999999997</v>
      </c>
      <c r="H72" s="7" t="str">
        <f>IF($B72="N/A","N/A",IF(G72&gt;10,"No",IF(G72&lt;-10,"No","Yes")))</f>
        <v>N/A</v>
      </c>
      <c r="I72" s="8">
        <v>1.399</v>
      </c>
      <c r="J72" s="8">
        <v>1.76</v>
      </c>
      <c r="K72" s="30" t="s">
        <v>736</v>
      </c>
      <c r="L72" s="105" t="str">
        <f t="shared" si="30"/>
        <v>Yes</v>
      </c>
    </row>
    <row r="73" spans="1:12" x14ac:dyDescent="0.2">
      <c r="A73" s="104" t="s">
        <v>67</v>
      </c>
      <c r="B73" s="22" t="s">
        <v>283</v>
      </c>
      <c r="C73" s="4">
        <v>98.607948167000004</v>
      </c>
      <c r="D73" s="27" t="str">
        <f>IF($B73="N/A","N/A",IF(C73&gt;=90,"Yes","No"))</f>
        <v>Yes</v>
      </c>
      <c r="E73" s="4">
        <v>98.621052632000001</v>
      </c>
      <c r="F73" s="27" t="str">
        <f>IF($B73="N/A","N/A",IF(E73&gt;=90,"Yes","No"))</f>
        <v>Yes</v>
      </c>
      <c r="G73" s="4">
        <v>98.745467680999994</v>
      </c>
      <c r="H73" s="27" t="str">
        <f>IF($B73="N/A","N/A",IF(G73&gt;=90,"Yes","No"))</f>
        <v>Yes</v>
      </c>
      <c r="I73" s="8">
        <v>1.3299999999999999E-2</v>
      </c>
      <c r="J73" s="8">
        <v>0.12620000000000001</v>
      </c>
      <c r="K73" s="28" t="s">
        <v>735</v>
      </c>
      <c r="L73" s="105" t="str">
        <f t="shared" si="30"/>
        <v>Yes</v>
      </c>
    </row>
    <row r="74" spans="1:12" x14ac:dyDescent="0.2">
      <c r="A74" s="128" t="s">
        <v>957</v>
      </c>
      <c r="B74" s="22" t="s">
        <v>283</v>
      </c>
      <c r="C74" s="4">
        <v>99.132246280000004</v>
      </c>
      <c r="D74" s="27" t="str">
        <f>IF($B74="N/A","N/A",IF(C74&gt;=90,"Yes","No"))</f>
        <v>Yes</v>
      </c>
      <c r="E74" s="4">
        <v>99.15466155</v>
      </c>
      <c r="F74" s="27" t="str">
        <f>IF($B74="N/A","N/A",IF(E74&gt;=90,"Yes","No"))</f>
        <v>Yes</v>
      </c>
      <c r="G74" s="4">
        <v>99.188253648</v>
      </c>
      <c r="H74" s="27" t="str">
        <f>IF($B74="N/A","N/A",IF(G74&gt;=90,"Yes","No"))</f>
        <v>Yes</v>
      </c>
      <c r="I74" s="8">
        <v>2.2599999999999999E-2</v>
      </c>
      <c r="J74" s="8">
        <v>3.39E-2</v>
      </c>
      <c r="K74" s="28" t="s">
        <v>735</v>
      </c>
      <c r="L74" s="105" t="str">
        <f t="shared" si="30"/>
        <v>Yes</v>
      </c>
    </row>
    <row r="75" spans="1:12" x14ac:dyDescent="0.2">
      <c r="A75" s="151" t="s">
        <v>958</v>
      </c>
      <c r="B75" s="30" t="s">
        <v>284</v>
      </c>
      <c r="C75" s="9">
        <v>52.141684806999997</v>
      </c>
      <c r="D75" s="27" t="str">
        <f>IF($B75="N/A","N/A",IF(C75&gt;55,"No",IF(C75&lt;30,"No","Yes")))</f>
        <v>Yes</v>
      </c>
      <c r="E75" s="9">
        <v>52.35050493</v>
      </c>
      <c r="F75" s="27" t="str">
        <f>IF($B75="N/A","N/A",IF(E75&gt;55,"No",IF(E75&lt;30,"No","Yes")))</f>
        <v>Yes</v>
      </c>
      <c r="G75" s="9">
        <v>52.443041856999997</v>
      </c>
      <c r="H75" s="27" t="str">
        <f>IF($B75="N/A","N/A",IF(G75&gt;55,"No",IF(G75&lt;30,"No","Yes")))</f>
        <v>Yes</v>
      </c>
      <c r="I75" s="8">
        <v>0.40050000000000002</v>
      </c>
      <c r="J75" s="8">
        <v>0.17680000000000001</v>
      </c>
      <c r="K75" s="30" t="s">
        <v>735</v>
      </c>
      <c r="L75" s="105" t="str">
        <f t="shared" si="30"/>
        <v>Yes</v>
      </c>
    </row>
    <row r="76" spans="1:12" ht="12.95" customHeight="1" x14ac:dyDescent="0.2">
      <c r="A76" s="128" t="s">
        <v>1708</v>
      </c>
      <c r="B76" s="30" t="s">
        <v>278</v>
      </c>
      <c r="C76" s="9">
        <v>0.76395873160000005</v>
      </c>
      <c r="D76" s="27" t="str">
        <f>IF($B76="N/A","N/A",IF(C76&gt;=5,"No",IF(C76&lt;0,"No","Yes")))</f>
        <v>Yes</v>
      </c>
      <c r="E76" s="9">
        <v>0.61283271709999998</v>
      </c>
      <c r="F76" s="27" t="str">
        <f>IF($B76="N/A","N/A",IF(E76&gt;=5,"No",IF(E76&lt;0,"No","Yes")))</f>
        <v>Yes</v>
      </c>
      <c r="G76" s="9">
        <v>0.88364627689999997</v>
      </c>
      <c r="H76" s="27" t="str">
        <f>IF($B76="N/A","N/A",IF(G76&gt;=5,"No",IF(G76&lt;0,"No","Yes")))</f>
        <v>Yes</v>
      </c>
      <c r="I76" s="8">
        <v>-19.8</v>
      </c>
      <c r="J76" s="8">
        <v>44.19</v>
      </c>
      <c r="K76" s="30" t="s">
        <v>213</v>
      </c>
      <c r="L76" s="105" t="str">
        <f t="shared" si="30"/>
        <v>N/A</v>
      </c>
    </row>
    <row r="77" spans="1:12" ht="12.95" customHeight="1" x14ac:dyDescent="0.2">
      <c r="A77" s="128" t="s">
        <v>1709</v>
      </c>
      <c r="B77" s="30" t="s">
        <v>213</v>
      </c>
      <c r="C77" s="9">
        <v>22.635357901999999</v>
      </c>
      <c r="D77" s="30" t="s">
        <v>213</v>
      </c>
      <c r="E77" s="9">
        <v>23.619253841999999</v>
      </c>
      <c r="F77" s="30" t="s">
        <v>213</v>
      </c>
      <c r="G77" s="9">
        <v>23.764792718999999</v>
      </c>
      <c r="H77" s="30" t="s">
        <v>213</v>
      </c>
      <c r="I77" s="8">
        <v>4.3470000000000004</v>
      </c>
      <c r="J77" s="8">
        <v>0.61619999999999997</v>
      </c>
      <c r="K77" s="30" t="s">
        <v>213</v>
      </c>
      <c r="L77" s="105" t="str">
        <f t="shared" si="30"/>
        <v>N/A</v>
      </c>
    </row>
    <row r="78" spans="1:12" ht="12.95" customHeight="1" x14ac:dyDescent="0.2">
      <c r="A78" s="128" t="s">
        <v>1710</v>
      </c>
      <c r="B78" s="30" t="s">
        <v>213</v>
      </c>
      <c r="C78" s="9">
        <v>20.707810762000001</v>
      </c>
      <c r="D78" s="30" t="s">
        <v>213</v>
      </c>
      <c r="E78" s="9">
        <v>19.927958108999999</v>
      </c>
      <c r="F78" s="30" t="s">
        <v>213</v>
      </c>
      <c r="G78" s="9">
        <v>19.330545681</v>
      </c>
      <c r="H78" s="30" t="s">
        <v>213</v>
      </c>
      <c r="I78" s="8">
        <v>-3.77</v>
      </c>
      <c r="J78" s="8">
        <v>-3</v>
      </c>
      <c r="K78" s="30" t="s">
        <v>213</v>
      </c>
      <c r="L78" s="105" t="str">
        <f t="shared" si="30"/>
        <v>N/A</v>
      </c>
    </row>
    <row r="79" spans="1:12" ht="12.95" customHeight="1" x14ac:dyDescent="0.2">
      <c r="A79" s="128" t="s">
        <v>1711</v>
      </c>
      <c r="B79" s="30" t="s">
        <v>213</v>
      </c>
      <c r="C79" s="9">
        <v>23.687383024999999</v>
      </c>
      <c r="D79" s="30" t="s">
        <v>213</v>
      </c>
      <c r="E79" s="9">
        <v>23.379908619999998</v>
      </c>
      <c r="F79" s="30" t="s">
        <v>213</v>
      </c>
      <c r="G79" s="9">
        <v>22.104735411</v>
      </c>
      <c r="H79" s="30" t="s">
        <v>213</v>
      </c>
      <c r="I79" s="8">
        <v>-1.3</v>
      </c>
      <c r="J79" s="8">
        <v>-5.45</v>
      </c>
      <c r="K79" s="30" t="s">
        <v>213</v>
      </c>
      <c r="L79" s="105" t="str">
        <f t="shared" si="30"/>
        <v>N/A</v>
      </c>
    </row>
    <row r="80" spans="1:12" ht="12.95" customHeight="1" x14ac:dyDescent="0.2">
      <c r="A80" s="128" t="s">
        <v>1712</v>
      </c>
      <c r="B80" s="30" t="s">
        <v>213</v>
      </c>
      <c r="C80" s="9">
        <v>4.3403113114999998</v>
      </c>
      <c r="D80" s="30" t="s">
        <v>213</v>
      </c>
      <c r="E80" s="9">
        <v>4.2918717953999996</v>
      </c>
      <c r="F80" s="30" t="s">
        <v>213</v>
      </c>
      <c r="G80" s="9">
        <v>4.4983096521999997</v>
      </c>
      <c r="H80" s="30" t="s">
        <v>213</v>
      </c>
      <c r="I80" s="8">
        <v>-1.1200000000000001</v>
      </c>
      <c r="J80" s="8">
        <v>4.8099999999999996</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0</v>
      </c>
      <c r="D82" s="30" t="s">
        <v>213</v>
      </c>
      <c r="E82" s="9">
        <v>0</v>
      </c>
      <c r="F82" s="30" t="s">
        <v>213</v>
      </c>
      <c r="G82" s="9">
        <v>0</v>
      </c>
      <c r="H82" s="30" t="s">
        <v>213</v>
      </c>
      <c r="I82" s="8" t="s">
        <v>1748</v>
      </c>
      <c r="J82" s="8" t="s">
        <v>1748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27.865178268000001</v>
      </c>
      <c r="D84" s="30" t="s">
        <v>213</v>
      </c>
      <c r="E84" s="9">
        <v>28.168174916000002</v>
      </c>
      <c r="F84" s="30" t="s">
        <v>213</v>
      </c>
      <c r="G84" s="9">
        <v>29.417970260000001</v>
      </c>
      <c r="H84" s="30" t="s">
        <v>213</v>
      </c>
      <c r="I84" s="8">
        <v>1.087</v>
      </c>
      <c r="J84" s="8">
        <v>4.4370000000000003</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53.677259073000002</v>
      </c>
      <c r="D87" s="30" t="s">
        <v>213</v>
      </c>
      <c r="E87" s="9">
        <v>53.000837537999999</v>
      </c>
      <c r="F87" s="30" t="s">
        <v>213</v>
      </c>
      <c r="G87" s="9">
        <v>54.130471870000001</v>
      </c>
      <c r="H87" s="30" t="s">
        <v>213</v>
      </c>
      <c r="I87" s="8">
        <v>-1.26</v>
      </c>
      <c r="J87" s="8">
        <v>2.1309999999999998</v>
      </c>
      <c r="K87" s="30" t="s">
        <v>213</v>
      </c>
      <c r="L87" s="105" t="str">
        <f t="shared" si="30"/>
        <v>N/A</v>
      </c>
    </row>
    <row r="88" spans="1:12" x14ac:dyDescent="0.2">
      <c r="A88" s="128" t="s">
        <v>960</v>
      </c>
      <c r="B88" s="30" t="s">
        <v>213</v>
      </c>
      <c r="C88" s="9">
        <v>46.322740926999998</v>
      </c>
      <c r="D88" s="30" t="s">
        <v>213</v>
      </c>
      <c r="E88" s="9">
        <v>46.999162462000001</v>
      </c>
      <c r="F88" s="30" t="s">
        <v>213</v>
      </c>
      <c r="G88" s="9">
        <v>45.869528129999999</v>
      </c>
      <c r="H88" s="30" t="s">
        <v>213</v>
      </c>
      <c r="I88" s="8">
        <v>1.46</v>
      </c>
      <c r="J88" s="8">
        <v>-2.4</v>
      </c>
      <c r="K88" s="30" t="s">
        <v>213</v>
      </c>
      <c r="L88" s="105" t="str">
        <f t="shared" si="30"/>
        <v>N/A</v>
      </c>
    </row>
    <row r="89" spans="1:12" x14ac:dyDescent="0.2">
      <c r="A89" s="151" t="s">
        <v>68</v>
      </c>
      <c r="B89" s="30" t="s">
        <v>213</v>
      </c>
      <c r="C89" s="1">
        <v>1711</v>
      </c>
      <c r="D89" s="7" t="str">
        <f>IF($B89="N/A","N/A",IF(C89&gt;10,"No",IF(C89&lt;-10,"No","Yes")))</f>
        <v>N/A</v>
      </c>
      <c r="E89" s="1">
        <v>1522</v>
      </c>
      <c r="F89" s="7" t="str">
        <f>IF($B89="N/A","N/A",IF(E89&gt;10,"No",IF(E89&lt;-10,"No","Yes")))</f>
        <v>N/A</v>
      </c>
      <c r="G89" s="1">
        <v>1225</v>
      </c>
      <c r="H89" s="7" t="str">
        <f>IF($B89="N/A","N/A",IF(G89&gt;10,"No",IF(G89&lt;-10,"No","Yes")))</f>
        <v>N/A</v>
      </c>
      <c r="I89" s="8">
        <v>-11</v>
      </c>
      <c r="J89" s="8">
        <v>-19.5</v>
      </c>
      <c r="K89" s="30" t="s">
        <v>735</v>
      </c>
      <c r="L89" s="105" t="str">
        <f t="shared" si="30"/>
        <v>No</v>
      </c>
    </row>
    <row r="90" spans="1:12" x14ac:dyDescent="0.2">
      <c r="A90" s="128" t="s">
        <v>109</v>
      </c>
      <c r="B90" s="30" t="s">
        <v>213</v>
      </c>
      <c r="C90" s="9">
        <v>0.29222676800000003</v>
      </c>
      <c r="D90" s="27" t="str">
        <f>IF($B90="N/A","N/A",IF(C90&gt;10,"No",IF(C90&lt;-10,"No","Yes")))</f>
        <v>N/A</v>
      </c>
      <c r="E90" s="9">
        <v>6.5703022299999997E-2</v>
      </c>
      <c r="F90" s="27" t="str">
        <f>IF($B90="N/A","N/A",IF(E90&gt;10,"No",IF(E90&lt;-10,"No","Yes")))</f>
        <v>N/A</v>
      </c>
      <c r="G90" s="9">
        <v>0</v>
      </c>
      <c r="H90" s="27" t="str">
        <f>IF($B90="N/A","N/A",IF(G90&gt;10,"No",IF(G90&lt;-10,"No","Yes")))</f>
        <v>N/A</v>
      </c>
      <c r="I90" s="8">
        <v>-77.5</v>
      </c>
      <c r="J90" s="8">
        <v>-100</v>
      </c>
      <c r="K90" s="30" t="s">
        <v>735</v>
      </c>
      <c r="L90" s="105" t="str">
        <f t="shared" si="30"/>
        <v>No</v>
      </c>
    </row>
    <row r="91" spans="1:12" x14ac:dyDescent="0.2">
      <c r="A91" s="128" t="s">
        <v>110</v>
      </c>
      <c r="B91" s="30" t="s">
        <v>213</v>
      </c>
      <c r="C91" s="9">
        <v>12.916423143999999</v>
      </c>
      <c r="D91" s="27" t="str">
        <f>IF($B91="N/A","N/A",IF(C91&gt;10,"No",IF(C91&lt;-10,"No","Yes")))</f>
        <v>N/A</v>
      </c>
      <c r="E91" s="9">
        <v>13.009198423000001</v>
      </c>
      <c r="F91" s="27" t="str">
        <f>IF($B91="N/A","N/A",IF(E91&gt;10,"No",IF(E91&lt;-10,"No","Yes")))</f>
        <v>N/A</v>
      </c>
      <c r="G91" s="9">
        <v>9.6326530611999992</v>
      </c>
      <c r="H91" s="27" t="str">
        <f>IF($B91="N/A","N/A",IF(G91&gt;10,"No",IF(G91&lt;-10,"No","Yes")))</f>
        <v>N/A</v>
      </c>
      <c r="I91" s="8">
        <v>0.71830000000000005</v>
      </c>
      <c r="J91" s="8">
        <v>-26</v>
      </c>
      <c r="K91" s="30" t="s">
        <v>735</v>
      </c>
      <c r="L91" s="105" t="str">
        <f t="shared" si="30"/>
        <v>No</v>
      </c>
    </row>
    <row r="92" spans="1:12" x14ac:dyDescent="0.2">
      <c r="A92" s="137" t="s">
        <v>7</v>
      </c>
      <c r="B92" s="30" t="s">
        <v>213</v>
      </c>
      <c r="C92" s="9">
        <v>0.28973151549999998</v>
      </c>
      <c r="D92" s="7" t="str">
        <f>IF($B92="N/A","N/A",IF(C92&gt;10,"No",IF(C92&lt;-10,"No","Yes")))</f>
        <v>N/A</v>
      </c>
      <c r="E92" s="9">
        <v>0.32105625119999998</v>
      </c>
      <c r="F92" s="7" t="str">
        <f>IF($B92="N/A","N/A",IF(E92&gt;10,"No",IF(E92&lt;-10,"No","Yes")))</f>
        <v>N/A</v>
      </c>
      <c r="G92" s="9">
        <v>0.34015855499999997</v>
      </c>
      <c r="H92" s="7" t="str">
        <f>IF($B92="N/A","N/A",IF(G92&gt;10,"No",IF(G92&lt;-10,"No","Yes")))</f>
        <v>N/A</v>
      </c>
      <c r="I92" s="8">
        <v>10.81</v>
      </c>
      <c r="J92" s="8">
        <v>5.95</v>
      </c>
      <c r="K92" s="30" t="s">
        <v>736</v>
      </c>
      <c r="L92" s="105" t="str">
        <f t="shared" si="30"/>
        <v>Yes</v>
      </c>
    </row>
    <row r="93" spans="1:12" x14ac:dyDescent="0.2">
      <c r="A93" s="137" t="s">
        <v>180</v>
      </c>
      <c r="B93" s="30" t="s">
        <v>213</v>
      </c>
      <c r="C93" s="9">
        <v>60.636476864999999</v>
      </c>
      <c r="D93" s="7" t="str">
        <f t="shared" ref="D93:D94" si="31">IF($B93="N/A","N/A",IF(C93&gt;10,"No",IF(C93&lt;-10,"No","Yes")))</f>
        <v>N/A</v>
      </c>
      <c r="E93" s="9">
        <v>60.834201512999996</v>
      </c>
      <c r="F93" s="7" t="str">
        <f t="shared" ref="F93:F94" si="32">IF($B93="N/A","N/A",IF(E93&gt;10,"No",IF(E93&lt;-10,"No","Yes")))</f>
        <v>N/A</v>
      </c>
      <c r="G93" s="9">
        <v>61.002579912999998</v>
      </c>
      <c r="H93" s="7" t="str">
        <f t="shared" ref="H93:H94" si="33">IF($B93="N/A","N/A",IF(G93&gt;10,"No",IF(G93&lt;-10,"No","Yes")))</f>
        <v>N/A</v>
      </c>
      <c r="I93" s="8">
        <v>0.3261</v>
      </c>
      <c r="J93" s="8">
        <v>0.27679999999999999</v>
      </c>
      <c r="K93" s="30" t="s">
        <v>735</v>
      </c>
      <c r="L93" s="105" t="str">
        <f>IF(J93="Div by 0", "N/A", IF(OR(J93="N/A",K93="N/A"),"N/A", IF(J93&gt;VALUE(MID(K93,1,2)), "No", IF(J93&lt;-1*VALUE(MID(K93,1,2)), "No", "Yes"))))</f>
        <v>Yes</v>
      </c>
    </row>
    <row r="94" spans="1:12" x14ac:dyDescent="0.2">
      <c r="A94" s="137" t="s">
        <v>181</v>
      </c>
      <c r="B94" s="30" t="s">
        <v>213</v>
      </c>
      <c r="C94" s="9">
        <v>39.363523135000001</v>
      </c>
      <c r="D94" s="7" t="str">
        <f t="shared" si="31"/>
        <v>N/A</v>
      </c>
      <c r="E94" s="9">
        <v>39.165798487000004</v>
      </c>
      <c r="F94" s="7" t="str">
        <f t="shared" si="32"/>
        <v>N/A</v>
      </c>
      <c r="G94" s="9">
        <v>38.997420087000002</v>
      </c>
      <c r="H94" s="7" t="str">
        <f t="shared" si="33"/>
        <v>N/A</v>
      </c>
      <c r="I94" s="8">
        <v>-0.502</v>
      </c>
      <c r="J94" s="8">
        <v>-0.43</v>
      </c>
      <c r="K94" s="30" t="s">
        <v>735</v>
      </c>
      <c r="L94" s="105" t="str">
        <f>IF(J94="Div by 0", "N/A", IF(OR(J94="N/A",K94="N/A"),"N/A", IF(J94&gt;VALUE(MID(K94,1,2)), "No", IF(J94&lt;-1*VALUE(MID(K94,1,2)), "No", "Yes"))))</f>
        <v>Yes</v>
      </c>
    </row>
    <row r="95" spans="1:12" x14ac:dyDescent="0.2">
      <c r="A95" s="128" t="s">
        <v>8</v>
      </c>
      <c r="B95" s="30" t="s">
        <v>285</v>
      </c>
      <c r="C95" s="9">
        <v>6.0503933021999998</v>
      </c>
      <c r="D95" s="27" t="str">
        <f>IF($B95="N/A","N/A",IF(C95&gt;10,"No",IF(C95&lt;5,"No","Yes")))</f>
        <v>Yes</v>
      </c>
      <c r="E95" s="9">
        <v>6.1991433960000002</v>
      </c>
      <c r="F95" s="27" t="str">
        <f>IF($B95="N/A","N/A",IF(E95&gt;10,"No",IF(E95&lt;5,"No","Yes")))</f>
        <v>Yes</v>
      </c>
      <c r="G95" s="9">
        <v>6.1364324783999997</v>
      </c>
      <c r="H95" s="27" t="str">
        <f t="shared" ref="H95:H98" si="34">IF($B95="N/A","N/A",IF(G95&gt;10,"No",IF(G95&lt;5,"No","Yes")))</f>
        <v>Yes</v>
      </c>
      <c r="I95" s="8">
        <v>2.4590000000000001</v>
      </c>
      <c r="J95" s="8">
        <v>-1.01</v>
      </c>
      <c r="K95" s="30" t="s">
        <v>736</v>
      </c>
      <c r="L95" s="105" t="str">
        <f t="shared" si="30"/>
        <v>Yes</v>
      </c>
    </row>
    <row r="96" spans="1:12" x14ac:dyDescent="0.2">
      <c r="A96" s="128" t="s">
        <v>149</v>
      </c>
      <c r="B96" s="30" t="s">
        <v>285</v>
      </c>
      <c r="C96" s="9">
        <v>5.7330207341000001</v>
      </c>
      <c r="D96" s="27" t="str">
        <f>IF($B96="N/A","N/A",IF(C96&gt;10,"No",IF(C96&lt;5,"No","Yes")))</f>
        <v>Yes</v>
      </c>
      <c r="E96" s="9">
        <v>6.0360618007999998</v>
      </c>
      <c r="F96" s="27" t="str">
        <f t="shared" ref="F96:F98" si="35">IF($B96="N/A","N/A",IF(E96&gt;10,"No",IF(E96&lt;5,"No","Yes")))</f>
        <v>Yes</v>
      </c>
      <c r="G96" s="9">
        <v>5.7757321068999996</v>
      </c>
      <c r="H96" s="27" t="str">
        <f t="shared" si="34"/>
        <v>Yes</v>
      </c>
      <c r="I96" s="8">
        <v>5.2859999999999996</v>
      </c>
      <c r="J96" s="8">
        <v>-4.3099999999999996</v>
      </c>
      <c r="K96" s="30" t="s">
        <v>736</v>
      </c>
      <c r="L96" s="105" t="str">
        <f t="shared" si="30"/>
        <v>Yes</v>
      </c>
    </row>
    <row r="97" spans="1:12" x14ac:dyDescent="0.2">
      <c r="A97" s="128" t="s">
        <v>150</v>
      </c>
      <c r="B97" s="30" t="s">
        <v>285</v>
      </c>
      <c r="C97" s="9">
        <v>5.8192741393</v>
      </c>
      <c r="D97" s="27" t="str">
        <f>IF($B97="N/A","N/A",IF(C97&gt;10,"No",IF(C97&lt;5,"No","Yes")))</f>
        <v>Yes</v>
      </c>
      <c r="E97" s="9">
        <v>5.8886414861</v>
      </c>
      <c r="F97" s="27" t="str">
        <f t="shared" si="35"/>
        <v>Yes</v>
      </c>
      <c r="G97" s="9">
        <v>5.9748832772</v>
      </c>
      <c r="H97" s="27" t="str">
        <f t="shared" si="34"/>
        <v>Yes</v>
      </c>
      <c r="I97" s="8">
        <v>1.1919999999999999</v>
      </c>
      <c r="J97" s="8">
        <v>1.4650000000000001</v>
      </c>
      <c r="K97" s="30" t="s">
        <v>736</v>
      </c>
      <c r="L97" s="105" t="str">
        <f t="shared" si="30"/>
        <v>Yes</v>
      </c>
    </row>
    <row r="98" spans="1:12" x14ac:dyDescent="0.2">
      <c r="A98" s="128" t="s">
        <v>151</v>
      </c>
      <c r="B98" s="30" t="s">
        <v>285</v>
      </c>
      <c r="C98" s="9">
        <v>6.0613831183000002</v>
      </c>
      <c r="D98" s="27" t="str">
        <f>IF($B98="N/A","N/A",IF(C98&gt;10,"No",IF(C98&lt;5,"No","Yes")))</f>
        <v>Yes</v>
      </c>
      <c r="E98" s="9">
        <v>6.2124214382999998</v>
      </c>
      <c r="F98" s="27" t="str">
        <f t="shared" si="35"/>
        <v>Yes</v>
      </c>
      <c r="G98" s="9">
        <v>6.1423513068000002</v>
      </c>
      <c r="H98" s="27" t="str">
        <f t="shared" si="34"/>
        <v>Yes</v>
      </c>
      <c r="I98" s="8">
        <v>2.492</v>
      </c>
      <c r="J98" s="8">
        <v>-1.1299999999999999</v>
      </c>
      <c r="K98" s="30" t="s">
        <v>736</v>
      </c>
      <c r="L98" s="105" t="str">
        <f t="shared" si="30"/>
        <v>Yes</v>
      </c>
    </row>
    <row r="99" spans="1:12" x14ac:dyDescent="0.2">
      <c r="A99" s="128" t="s">
        <v>961</v>
      </c>
      <c r="B99" s="30" t="s">
        <v>213</v>
      </c>
      <c r="C99" s="1">
        <v>1249</v>
      </c>
      <c r="D99" s="7" t="str">
        <f t="shared" ref="D99:D110" si="36">IF($B99="N/A","N/A",IF(C99&gt;10,"No",IF(C99&lt;-10,"No","Yes")))</f>
        <v>N/A</v>
      </c>
      <c r="E99" s="1">
        <v>760</v>
      </c>
      <c r="F99" s="7" t="str">
        <f t="shared" ref="F99:F110" si="37">IF($B99="N/A","N/A",IF(E99&gt;10,"No",IF(E99&lt;-10,"No","Yes")))</f>
        <v>N/A</v>
      </c>
      <c r="G99" s="1">
        <v>1292</v>
      </c>
      <c r="H99" s="7" t="str">
        <f t="shared" ref="H99:H110" si="38">IF($B99="N/A","N/A",IF(G99&gt;10,"No",IF(G99&lt;-10,"No","Yes")))</f>
        <v>N/A</v>
      </c>
      <c r="I99" s="8">
        <v>-39.200000000000003</v>
      </c>
      <c r="J99" s="8">
        <v>70</v>
      </c>
      <c r="K99" s="28" t="s">
        <v>735</v>
      </c>
      <c r="L99" s="105" t="str">
        <f t="shared" si="30"/>
        <v>No</v>
      </c>
    </row>
    <row r="100" spans="1:12" x14ac:dyDescent="0.2">
      <c r="A100" s="128" t="s">
        <v>962</v>
      </c>
      <c r="B100" s="30" t="s">
        <v>213</v>
      </c>
      <c r="C100" s="1">
        <v>917</v>
      </c>
      <c r="D100" s="7" t="str">
        <f t="shared" si="36"/>
        <v>N/A</v>
      </c>
      <c r="E100" s="1">
        <v>1051</v>
      </c>
      <c r="F100" s="7" t="str">
        <f t="shared" si="37"/>
        <v>N/A</v>
      </c>
      <c r="G100" s="1">
        <v>615</v>
      </c>
      <c r="H100" s="7" t="str">
        <f t="shared" si="38"/>
        <v>N/A</v>
      </c>
      <c r="I100" s="8">
        <v>14.61</v>
      </c>
      <c r="J100" s="8">
        <v>-41.5</v>
      </c>
      <c r="K100" s="28" t="s">
        <v>735</v>
      </c>
      <c r="L100" s="105" t="str">
        <f t="shared" si="30"/>
        <v>No</v>
      </c>
    </row>
    <row r="101" spans="1:12" x14ac:dyDescent="0.2">
      <c r="A101" s="128" t="s">
        <v>1</v>
      </c>
      <c r="B101" s="30" t="s">
        <v>213</v>
      </c>
      <c r="C101" s="9">
        <v>98.775468066000002</v>
      </c>
      <c r="D101" s="7" t="str">
        <f t="shared" si="36"/>
        <v>N/A</v>
      </c>
      <c r="E101" s="9">
        <v>98.853662356000001</v>
      </c>
      <c r="F101" s="7" t="str">
        <f t="shared" si="37"/>
        <v>N/A</v>
      </c>
      <c r="G101" s="9">
        <v>98.601763810999998</v>
      </c>
      <c r="H101" s="7" t="str">
        <f t="shared" si="38"/>
        <v>N/A</v>
      </c>
      <c r="I101" s="8">
        <v>7.9200000000000007E-2</v>
      </c>
      <c r="J101" s="8">
        <v>-0.255</v>
      </c>
      <c r="K101" s="30" t="s">
        <v>736</v>
      </c>
      <c r="L101" s="105" t="str">
        <f t="shared" si="30"/>
        <v>Yes</v>
      </c>
    </row>
    <row r="102" spans="1:12" x14ac:dyDescent="0.2">
      <c r="A102" s="128" t="s">
        <v>69</v>
      </c>
      <c r="B102" s="30" t="s">
        <v>213</v>
      </c>
      <c r="C102" s="9">
        <v>93.269409070999998</v>
      </c>
      <c r="D102" s="7" t="str">
        <f t="shared" si="36"/>
        <v>N/A</v>
      </c>
      <c r="E102" s="9">
        <v>93.352184081000004</v>
      </c>
      <c r="F102" s="7" t="str">
        <f t="shared" si="37"/>
        <v>N/A</v>
      </c>
      <c r="G102" s="9">
        <v>92.893789967000004</v>
      </c>
      <c r="H102" s="7" t="str">
        <f t="shared" si="38"/>
        <v>N/A</v>
      </c>
      <c r="I102" s="8">
        <v>8.8700000000000001E-2</v>
      </c>
      <c r="J102" s="8">
        <v>-0.49099999999999999</v>
      </c>
      <c r="K102" s="30" t="s">
        <v>736</v>
      </c>
      <c r="L102" s="105" t="str">
        <f t="shared" si="30"/>
        <v>Yes</v>
      </c>
    </row>
    <row r="103" spans="1:12" x14ac:dyDescent="0.2">
      <c r="A103" s="137" t="s">
        <v>70</v>
      </c>
      <c r="B103" s="30" t="s">
        <v>213</v>
      </c>
      <c r="C103" s="1">
        <v>285349</v>
      </c>
      <c r="D103" s="7" t="str">
        <f t="shared" si="36"/>
        <v>N/A</v>
      </c>
      <c r="E103" s="1">
        <v>278647</v>
      </c>
      <c r="F103" s="7" t="str">
        <f t="shared" si="37"/>
        <v>N/A</v>
      </c>
      <c r="G103" s="1">
        <v>273370</v>
      </c>
      <c r="H103" s="7" t="str">
        <f t="shared" si="38"/>
        <v>N/A</v>
      </c>
      <c r="I103" s="8">
        <v>-2.35</v>
      </c>
      <c r="J103" s="8">
        <v>-1.89</v>
      </c>
      <c r="K103" s="30" t="s">
        <v>735</v>
      </c>
      <c r="L103" s="105" t="str">
        <f t="shared" si="30"/>
        <v>Yes</v>
      </c>
    </row>
    <row r="104" spans="1:12" x14ac:dyDescent="0.2">
      <c r="A104" s="128" t="s">
        <v>687</v>
      </c>
      <c r="B104" s="30" t="s">
        <v>213</v>
      </c>
      <c r="C104" s="9">
        <v>0.83616904209999998</v>
      </c>
      <c r="D104" s="7" t="str">
        <f t="shared" si="36"/>
        <v>N/A</v>
      </c>
      <c r="E104" s="9">
        <v>0.78055747949999998</v>
      </c>
      <c r="F104" s="7" t="str">
        <f t="shared" si="37"/>
        <v>N/A</v>
      </c>
      <c r="G104" s="9">
        <v>0.70453963490000004</v>
      </c>
      <c r="H104" s="7" t="str">
        <f t="shared" si="38"/>
        <v>N/A</v>
      </c>
      <c r="I104" s="8">
        <v>-6.65</v>
      </c>
      <c r="J104" s="8">
        <v>-9.74</v>
      </c>
      <c r="K104" s="30" t="s">
        <v>736</v>
      </c>
      <c r="L104" s="105" t="str">
        <f t="shared" ref="L104:L110" si="39">IF(J104="Div by 0", "N/A", IF(K104="N/A","N/A", IF(J104&gt;VALUE(MID(K104,1,2)), "No", IF(J104&lt;-1*VALUE(MID(K104,1,2)), "No", "Yes"))))</f>
        <v>Yes</v>
      </c>
    </row>
    <row r="105" spans="1:12" x14ac:dyDescent="0.2">
      <c r="A105" s="128" t="s">
        <v>686</v>
      </c>
      <c r="B105" s="30" t="s">
        <v>213</v>
      </c>
      <c r="C105" s="9">
        <v>0.4292988586</v>
      </c>
      <c r="D105" s="7" t="str">
        <f t="shared" si="36"/>
        <v>N/A</v>
      </c>
      <c r="E105" s="9">
        <v>0.25695593350000001</v>
      </c>
      <c r="F105" s="7" t="str">
        <f t="shared" si="37"/>
        <v>N/A</v>
      </c>
      <c r="G105" s="9">
        <v>0.19168160370000001</v>
      </c>
      <c r="H105" s="7" t="str">
        <f t="shared" si="38"/>
        <v>N/A</v>
      </c>
      <c r="I105" s="8">
        <v>-40.1</v>
      </c>
      <c r="J105" s="8">
        <v>-25.4</v>
      </c>
      <c r="K105" s="30" t="s">
        <v>736</v>
      </c>
      <c r="L105" s="105" t="str">
        <f t="shared" si="39"/>
        <v>No</v>
      </c>
    </row>
    <row r="106" spans="1:12" x14ac:dyDescent="0.2">
      <c r="A106" s="128" t="s">
        <v>685</v>
      </c>
      <c r="B106" s="30" t="s">
        <v>213</v>
      </c>
      <c r="C106" s="9">
        <v>98.734532099000006</v>
      </c>
      <c r="D106" s="7" t="str">
        <f t="shared" si="36"/>
        <v>N/A</v>
      </c>
      <c r="E106" s="9">
        <v>98.962486587000001</v>
      </c>
      <c r="F106" s="7" t="str">
        <f t="shared" si="37"/>
        <v>N/A</v>
      </c>
      <c r="G106" s="9">
        <v>99.103778761000001</v>
      </c>
      <c r="H106" s="7" t="str">
        <f t="shared" si="38"/>
        <v>N/A</v>
      </c>
      <c r="I106" s="8">
        <v>0.23089999999999999</v>
      </c>
      <c r="J106" s="8">
        <v>0.14280000000000001</v>
      </c>
      <c r="K106" s="30" t="s">
        <v>736</v>
      </c>
      <c r="L106" s="105" t="str">
        <f t="shared" si="39"/>
        <v>Yes</v>
      </c>
    </row>
    <row r="107" spans="1:12" ht="25.5" x14ac:dyDescent="0.2">
      <c r="A107" s="137" t="s">
        <v>963</v>
      </c>
      <c r="B107" s="30" t="s">
        <v>213</v>
      </c>
      <c r="C107" s="9">
        <v>37.154570098000001</v>
      </c>
      <c r="D107" s="7" t="str">
        <f t="shared" si="36"/>
        <v>N/A</v>
      </c>
      <c r="E107" s="9">
        <v>36.522446701</v>
      </c>
      <c r="F107" s="7" t="str">
        <f t="shared" si="37"/>
        <v>N/A</v>
      </c>
      <c r="G107" s="9">
        <v>36.039746674</v>
      </c>
      <c r="H107" s="7" t="str">
        <f t="shared" si="38"/>
        <v>N/A</v>
      </c>
      <c r="I107" s="8">
        <v>-1.7</v>
      </c>
      <c r="J107" s="8">
        <v>-1.32</v>
      </c>
      <c r="K107" s="30" t="s">
        <v>736</v>
      </c>
      <c r="L107" s="105" t="str">
        <f t="shared" si="39"/>
        <v>Yes</v>
      </c>
    </row>
    <row r="108" spans="1:12" ht="25.5" x14ac:dyDescent="0.2">
      <c r="A108" s="137" t="s">
        <v>964</v>
      </c>
      <c r="B108" s="30" t="s">
        <v>213</v>
      </c>
      <c r="C108" s="9">
        <v>61.435070168000003</v>
      </c>
      <c r="D108" s="7" t="str">
        <f t="shared" si="36"/>
        <v>N/A</v>
      </c>
      <c r="E108" s="9">
        <v>62.112979115999998</v>
      </c>
      <c r="F108" s="7" t="str">
        <f t="shared" si="37"/>
        <v>N/A</v>
      </c>
      <c r="G108" s="9">
        <v>62.590218614000001</v>
      </c>
      <c r="H108" s="7" t="str">
        <f t="shared" si="38"/>
        <v>N/A</v>
      </c>
      <c r="I108" s="8">
        <v>1.103</v>
      </c>
      <c r="J108" s="8">
        <v>0.76829999999999998</v>
      </c>
      <c r="K108" s="30" t="s">
        <v>736</v>
      </c>
      <c r="L108" s="105" t="str">
        <f t="shared" si="39"/>
        <v>Yes</v>
      </c>
    </row>
    <row r="109" spans="1:12" ht="25.5" x14ac:dyDescent="0.2">
      <c r="A109" s="137" t="s">
        <v>965</v>
      </c>
      <c r="B109" s="30" t="s">
        <v>213</v>
      </c>
      <c r="C109" s="9">
        <v>0.47256209249999998</v>
      </c>
      <c r="D109" s="7" t="str">
        <f t="shared" si="36"/>
        <v>N/A</v>
      </c>
      <c r="E109" s="9">
        <v>0.45417713589999997</v>
      </c>
      <c r="F109" s="7" t="str">
        <f t="shared" si="37"/>
        <v>N/A</v>
      </c>
      <c r="G109" s="9">
        <v>0.51737524329999995</v>
      </c>
      <c r="H109" s="7" t="str">
        <f t="shared" si="38"/>
        <v>N/A</v>
      </c>
      <c r="I109" s="8">
        <v>-3.89</v>
      </c>
      <c r="J109" s="8">
        <v>13.91</v>
      </c>
      <c r="K109" s="30" t="s">
        <v>736</v>
      </c>
      <c r="L109" s="105" t="str">
        <f t="shared" si="39"/>
        <v>Yes</v>
      </c>
    </row>
    <row r="110" spans="1:12" ht="25.5" x14ac:dyDescent="0.2">
      <c r="A110" s="137" t="s">
        <v>966</v>
      </c>
      <c r="B110" s="30" t="s">
        <v>213</v>
      </c>
      <c r="C110" s="9">
        <v>0.93779764089999995</v>
      </c>
      <c r="D110" s="7" t="str">
        <f t="shared" si="36"/>
        <v>N/A</v>
      </c>
      <c r="E110" s="9">
        <v>0.91039704749999995</v>
      </c>
      <c r="F110" s="7" t="str">
        <f t="shared" si="37"/>
        <v>N/A</v>
      </c>
      <c r="G110" s="9">
        <v>0.85265946889999999</v>
      </c>
      <c r="H110" s="7" t="str">
        <f t="shared" si="38"/>
        <v>N/A</v>
      </c>
      <c r="I110" s="8">
        <v>-2.92</v>
      </c>
      <c r="J110" s="8">
        <v>-6.34</v>
      </c>
      <c r="K110" s="30" t="s">
        <v>736</v>
      </c>
      <c r="L110" s="105" t="str">
        <f t="shared" si="39"/>
        <v>Yes</v>
      </c>
    </row>
    <row r="111" spans="1:12" x14ac:dyDescent="0.2">
      <c r="A111" s="128" t="s">
        <v>967</v>
      </c>
      <c r="B111" s="30" t="s">
        <v>286</v>
      </c>
      <c r="C111" s="9">
        <v>99.968598497000002</v>
      </c>
      <c r="D111" s="27" t="str">
        <f>IF($B111="N/A","N/A",IF(C111&gt;=99,"Yes","No"))</f>
        <v>Yes</v>
      </c>
      <c r="E111" s="9">
        <v>99.963827378000005</v>
      </c>
      <c r="F111" s="27" t="str">
        <f>IF($B111="N/A","N/A",IF(E111&gt;=99,"Yes","No"))</f>
        <v>Yes</v>
      </c>
      <c r="G111" s="9">
        <v>99.974810673999997</v>
      </c>
      <c r="H111" s="27" t="str">
        <f>IF($B111="N/A","N/A",IF(G111&gt;=99,"Yes","No"))</f>
        <v>Yes</v>
      </c>
      <c r="I111" s="8">
        <v>-5.0000000000000001E-3</v>
      </c>
      <c r="J111" s="8">
        <v>1.0999999999999999E-2</v>
      </c>
      <c r="K111" s="30" t="s">
        <v>735</v>
      </c>
      <c r="L111" s="105" t="str">
        <f t="shared" ref="L111:L145" si="40">IF(J111="Div by 0", "N/A", IF(K111="N/A","N/A", IF(J111&gt;VALUE(MID(K111,1,2)), "No", IF(J111&lt;-1*VALUE(MID(K111,1,2)), "No", "Yes"))))</f>
        <v>Yes</v>
      </c>
    </row>
    <row r="112" spans="1:12" x14ac:dyDescent="0.2">
      <c r="A112" s="128" t="s">
        <v>968</v>
      </c>
      <c r="B112" s="30" t="s">
        <v>213</v>
      </c>
      <c r="C112" s="9">
        <v>7.8903845487000002</v>
      </c>
      <c r="D112" s="27" t="str">
        <f>IF($B112="N/A","N/A",IF(C112&gt;10,"No",IF(C112&lt;-10,"No","Yes")))</f>
        <v>N/A</v>
      </c>
      <c r="E112" s="9">
        <v>7.8986347760999998</v>
      </c>
      <c r="F112" s="27" t="str">
        <f>IF($B112="N/A","N/A",IF(E112&gt;10,"No",IF(E112&lt;-10,"No","Yes")))</f>
        <v>N/A</v>
      </c>
      <c r="G112" s="9">
        <v>8.1606204802000004</v>
      </c>
      <c r="H112" s="27" t="str">
        <f>IF($B112="N/A","N/A",IF(G112&gt;10,"No",IF(G112&lt;-10,"No","Yes")))</f>
        <v>N/A</v>
      </c>
      <c r="I112" s="8">
        <v>0.1046</v>
      </c>
      <c r="J112" s="8">
        <v>3.3170000000000002</v>
      </c>
      <c r="K112" s="30" t="s">
        <v>735</v>
      </c>
      <c r="L112" s="105" t="str">
        <f t="shared" si="40"/>
        <v>Yes</v>
      </c>
    </row>
    <row r="113" spans="1:12" x14ac:dyDescent="0.2">
      <c r="A113" s="104" t="s">
        <v>969</v>
      </c>
      <c r="B113" s="30" t="s">
        <v>280</v>
      </c>
      <c r="C113" s="4">
        <v>99.290066945999996</v>
      </c>
      <c r="D113" s="27" t="str">
        <f>IF($B113="N/A","N/A",IF(C113&gt;=98,"Yes","No"))</f>
        <v>Yes</v>
      </c>
      <c r="E113" s="4">
        <v>99.340099644999995</v>
      </c>
      <c r="F113" s="27" t="str">
        <f>IF($B113="N/A","N/A",IF(E113&gt;=98,"Yes","No"))</f>
        <v>Yes</v>
      </c>
      <c r="G113" s="4">
        <v>99.746665461999996</v>
      </c>
      <c r="H113" s="27" t="str">
        <f>IF($B113="N/A","N/A",IF(G113&gt;=98,"Yes","No"))</f>
        <v>Yes</v>
      </c>
      <c r="I113" s="8">
        <v>5.04E-2</v>
      </c>
      <c r="J113" s="8">
        <v>0.4093</v>
      </c>
      <c r="K113" s="28" t="s">
        <v>735</v>
      </c>
      <c r="L113" s="105" t="str">
        <f t="shared" si="40"/>
        <v>Yes</v>
      </c>
    </row>
    <row r="114" spans="1:12" x14ac:dyDescent="0.2">
      <c r="A114" s="104" t="s">
        <v>970</v>
      </c>
      <c r="B114" s="30" t="s">
        <v>287</v>
      </c>
      <c r="C114" s="4">
        <v>99.788666225</v>
      </c>
      <c r="D114" s="27" t="str">
        <f>IF($B114="N/A","N/A",IF(C114&gt;=80,"Yes","No"))</f>
        <v>Yes</v>
      </c>
      <c r="E114" s="4">
        <v>99.812985413000007</v>
      </c>
      <c r="F114" s="27" t="str">
        <f>IF($B114="N/A","N/A",IF(E114&gt;=80,"Yes","No"))</f>
        <v>Yes</v>
      </c>
      <c r="G114" s="4">
        <v>99.341388266999999</v>
      </c>
      <c r="H114" s="27" t="str">
        <f>IF($B114="N/A","N/A",IF(G114&gt;=80,"Yes","No"))</f>
        <v>Yes</v>
      </c>
      <c r="I114" s="8">
        <v>2.4400000000000002E-2</v>
      </c>
      <c r="J114" s="8">
        <v>-0.47199999999999998</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1.8983953360000001</v>
      </c>
      <c r="D117" s="23" t="s">
        <v>737</v>
      </c>
      <c r="E117" s="9">
        <v>1.8036023318000001</v>
      </c>
      <c r="F117" s="23" t="s">
        <v>737</v>
      </c>
      <c r="G117" s="9">
        <v>1.4089857898</v>
      </c>
      <c r="H117" s="27" t="str">
        <f>IF($B117="N/A","N/A",IF(G117&lt;100,"No",IF(G117=100,"No","Yes")))</f>
        <v>N/A</v>
      </c>
      <c r="I117" s="8">
        <v>-4.99</v>
      </c>
      <c r="J117" s="8">
        <v>-21.9</v>
      </c>
      <c r="K117" s="28" t="s">
        <v>734</v>
      </c>
      <c r="L117" s="105" t="str">
        <f t="shared" si="40"/>
        <v>Yes</v>
      </c>
    </row>
    <row r="118" spans="1:12" ht="25.5" x14ac:dyDescent="0.2">
      <c r="A118" s="128" t="s">
        <v>974</v>
      </c>
      <c r="B118" s="22" t="s">
        <v>213</v>
      </c>
      <c r="C118" s="9">
        <v>1.4649733139000001</v>
      </c>
      <c r="D118" s="27" t="str">
        <f>IF($B118="N/A","N/A",IF(C118&gt;10,"No",IF(C118&lt;-10,"No","Yes")))</f>
        <v>N/A</v>
      </c>
      <c r="E118" s="9">
        <v>1.6072668938000001</v>
      </c>
      <c r="F118" s="27" t="str">
        <f>IF($B118="N/A","N/A",IF(E118&gt;10,"No",IF(E118&lt;-10,"No","Yes")))</f>
        <v>N/A</v>
      </c>
      <c r="G118" s="9">
        <v>1.5389576679999999</v>
      </c>
      <c r="H118" s="27" t="str">
        <f>IF($B118="N/A","N/A",IF(G118&gt;10,"No",IF(G118&lt;-10,"No","Yes")))</f>
        <v>N/A</v>
      </c>
      <c r="I118" s="8">
        <v>9.7129999999999992</v>
      </c>
      <c r="J118" s="8">
        <v>-4.25</v>
      </c>
      <c r="K118" s="28" t="s">
        <v>734</v>
      </c>
      <c r="L118" s="105" t="str">
        <f>IF(J118="Div by 0", "N/A", IF(OR(J118="N/A",K118="N/A"),"N/A", IF(J118&gt;VALUE(MID(K118,1,2)), "No", IF(J118&lt;-1*VALUE(MID(K118,1,2)), "No", "Yes"))))</f>
        <v>Yes</v>
      </c>
    </row>
    <row r="119" spans="1:12" x14ac:dyDescent="0.2">
      <c r="A119" s="152" t="s">
        <v>100</v>
      </c>
      <c r="B119" s="22" t="s">
        <v>213</v>
      </c>
      <c r="C119" s="23">
        <v>130567</v>
      </c>
      <c r="D119" s="27" t="str">
        <f t="shared" ref="D119:D145" si="43">IF($B119="N/A","N/A",IF(C119&gt;10,"No",IF(C119&lt;-10,"No","Yes")))</f>
        <v>N/A</v>
      </c>
      <c r="E119" s="23">
        <v>127168</v>
      </c>
      <c r="F119" s="27" t="str">
        <f t="shared" ref="F119:F145" si="44">IF($B119="N/A","N/A",IF(E119&gt;10,"No",IF(E119&lt;-10,"No","Yes")))</f>
        <v>N/A</v>
      </c>
      <c r="G119" s="23">
        <v>123068</v>
      </c>
      <c r="H119" s="27" t="str">
        <f t="shared" ref="H119:H145" si="45">IF($B119="N/A","N/A",IF(G119&gt;10,"No",IF(G119&lt;-10,"No","Yes")))</f>
        <v>N/A</v>
      </c>
      <c r="I119" s="8">
        <v>-2.6</v>
      </c>
      <c r="J119" s="8">
        <v>-3.22</v>
      </c>
      <c r="K119" s="28" t="s">
        <v>735</v>
      </c>
      <c r="L119" s="105" t="str">
        <f t="shared" si="40"/>
        <v>Yes</v>
      </c>
    </row>
    <row r="120" spans="1:12" x14ac:dyDescent="0.2">
      <c r="A120" s="128" t="s">
        <v>975</v>
      </c>
      <c r="B120" s="22" t="s">
        <v>213</v>
      </c>
      <c r="C120" s="23">
        <v>14990</v>
      </c>
      <c r="D120" s="27" t="str">
        <f t="shared" si="43"/>
        <v>N/A</v>
      </c>
      <c r="E120" s="23">
        <v>14048</v>
      </c>
      <c r="F120" s="27" t="str">
        <f t="shared" si="44"/>
        <v>N/A</v>
      </c>
      <c r="G120" s="23">
        <v>13765</v>
      </c>
      <c r="H120" s="27" t="str">
        <f t="shared" si="45"/>
        <v>N/A</v>
      </c>
      <c r="I120" s="8">
        <v>-6.28</v>
      </c>
      <c r="J120" s="8">
        <v>-2.0099999999999998</v>
      </c>
      <c r="K120" s="28" t="s">
        <v>735</v>
      </c>
      <c r="L120" s="105" t="str">
        <f t="shared" si="40"/>
        <v>Yes</v>
      </c>
    </row>
    <row r="121" spans="1:12" x14ac:dyDescent="0.2">
      <c r="A121" s="128" t="s">
        <v>976</v>
      </c>
      <c r="B121" s="22" t="s">
        <v>213</v>
      </c>
      <c r="C121" s="23">
        <v>378</v>
      </c>
      <c r="D121" s="27" t="str">
        <f t="shared" si="43"/>
        <v>N/A</v>
      </c>
      <c r="E121" s="23">
        <v>374</v>
      </c>
      <c r="F121" s="27" t="str">
        <f t="shared" si="44"/>
        <v>N/A</v>
      </c>
      <c r="G121" s="23">
        <v>298</v>
      </c>
      <c r="H121" s="27" t="str">
        <f t="shared" si="45"/>
        <v>N/A</v>
      </c>
      <c r="I121" s="8">
        <v>-1.06</v>
      </c>
      <c r="J121" s="8">
        <v>-20.3</v>
      </c>
      <c r="K121" s="28" t="s">
        <v>735</v>
      </c>
      <c r="L121" s="105" t="str">
        <f t="shared" si="40"/>
        <v>No</v>
      </c>
    </row>
    <row r="122" spans="1:12" x14ac:dyDescent="0.2">
      <c r="A122" s="128" t="s">
        <v>977</v>
      </c>
      <c r="B122" s="22" t="s">
        <v>213</v>
      </c>
      <c r="C122" s="23">
        <v>73040</v>
      </c>
      <c r="D122" s="27" t="str">
        <f t="shared" si="43"/>
        <v>N/A</v>
      </c>
      <c r="E122" s="23">
        <v>71510</v>
      </c>
      <c r="F122" s="27" t="str">
        <f t="shared" si="44"/>
        <v>N/A</v>
      </c>
      <c r="G122" s="23">
        <v>69624</v>
      </c>
      <c r="H122" s="27" t="str">
        <f t="shared" si="45"/>
        <v>N/A</v>
      </c>
      <c r="I122" s="8">
        <v>-2.09</v>
      </c>
      <c r="J122" s="8">
        <v>-2.64</v>
      </c>
      <c r="K122" s="28" t="s">
        <v>735</v>
      </c>
      <c r="L122" s="105" t="str">
        <f t="shared" si="40"/>
        <v>Yes</v>
      </c>
    </row>
    <row r="123" spans="1:12" x14ac:dyDescent="0.2">
      <c r="A123" s="128" t="s">
        <v>978</v>
      </c>
      <c r="B123" s="22" t="s">
        <v>213</v>
      </c>
      <c r="C123" s="23">
        <v>42159</v>
      </c>
      <c r="D123" s="27" t="str">
        <f t="shared" si="43"/>
        <v>N/A</v>
      </c>
      <c r="E123" s="23">
        <v>41236</v>
      </c>
      <c r="F123" s="27" t="str">
        <f t="shared" si="44"/>
        <v>N/A</v>
      </c>
      <c r="G123" s="23">
        <v>39381</v>
      </c>
      <c r="H123" s="27" t="str">
        <f t="shared" si="45"/>
        <v>N/A</v>
      </c>
      <c r="I123" s="8">
        <v>-2.19</v>
      </c>
      <c r="J123" s="8">
        <v>-4.5</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317437</v>
      </c>
      <c r="D125" s="27" t="str">
        <f t="shared" si="43"/>
        <v>N/A</v>
      </c>
      <c r="E125" s="23">
        <v>311231</v>
      </c>
      <c r="F125" s="27" t="str">
        <f t="shared" si="44"/>
        <v>N/A</v>
      </c>
      <c r="G125" s="23">
        <v>303249</v>
      </c>
      <c r="H125" s="27" t="str">
        <f t="shared" si="45"/>
        <v>N/A</v>
      </c>
      <c r="I125" s="8">
        <v>-1.96</v>
      </c>
      <c r="J125" s="8">
        <v>-2.56</v>
      </c>
      <c r="K125" s="28" t="s">
        <v>735</v>
      </c>
      <c r="L125" s="105" t="str">
        <f t="shared" si="40"/>
        <v>Yes</v>
      </c>
    </row>
    <row r="126" spans="1:12" x14ac:dyDescent="0.2">
      <c r="A126" s="128" t="s">
        <v>980</v>
      </c>
      <c r="B126" s="22" t="s">
        <v>213</v>
      </c>
      <c r="C126" s="23">
        <v>220368</v>
      </c>
      <c r="D126" s="27" t="str">
        <f t="shared" si="43"/>
        <v>N/A</v>
      </c>
      <c r="E126" s="23">
        <v>214304</v>
      </c>
      <c r="F126" s="27" t="str">
        <f t="shared" si="44"/>
        <v>N/A</v>
      </c>
      <c r="G126" s="23">
        <v>213213</v>
      </c>
      <c r="H126" s="27" t="str">
        <f t="shared" si="45"/>
        <v>N/A</v>
      </c>
      <c r="I126" s="8">
        <v>-2.75</v>
      </c>
      <c r="J126" s="8">
        <v>-0.50900000000000001</v>
      </c>
      <c r="K126" s="28" t="s">
        <v>735</v>
      </c>
      <c r="L126" s="105" t="str">
        <f t="shared" si="40"/>
        <v>Yes</v>
      </c>
    </row>
    <row r="127" spans="1:12" x14ac:dyDescent="0.2">
      <c r="A127" s="128" t="s">
        <v>981</v>
      </c>
      <c r="B127" s="22" t="s">
        <v>213</v>
      </c>
      <c r="C127" s="23">
        <v>1122</v>
      </c>
      <c r="D127" s="27" t="str">
        <f t="shared" si="43"/>
        <v>N/A</v>
      </c>
      <c r="E127" s="23">
        <v>978</v>
      </c>
      <c r="F127" s="27" t="str">
        <f t="shared" si="44"/>
        <v>N/A</v>
      </c>
      <c r="G127" s="23">
        <v>630</v>
      </c>
      <c r="H127" s="27" t="str">
        <f t="shared" si="45"/>
        <v>N/A</v>
      </c>
      <c r="I127" s="8">
        <v>-12.8</v>
      </c>
      <c r="J127" s="8">
        <v>-35.6</v>
      </c>
      <c r="K127" s="28" t="s">
        <v>735</v>
      </c>
      <c r="L127" s="105" t="str">
        <f t="shared" si="40"/>
        <v>No</v>
      </c>
    </row>
    <row r="128" spans="1:12" x14ac:dyDescent="0.2">
      <c r="A128" s="128" t="s">
        <v>982</v>
      </c>
      <c r="B128" s="22" t="s">
        <v>213</v>
      </c>
      <c r="C128" s="23">
        <v>69675</v>
      </c>
      <c r="D128" s="27" t="str">
        <f t="shared" si="43"/>
        <v>N/A</v>
      </c>
      <c r="E128" s="23">
        <v>70149</v>
      </c>
      <c r="F128" s="27" t="str">
        <f t="shared" si="44"/>
        <v>N/A</v>
      </c>
      <c r="G128" s="23">
        <v>64991</v>
      </c>
      <c r="H128" s="27" t="str">
        <f t="shared" si="45"/>
        <v>N/A</v>
      </c>
      <c r="I128" s="8">
        <v>0.68030000000000002</v>
      </c>
      <c r="J128" s="8">
        <v>-7.35</v>
      </c>
      <c r="K128" s="28" t="s">
        <v>735</v>
      </c>
      <c r="L128" s="105" t="str">
        <f t="shared" si="40"/>
        <v>Yes</v>
      </c>
    </row>
    <row r="129" spans="1:12" x14ac:dyDescent="0.2">
      <c r="A129" s="128" t="s">
        <v>983</v>
      </c>
      <c r="B129" s="22" t="s">
        <v>213</v>
      </c>
      <c r="C129" s="23">
        <v>26120</v>
      </c>
      <c r="D129" s="27" t="str">
        <f t="shared" si="43"/>
        <v>N/A</v>
      </c>
      <c r="E129" s="23">
        <v>25657</v>
      </c>
      <c r="F129" s="27" t="str">
        <f t="shared" si="44"/>
        <v>N/A</v>
      </c>
      <c r="G129" s="23">
        <v>24297</v>
      </c>
      <c r="H129" s="27" t="str">
        <f t="shared" si="45"/>
        <v>N/A</v>
      </c>
      <c r="I129" s="8">
        <v>-1.77</v>
      </c>
      <c r="J129" s="8">
        <v>-5.3</v>
      </c>
      <c r="K129" s="28" t="s">
        <v>735</v>
      </c>
      <c r="L129" s="105" t="str">
        <f t="shared" si="40"/>
        <v>Yes</v>
      </c>
    </row>
    <row r="130" spans="1:12" x14ac:dyDescent="0.2">
      <c r="A130" s="128" t="s">
        <v>984</v>
      </c>
      <c r="B130" s="22" t="s">
        <v>213</v>
      </c>
      <c r="C130" s="23">
        <v>152</v>
      </c>
      <c r="D130" s="27" t="str">
        <f t="shared" si="43"/>
        <v>N/A</v>
      </c>
      <c r="E130" s="23">
        <v>143</v>
      </c>
      <c r="F130" s="27" t="str">
        <f t="shared" si="44"/>
        <v>N/A</v>
      </c>
      <c r="G130" s="23">
        <v>118</v>
      </c>
      <c r="H130" s="27" t="str">
        <f t="shared" si="45"/>
        <v>N/A</v>
      </c>
      <c r="I130" s="8">
        <v>-5.92</v>
      </c>
      <c r="J130" s="8">
        <v>-17.5</v>
      </c>
      <c r="K130" s="28" t="s">
        <v>735</v>
      </c>
      <c r="L130" s="105" t="str">
        <f t="shared" si="40"/>
        <v>No</v>
      </c>
    </row>
    <row r="131" spans="1:12" x14ac:dyDescent="0.2">
      <c r="A131" s="152" t="s">
        <v>104</v>
      </c>
      <c r="B131" s="22" t="s">
        <v>213</v>
      </c>
      <c r="C131" s="23">
        <v>815429</v>
      </c>
      <c r="D131" s="27" t="str">
        <f t="shared" si="43"/>
        <v>N/A</v>
      </c>
      <c r="E131" s="23">
        <v>810880</v>
      </c>
      <c r="F131" s="27" t="str">
        <f t="shared" si="44"/>
        <v>N/A</v>
      </c>
      <c r="G131" s="23">
        <v>774470</v>
      </c>
      <c r="H131" s="27" t="str">
        <f t="shared" si="45"/>
        <v>N/A</v>
      </c>
      <c r="I131" s="8">
        <v>-0.55800000000000005</v>
      </c>
      <c r="J131" s="8">
        <v>-4.49</v>
      </c>
      <c r="K131" s="28" t="s">
        <v>735</v>
      </c>
      <c r="L131" s="105" t="str">
        <f t="shared" si="40"/>
        <v>Yes</v>
      </c>
    </row>
    <row r="132" spans="1:12" x14ac:dyDescent="0.2">
      <c r="A132" s="128" t="s">
        <v>985</v>
      </c>
      <c r="B132" s="22" t="s">
        <v>213</v>
      </c>
      <c r="C132" s="23">
        <v>431291</v>
      </c>
      <c r="D132" s="27" t="str">
        <f t="shared" si="43"/>
        <v>N/A</v>
      </c>
      <c r="E132" s="23">
        <v>426382</v>
      </c>
      <c r="F132" s="27" t="str">
        <f t="shared" si="44"/>
        <v>N/A</v>
      </c>
      <c r="G132" s="23">
        <v>368031</v>
      </c>
      <c r="H132" s="27" t="str">
        <f t="shared" si="45"/>
        <v>N/A</v>
      </c>
      <c r="I132" s="8">
        <v>-1.1399999999999999</v>
      </c>
      <c r="J132" s="8">
        <v>-13.7</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37009</v>
      </c>
      <c r="D134" s="27" t="str">
        <f t="shared" si="43"/>
        <v>N/A</v>
      </c>
      <c r="E134" s="23">
        <v>34196</v>
      </c>
      <c r="F134" s="27" t="str">
        <f t="shared" si="44"/>
        <v>N/A</v>
      </c>
      <c r="G134" s="23">
        <v>15295</v>
      </c>
      <c r="H134" s="27" t="str">
        <f t="shared" si="45"/>
        <v>N/A</v>
      </c>
      <c r="I134" s="8">
        <v>-7.6</v>
      </c>
      <c r="J134" s="8">
        <v>-55.3</v>
      </c>
      <c r="K134" s="28" t="s">
        <v>735</v>
      </c>
      <c r="L134" s="105" t="str">
        <f t="shared" si="40"/>
        <v>No</v>
      </c>
    </row>
    <row r="135" spans="1:12" x14ac:dyDescent="0.2">
      <c r="A135" s="128" t="s">
        <v>988</v>
      </c>
      <c r="B135" s="22" t="s">
        <v>213</v>
      </c>
      <c r="C135" s="23">
        <v>250708</v>
      </c>
      <c r="D135" s="27" t="str">
        <f t="shared" si="43"/>
        <v>N/A</v>
      </c>
      <c r="E135" s="23">
        <v>255700</v>
      </c>
      <c r="F135" s="27" t="str">
        <f t="shared" si="44"/>
        <v>N/A</v>
      </c>
      <c r="G135" s="23">
        <v>312565</v>
      </c>
      <c r="H135" s="27" t="str">
        <f t="shared" si="45"/>
        <v>N/A</v>
      </c>
      <c r="I135" s="8">
        <v>1.9910000000000001</v>
      </c>
      <c r="J135" s="8">
        <v>22.24</v>
      </c>
      <c r="K135" s="28" t="s">
        <v>735</v>
      </c>
      <c r="L135" s="105" t="str">
        <f t="shared" si="40"/>
        <v>No</v>
      </c>
    </row>
    <row r="136" spans="1:12" x14ac:dyDescent="0.2">
      <c r="A136" s="128" t="s">
        <v>989</v>
      </c>
      <c r="B136" s="22" t="s">
        <v>213</v>
      </c>
      <c r="C136" s="23">
        <v>47879</v>
      </c>
      <c r="D136" s="27" t="str">
        <f t="shared" si="43"/>
        <v>N/A</v>
      </c>
      <c r="E136" s="23">
        <v>47625</v>
      </c>
      <c r="F136" s="27" t="str">
        <f t="shared" si="44"/>
        <v>N/A</v>
      </c>
      <c r="G136" s="23">
        <v>36017</v>
      </c>
      <c r="H136" s="27" t="str">
        <f t="shared" si="45"/>
        <v>N/A</v>
      </c>
      <c r="I136" s="8">
        <v>-0.53100000000000003</v>
      </c>
      <c r="J136" s="8">
        <v>-24.4</v>
      </c>
      <c r="K136" s="28" t="s">
        <v>735</v>
      </c>
      <c r="L136" s="105" t="str">
        <f t="shared" si="40"/>
        <v>No</v>
      </c>
    </row>
    <row r="137" spans="1:12" x14ac:dyDescent="0.2">
      <c r="A137" s="128" t="s">
        <v>990</v>
      </c>
      <c r="B137" s="22" t="s">
        <v>213</v>
      </c>
      <c r="C137" s="23">
        <v>21072</v>
      </c>
      <c r="D137" s="27" t="str">
        <f t="shared" si="43"/>
        <v>N/A</v>
      </c>
      <c r="E137" s="23">
        <v>21211</v>
      </c>
      <c r="F137" s="27" t="str">
        <f t="shared" si="44"/>
        <v>N/A</v>
      </c>
      <c r="G137" s="23">
        <v>23135</v>
      </c>
      <c r="H137" s="27" t="str">
        <f t="shared" si="45"/>
        <v>N/A</v>
      </c>
      <c r="I137" s="8">
        <v>0.65959999999999996</v>
      </c>
      <c r="J137" s="8">
        <v>9.0709999999999997</v>
      </c>
      <c r="K137" s="28" t="s">
        <v>735</v>
      </c>
      <c r="L137" s="105" t="str">
        <f t="shared" si="40"/>
        <v>Yes</v>
      </c>
    </row>
    <row r="138" spans="1:12" x14ac:dyDescent="0.2">
      <c r="A138" s="128" t="s">
        <v>991</v>
      </c>
      <c r="B138" s="22" t="s">
        <v>213</v>
      </c>
      <c r="C138" s="23">
        <v>27470</v>
      </c>
      <c r="D138" s="27" t="str">
        <f t="shared" si="43"/>
        <v>N/A</v>
      </c>
      <c r="E138" s="23">
        <v>25766</v>
      </c>
      <c r="F138" s="27" t="str">
        <f t="shared" si="44"/>
        <v>N/A</v>
      </c>
      <c r="G138" s="23">
        <v>19427</v>
      </c>
      <c r="H138" s="27" t="str">
        <f t="shared" si="45"/>
        <v>N/A</v>
      </c>
      <c r="I138" s="8">
        <v>-6.2</v>
      </c>
      <c r="J138" s="8">
        <v>-24.6</v>
      </c>
      <c r="K138" s="28" t="s">
        <v>735</v>
      </c>
      <c r="L138" s="105" t="str">
        <f t="shared" si="40"/>
        <v>No</v>
      </c>
    </row>
    <row r="139" spans="1:12" x14ac:dyDescent="0.2">
      <c r="A139" s="152" t="s">
        <v>105</v>
      </c>
      <c r="B139" s="22" t="s">
        <v>213</v>
      </c>
      <c r="C139" s="23">
        <v>324605</v>
      </c>
      <c r="D139" s="27" t="str">
        <f t="shared" si="43"/>
        <v>N/A</v>
      </c>
      <c r="E139" s="23">
        <v>318157</v>
      </c>
      <c r="F139" s="27" t="str">
        <f t="shared" si="44"/>
        <v>N/A</v>
      </c>
      <c r="G139" s="23">
        <v>318397</v>
      </c>
      <c r="H139" s="27" t="str">
        <f t="shared" si="45"/>
        <v>N/A</v>
      </c>
      <c r="I139" s="8">
        <v>-1.99</v>
      </c>
      <c r="J139" s="8">
        <v>7.5399999999999995E-2</v>
      </c>
      <c r="K139" s="28" t="s">
        <v>735</v>
      </c>
      <c r="L139" s="105" t="str">
        <f t="shared" si="40"/>
        <v>Yes</v>
      </c>
    </row>
    <row r="140" spans="1:12" x14ac:dyDescent="0.2">
      <c r="A140" s="128" t="s">
        <v>992</v>
      </c>
      <c r="B140" s="22" t="s">
        <v>213</v>
      </c>
      <c r="C140" s="23">
        <v>239552</v>
      </c>
      <c r="D140" s="27" t="str">
        <f t="shared" si="43"/>
        <v>N/A</v>
      </c>
      <c r="E140" s="23">
        <v>232608</v>
      </c>
      <c r="F140" s="27" t="str">
        <f t="shared" si="44"/>
        <v>N/A</v>
      </c>
      <c r="G140" s="23">
        <v>241538</v>
      </c>
      <c r="H140" s="27" t="str">
        <f t="shared" si="45"/>
        <v>N/A</v>
      </c>
      <c r="I140" s="8">
        <v>-2.9</v>
      </c>
      <c r="J140" s="8">
        <v>3.839</v>
      </c>
      <c r="K140" s="28" t="s">
        <v>735</v>
      </c>
      <c r="L140" s="105" t="str">
        <f t="shared" si="40"/>
        <v>Yes</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15760</v>
      </c>
      <c r="D142" s="27" t="str">
        <f t="shared" si="43"/>
        <v>N/A</v>
      </c>
      <c r="E142" s="23">
        <v>15032</v>
      </c>
      <c r="F142" s="27" t="str">
        <f t="shared" si="44"/>
        <v>N/A</v>
      </c>
      <c r="G142" s="23">
        <v>14202</v>
      </c>
      <c r="H142" s="27" t="str">
        <f t="shared" si="45"/>
        <v>N/A</v>
      </c>
      <c r="I142" s="8">
        <v>-4.62</v>
      </c>
      <c r="J142" s="8">
        <v>-5.52</v>
      </c>
      <c r="K142" s="28" t="s">
        <v>735</v>
      </c>
      <c r="L142" s="105" t="str">
        <f t="shared" si="40"/>
        <v>Yes</v>
      </c>
    </row>
    <row r="143" spans="1:12" x14ac:dyDescent="0.2">
      <c r="A143" s="128" t="s">
        <v>995</v>
      </c>
      <c r="B143" s="22" t="s">
        <v>213</v>
      </c>
      <c r="C143" s="23">
        <v>28412</v>
      </c>
      <c r="D143" s="27" t="str">
        <f t="shared" si="43"/>
        <v>N/A</v>
      </c>
      <c r="E143" s="23">
        <v>30331</v>
      </c>
      <c r="F143" s="27" t="str">
        <f t="shared" si="44"/>
        <v>N/A</v>
      </c>
      <c r="G143" s="23">
        <v>37425</v>
      </c>
      <c r="H143" s="27" t="str">
        <f t="shared" si="45"/>
        <v>N/A</v>
      </c>
      <c r="I143" s="8">
        <v>6.7539999999999996</v>
      </c>
      <c r="J143" s="8">
        <v>23.39</v>
      </c>
      <c r="K143" s="28" t="s">
        <v>735</v>
      </c>
      <c r="L143" s="105" t="str">
        <f t="shared" si="40"/>
        <v>No</v>
      </c>
    </row>
    <row r="144" spans="1:12" x14ac:dyDescent="0.2">
      <c r="A144" s="128" t="s">
        <v>996</v>
      </c>
      <c r="B144" s="22" t="s">
        <v>213</v>
      </c>
      <c r="C144" s="23">
        <v>40880</v>
      </c>
      <c r="D144" s="27" t="str">
        <f t="shared" si="43"/>
        <v>N/A</v>
      </c>
      <c r="E144" s="23">
        <v>40186</v>
      </c>
      <c r="F144" s="27" t="str">
        <f t="shared" si="44"/>
        <v>N/A</v>
      </c>
      <c r="G144" s="23">
        <v>25232</v>
      </c>
      <c r="H144" s="27" t="str">
        <f t="shared" si="45"/>
        <v>N/A</v>
      </c>
      <c r="I144" s="8">
        <v>-1.7</v>
      </c>
      <c r="J144" s="8">
        <v>-37.200000000000003</v>
      </c>
      <c r="K144" s="28" t="s">
        <v>735</v>
      </c>
      <c r="L144" s="105" t="str">
        <f t="shared" si="40"/>
        <v>No</v>
      </c>
    </row>
    <row r="145" spans="1:12" x14ac:dyDescent="0.2">
      <c r="A145" s="128" t="s">
        <v>997</v>
      </c>
      <c r="B145" s="22" t="s">
        <v>213</v>
      </c>
      <c r="C145" s="23">
        <v>11</v>
      </c>
      <c r="D145" s="27" t="str">
        <f t="shared" si="43"/>
        <v>N/A</v>
      </c>
      <c r="E145" s="23">
        <v>0</v>
      </c>
      <c r="F145" s="27" t="str">
        <f t="shared" si="44"/>
        <v>N/A</v>
      </c>
      <c r="G145" s="23">
        <v>0</v>
      </c>
      <c r="H145" s="27" t="str">
        <f t="shared" si="45"/>
        <v>N/A</v>
      </c>
      <c r="I145" s="8">
        <v>-100</v>
      </c>
      <c r="J145" s="8" t="s">
        <v>1748</v>
      </c>
      <c r="K145" s="28" t="s">
        <v>735</v>
      </c>
      <c r="L145" s="105" t="str">
        <f t="shared" si="40"/>
        <v>N/A</v>
      </c>
    </row>
    <row r="146" spans="1:12" ht="25.5" x14ac:dyDescent="0.2">
      <c r="A146" s="138" t="s">
        <v>998</v>
      </c>
      <c r="B146" s="1" t="s">
        <v>213</v>
      </c>
      <c r="C146" s="1">
        <v>1199</v>
      </c>
      <c r="D146" s="7" t="str">
        <f t="shared" ref="D146:D151" si="46">IF($B146="N/A","N/A",IF(C146&gt;10,"No",IF(C146&lt;-10,"No","Yes")))</f>
        <v>N/A</v>
      </c>
      <c r="E146" s="1">
        <v>1198</v>
      </c>
      <c r="F146" s="7" t="str">
        <f t="shared" ref="F146:F151" si="47">IF($B146="N/A","N/A",IF(E146&gt;10,"No",IF(E146&lt;-10,"No","Yes")))</f>
        <v>N/A</v>
      </c>
      <c r="G146" s="1">
        <v>1165</v>
      </c>
      <c r="H146" s="7" t="str">
        <f t="shared" ref="H146:H151" si="48">IF($B146="N/A","N/A",IF(G146&gt;10,"No",IF(G146&lt;-10,"No","Yes")))</f>
        <v>N/A</v>
      </c>
      <c r="I146" s="36">
        <v>-8.3000000000000004E-2</v>
      </c>
      <c r="J146" s="36">
        <v>-2.75</v>
      </c>
      <c r="K146" s="28" t="s">
        <v>734</v>
      </c>
      <c r="L146" s="105" t="str">
        <f t="shared" ref="L146:L151" si="49">IF(J146="Div by 0", "N/A", IF(K146="N/A","N/A", IF(J146&gt;VALUE(MID(K146,1,2)), "No", IF(J146&lt;-1*VALUE(MID(K146,1,2)), "No", "Yes"))))</f>
        <v>Yes</v>
      </c>
    </row>
    <row r="147" spans="1:12" x14ac:dyDescent="0.2">
      <c r="A147" s="151" t="s">
        <v>326</v>
      </c>
      <c r="B147" s="30" t="s">
        <v>213</v>
      </c>
      <c r="C147" s="9">
        <v>7.5501971599999995E-2</v>
      </c>
      <c r="D147" s="7" t="str">
        <f t="shared" si="46"/>
        <v>N/A</v>
      </c>
      <c r="E147" s="9">
        <v>7.6430552799999996E-2</v>
      </c>
      <c r="F147" s="7" t="str">
        <f t="shared" si="47"/>
        <v>N/A</v>
      </c>
      <c r="G147" s="9">
        <v>7.6685905100000007E-2</v>
      </c>
      <c r="H147" s="7" t="str">
        <f t="shared" si="48"/>
        <v>N/A</v>
      </c>
      <c r="I147" s="36">
        <v>1.23</v>
      </c>
      <c r="J147" s="36">
        <v>0.33410000000000001</v>
      </c>
      <c r="K147" s="28" t="s">
        <v>734</v>
      </c>
      <c r="L147" s="105" t="str">
        <f t="shared" si="49"/>
        <v>Yes</v>
      </c>
    </row>
    <row r="148" spans="1:12" x14ac:dyDescent="0.2">
      <c r="A148" s="128" t="s">
        <v>327</v>
      </c>
      <c r="B148" s="30" t="s">
        <v>213</v>
      </c>
      <c r="C148" s="9">
        <v>0.17921833240000001</v>
      </c>
      <c r="D148" s="7" t="str">
        <f t="shared" si="46"/>
        <v>N/A</v>
      </c>
      <c r="E148" s="9">
        <v>0.1926585304</v>
      </c>
      <c r="F148" s="7" t="str">
        <f t="shared" si="47"/>
        <v>N/A</v>
      </c>
      <c r="G148" s="9">
        <v>0.19257646179999999</v>
      </c>
      <c r="H148" s="7" t="str">
        <f t="shared" si="48"/>
        <v>N/A</v>
      </c>
      <c r="I148" s="36">
        <v>7.4989999999999997</v>
      </c>
      <c r="J148" s="36">
        <v>-4.2999999999999997E-2</v>
      </c>
      <c r="K148" s="28" t="s">
        <v>734</v>
      </c>
      <c r="L148" s="105" t="str">
        <f t="shared" si="49"/>
        <v>Yes</v>
      </c>
    </row>
    <row r="149" spans="1:12" x14ac:dyDescent="0.2">
      <c r="A149" s="128" t="s">
        <v>328</v>
      </c>
      <c r="B149" s="30" t="s">
        <v>213</v>
      </c>
      <c r="C149" s="9">
        <v>0.30368230550000003</v>
      </c>
      <c r="D149" s="7" t="str">
        <f t="shared" si="46"/>
        <v>N/A</v>
      </c>
      <c r="E149" s="9">
        <v>0.30620343090000002</v>
      </c>
      <c r="F149" s="7" t="str">
        <f t="shared" si="47"/>
        <v>N/A</v>
      </c>
      <c r="G149" s="9">
        <v>0.305359622</v>
      </c>
      <c r="H149" s="7" t="str">
        <f t="shared" si="48"/>
        <v>N/A</v>
      </c>
      <c r="I149" s="36">
        <v>0.83020000000000005</v>
      </c>
      <c r="J149" s="36">
        <v>-0.27600000000000002</v>
      </c>
      <c r="K149" s="28" t="s">
        <v>734</v>
      </c>
      <c r="L149" s="105" t="str">
        <f t="shared" si="49"/>
        <v>Yes</v>
      </c>
    </row>
    <row r="150" spans="1:12" x14ac:dyDescent="0.2">
      <c r="A150" s="128" t="s">
        <v>329</v>
      </c>
      <c r="B150" s="30" t="s">
        <v>213</v>
      </c>
      <c r="C150" s="9">
        <v>1.2263479999999999E-4</v>
      </c>
      <c r="D150" s="7" t="str">
        <f t="shared" si="46"/>
        <v>N/A</v>
      </c>
      <c r="E150" s="9">
        <v>0</v>
      </c>
      <c r="F150" s="7" t="str">
        <f t="shared" si="47"/>
        <v>N/A</v>
      </c>
      <c r="G150" s="9">
        <v>2.5824110000000002E-4</v>
      </c>
      <c r="H150" s="7" t="str">
        <f t="shared" si="48"/>
        <v>N/A</v>
      </c>
      <c r="I150" s="36">
        <v>-100</v>
      </c>
      <c r="J150" s="36" t="s">
        <v>1748</v>
      </c>
      <c r="K150" s="28" t="s">
        <v>734</v>
      </c>
      <c r="L150" s="105" t="str">
        <f t="shared" si="49"/>
        <v>N/A</v>
      </c>
    </row>
    <row r="151" spans="1:12" x14ac:dyDescent="0.2">
      <c r="A151" s="128" t="s">
        <v>330</v>
      </c>
      <c r="B151" s="30" t="s">
        <v>213</v>
      </c>
      <c r="C151" s="9">
        <v>0</v>
      </c>
      <c r="D151" s="7" t="str">
        <f t="shared" si="46"/>
        <v>N/A</v>
      </c>
      <c r="E151" s="9">
        <v>0</v>
      </c>
      <c r="F151" s="7" t="str">
        <f t="shared" si="47"/>
        <v>N/A</v>
      </c>
      <c r="G151" s="9">
        <v>0</v>
      </c>
      <c r="H151" s="7" t="str">
        <f t="shared" si="48"/>
        <v>N/A</v>
      </c>
      <c r="I151" s="36" t="s">
        <v>1748</v>
      </c>
      <c r="J151" s="36" t="s">
        <v>1748</v>
      </c>
      <c r="K151" s="28" t="s">
        <v>734</v>
      </c>
      <c r="L151" s="105" t="str">
        <f t="shared" si="49"/>
        <v>N/A</v>
      </c>
    </row>
    <row r="152" spans="1:12" x14ac:dyDescent="0.2">
      <c r="A152" s="138" t="s">
        <v>999</v>
      </c>
      <c r="B152" s="22" t="s">
        <v>213</v>
      </c>
      <c r="C152" s="23">
        <v>8038</v>
      </c>
      <c r="D152" s="27" t="str">
        <f t="shared" ref="D152:D158" si="50">IF($B152="N/A","N/A",IF(C152&gt;10,"No",IF(C152&lt;-10,"No","Yes")))</f>
        <v>N/A</v>
      </c>
      <c r="E152" s="23">
        <v>7966</v>
      </c>
      <c r="F152" s="27" t="str">
        <f t="shared" ref="F152:F158" si="51">IF($B152="N/A","N/A",IF(E152&gt;10,"No",IF(E152&lt;-10,"No","Yes")))</f>
        <v>N/A</v>
      </c>
      <c r="G152" s="23">
        <v>8041</v>
      </c>
      <c r="H152" s="27" t="str">
        <f t="shared" ref="H152:H158" si="52">IF($B152="N/A","N/A",IF(G152&gt;10,"No",IF(G152&lt;-10,"No","Yes")))</f>
        <v>N/A</v>
      </c>
      <c r="I152" s="8">
        <v>-0.89600000000000002</v>
      </c>
      <c r="J152" s="8">
        <v>0.9415</v>
      </c>
      <c r="K152" s="28" t="s">
        <v>734</v>
      </c>
      <c r="L152" s="105" t="str">
        <f t="shared" ref="L152:L159" si="53">IF(J152="Div by 0", "N/A", IF(K152="N/A","N/A", IF(J152&gt;VALUE(MID(K152,1,2)), "No", IF(J152&lt;-1*VALUE(MID(K152,1,2)), "No", "Yes"))))</f>
        <v>Yes</v>
      </c>
    </row>
    <row r="153" spans="1:12" x14ac:dyDescent="0.2">
      <c r="A153" s="151" t="s">
        <v>1000</v>
      </c>
      <c r="B153" s="22" t="s">
        <v>213</v>
      </c>
      <c r="C153" s="4">
        <v>0.50615917249999998</v>
      </c>
      <c r="D153" s="27" t="str">
        <f t="shared" si="50"/>
        <v>N/A</v>
      </c>
      <c r="E153" s="4">
        <v>0.50821851740000001</v>
      </c>
      <c r="F153" s="27" t="str">
        <f t="shared" si="51"/>
        <v>N/A</v>
      </c>
      <c r="G153" s="4">
        <v>0.52929730699999999</v>
      </c>
      <c r="H153" s="27" t="str">
        <f t="shared" si="52"/>
        <v>N/A</v>
      </c>
      <c r="I153" s="8">
        <v>0.40689999999999998</v>
      </c>
      <c r="J153" s="8">
        <v>4.1479999999999997</v>
      </c>
      <c r="K153" s="28" t="s">
        <v>734</v>
      </c>
      <c r="L153" s="105" t="str">
        <f t="shared" si="53"/>
        <v>Yes</v>
      </c>
    </row>
    <row r="154" spans="1:12" x14ac:dyDescent="0.2">
      <c r="A154" s="138" t="s">
        <v>1001</v>
      </c>
      <c r="B154" s="22" t="s">
        <v>213</v>
      </c>
      <c r="C154" s="4">
        <v>0.2872088659</v>
      </c>
      <c r="D154" s="27" t="str">
        <f t="shared" si="50"/>
        <v>N/A</v>
      </c>
      <c r="E154" s="4">
        <v>0.26814921990000001</v>
      </c>
      <c r="F154" s="27" t="str">
        <f t="shared" si="51"/>
        <v>N/A</v>
      </c>
      <c r="G154" s="4">
        <v>0.31771053399999999</v>
      </c>
      <c r="H154" s="27" t="str">
        <f t="shared" si="52"/>
        <v>N/A</v>
      </c>
      <c r="I154" s="8">
        <v>-6.64</v>
      </c>
      <c r="J154" s="8">
        <v>18.48</v>
      </c>
      <c r="K154" s="28" t="s">
        <v>734</v>
      </c>
      <c r="L154" s="105" t="str">
        <f t="shared" si="53"/>
        <v>Yes</v>
      </c>
    </row>
    <row r="155" spans="1:12" x14ac:dyDescent="0.2">
      <c r="A155" s="138" t="s">
        <v>1002</v>
      </c>
      <c r="B155" s="22" t="s">
        <v>213</v>
      </c>
      <c r="C155" s="4">
        <v>2.4121321711000001</v>
      </c>
      <c r="D155" s="27" t="str">
        <f t="shared" si="50"/>
        <v>N/A</v>
      </c>
      <c r="E155" s="4">
        <v>2.4486635328999999</v>
      </c>
      <c r="F155" s="27" t="str">
        <f t="shared" si="51"/>
        <v>N/A</v>
      </c>
      <c r="G155" s="4">
        <v>2.5220198583000002</v>
      </c>
      <c r="H155" s="27" t="str">
        <f t="shared" si="52"/>
        <v>N/A</v>
      </c>
      <c r="I155" s="8">
        <v>1.514</v>
      </c>
      <c r="J155" s="8">
        <v>2.996</v>
      </c>
      <c r="K155" s="28" t="s">
        <v>734</v>
      </c>
      <c r="L155" s="105" t="str">
        <f t="shared" si="53"/>
        <v>Yes</v>
      </c>
    </row>
    <row r="156" spans="1:12" x14ac:dyDescent="0.2">
      <c r="A156" s="138" t="s">
        <v>1003</v>
      </c>
      <c r="B156" s="22" t="s">
        <v>213</v>
      </c>
      <c r="C156" s="4">
        <v>6.1317420000000004E-4</v>
      </c>
      <c r="D156" s="27" t="str">
        <f t="shared" si="50"/>
        <v>N/A</v>
      </c>
      <c r="E156" s="4">
        <v>4.9329120000000005E-4</v>
      </c>
      <c r="F156" s="27" t="str">
        <f t="shared" si="51"/>
        <v>N/A</v>
      </c>
      <c r="G156" s="4">
        <v>2.5824110000000002E-4</v>
      </c>
      <c r="H156" s="27" t="str">
        <f t="shared" si="52"/>
        <v>N/A</v>
      </c>
      <c r="I156" s="8">
        <v>-19.600000000000001</v>
      </c>
      <c r="J156" s="8">
        <v>-47.6</v>
      </c>
      <c r="K156" s="28" t="s">
        <v>734</v>
      </c>
      <c r="L156" s="105" t="str">
        <f t="shared" si="53"/>
        <v>No</v>
      </c>
    </row>
    <row r="157" spans="1:12" x14ac:dyDescent="0.2">
      <c r="A157" s="138" t="s">
        <v>1004</v>
      </c>
      <c r="B157" s="22" t="s">
        <v>213</v>
      </c>
      <c r="C157" s="4">
        <v>3.0806669999999998E-4</v>
      </c>
      <c r="D157" s="27" t="str">
        <f t="shared" si="50"/>
        <v>N/A</v>
      </c>
      <c r="E157" s="4">
        <v>0</v>
      </c>
      <c r="F157" s="27" t="str">
        <f t="shared" si="51"/>
        <v>N/A</v>
      </c>
      <c r="G157" s="4">
        <v>0</v>
      </c>
      <c r="H157" s="27" t="str">
        <f t="shared" si="52"/>
        <v>N/A</v>
      </c>
      <c r="I157" s="8">
        <v>-100</v>
      </c>
      <c r="J157" s="8" t="s">
        <v>1748</v>
      </c>
      <c r="K157" s="28" t="s">
        <v>734</v>
      </c>
      <c r="L157" s="105" t="str">
        <f t="shared" si="53"/>
        <v>N/A</v>
      </c>
    </row>
    <row r="158" spans="1:12" x14ac:dyDescent="0.2">
      <c r="A158" s="128" t="s">
        <v>1005</v>
      </c>
      <c r="B158" s="22" t="s">
        <v>213</v>
      </c>
      <c r="C158" s="23">
        <v>17</v>
      </c>
      <c r="D158" s="27" t="str">
        <f t="shared" si="50"/>
        <v>N/A</v>
      </c>
      <c r="E158" s="23">
        <v>30</v>
      </c>
      <c r="F158" s="27" t="str">
        <f t="shared" si="51"/>
        <v>N/A</v>
      </c>
      <c r="G158" s="23">
        <v>27</v>
      </c>
      <c r="H158" s="27" t="str">
        <f t="shared" si="52"/>
        <v>N/A</v>
      </c>
      <c r="I158" s="8">
        <v>76.47</v>
      </c>
      <c r="J158" s="8">
        <v>-10</v>
      </c>
      <c r="K158" s="28" t="s">
        <v>734</v>
      </c>
      <c r="L158" s="105" t="str">
        <f t="shared" si="53"/>
        <v>Yes</v>
      </c>
    </row>
    <row r="159" spans="1:12" ht="25.5" x14ac:dyDescent="0.2">
      <c r="A159" s="138" t="s">
        <v>1006</v>
      </c>
      <c r="B159" s="22" t="s">
        <v>213</v>
      </c>
      <c r="C159" s="23">
        <v>8539</v>
      </c>
      <c r="D159" s="27" t="str">
        <f>IF($B159="N/A","N/A",IF(C159&gt;10,"No",IF(C159&lt;-10,"No","Yes")))</f>
        <v>N/A</v>
      </c>
      <c r="E159" s="23">
        <v>8206</v>
      </c>
      <c r="F159" s="27" t="str">
        <f>IF($B159="N/A","N/A",IF(E159&gt;10,"No",IF(E159&lt;-10,"No","Yes")))</f>
        <v>N/A</v>
      </c>
      <c r="G159" s="23">
        <v>8274</v>
      </c>
      <c r="H159" s="27" t="str">
        <f>IF($B159="N/A","N/A",IF(G159&gt;10,"No",IF(G159&lt;-10,"No","Yes")))</f>
        <v>N/A</v>
      </c>
      <c r="I159" s="8">
        <v>-3.9</v>
      </c>
      <c r="J159" s="8">
        <v>0.82869999999999999</v>
      </c>
      <c r="K159" s="28" t="s">
        <v>734</v>
      </c>
      <c r="L159" s="105" t="str">
        <f t="shared" si="53"/>
        <v>Yes</v>
      </c>
    </row>
    <row r="160" spans="1:12" x14ac:dyDescent="0.2">
      <c r="A160" s="137" t="s">
        <v>1007</v>
      </c>
      <c r="B160" s="22" t="s">
        <v>213</v>
      </c>
      <c r="C160" s="23">
        <v>8395</v>
      </c>
      <c r="D160" s="27" t="str">
        <f t="shared" ref="D160:D234" si="54">IF($B160="N/A","N/A",IF(C160&gt;10,"No",IF(C160&lt;-10,"No","Yes")))</f>
        <v>N/A</v>
      </c>
      <c r="E160" s="23">
        <v>8206</v>
      </c>
      <c r="F160" s="27" t="str">
        <f t="shared" ref="F160:F234" si="55">IF($B160="N/A","N/A",IF(E160&gt;10,"No",IF(E160&lt;-10,"No","Yes")))</f>
        <v>N/A</v>
      </c>
      <c r="G160" s="23">
        <v>8274</v>
      </c>
      <c r="H160" s="27" t="str">
        <f t="shared" ref="H160:H223" si="56">IF($B160="N/A","N/A",IF(G160&gt;10,"No",IF(G160&lt;-10,"No","Yes")))</f>
        <v>N/A</v>
      </c>
      <c r="I160" s="8">
        <v>-2.25</v>
      </c>
      <c r="J160" s="8">
        <v>0.82869999999999999</v>
      </c>
      <c r="K160" s="28" t="s">
        <v>734</v>
      </c>
      <c r="L160" s="105" t="str">
        <f t="shared" ref="L160:L223" si="57">IF(J160="Div by 0", "N/A", IF(K160="N/A","N/A", IF(J160&gt;VALUE(MID(K160,1,2)), "No", IF(J160&lt;-1*VALUE(MID(K160,1,2)), "No", "Yes"))))</f>
        <v>Yes</v>
      </c>
    </row>
    <row r="161" spans="1:12" x14ac:dyDescent="0.2">
      <c r="A161" s="153" t="s">
        <v>71</v>
      </c>
      <c r="B161" s="22" t="s">
        <v>213</v>
      </c>
      <c r="C161" s="4">
        <v>0.52863974290000004</v>
      </c>
      <c r="D161" s="27" t="str">
        <f t="shared" si="54"/>
        <v>N/A</v>
      </c>
      <c r="E161" s="4">
        <v>0.52353014730000003</v>
      </c>
      <c r="F161" s="27" t="str">
        <f t="shared" si="55"/>
        <v>N/A</v>
      </c>
      <c r="G161" s="4">
        <v>0.54463448800000003</v>
      </c>
      <c r="H161" s="27" t="str">
        <f t="shared" si="56"/>
        <v>N/A</v>
      </c>
      <c r="I161" s="8">
        <v>-0.96699999999999997</v>
      </c>
      <c r="J161" s="8">
        <v>4.0309999999999997</v>
      </c>
      <c r="K161" s="28" t="s">
        <v>734</v>
      </c>
      <c r="L161" s="105" t="str">
        <f t="shared" si="57"/>
        <v>Yes</v>
      </c>
    </row>
    <row r="162" spans="1:12" x14ac:dyDescent="0.2">
      <c r="A162" s="137" t="s">
        <v>111</v>
      </c>
      <c r="B162" s="22" t="s">
        <v>213</v>
      </c>
      <c r="C162" s="4">
        <v>0.25044613110000002</v>
      </c>
      <c r="D162" s="27" t="str">
        <f t="shared" si="54"/>
        <v>N/A</v>
      </c>
      <c r="E162" s="4">
        <v>0.27915827879999999</v>
      </c>
      <c r="F162" s="27" t="str">
        <f t="shared" si="55"/>
        <v>N/A</v>
      </c>
      <c r="G162" s="4">
        <v>0.32908635879999998</v>
      </c>
      <c r="H162" s="27" t="str">
        <f t="shared" si="56"/>
        <v>N/A</v>
      </c>
      <c r="I162" s="8">
        <v>11.46</v>
      </c>
      <c r="J162" s="8">
        <v>17.89</v>
      </c>
      <c r="K162" s="28" t="s">
        <v>734</v>
      </c>
      <c r="L162" s="105" t="str">
        <f t="shared" si="57"/>
        <v>Yes</v>
      </c>
    </row>
    <row r="163" spans="1:12" x14ac:dyDescent="0.2">
      <c r="A163" s="137" t="s">
        <v>112</v>
      </c>
      <c r="B163" s="22" t="s">
        <v>213</v>
      </c>
      <c r="C163" s="4">
        <v>2.5331010563</v>
      </c>
      <c r="D163" s="27" t="str">
        <f t="shared" si="54"/>
        <v>N/A</v>
      </c>
      <c r="E163" s="4">
        <v>2.5196718836000001</v>
      </c>
      <c r="F163" s="27" t="str">
        <f t="shared" si="55"/>
        <v>N/A</v>
      </c>
      <c r="G163" s="4">
        <v>2.5929186905999999</v>
      </c>
      <c r="H163" s="27" t="str">
        <f t="shared" si="56"/>
        <v>N/A</v>
      </c>
      <c r="I163" s="8">
        <v>-0.53</v>
      </c>
      <c r="J163" s="8">
        <v>2.907</v>
      </c>
      <c r="K163" s="28" t="s">
        <v>734</v>
      </c>
      <c r="L163" s="105" t="str">
        <f t="shared" si="57"/>
        <v>Yes</v>
      </c>
    </row>
    <row r="164" spans="1:12" x14ac:dyDescent="0.2">
      <c r="A164" s="137" t="s">
        <v>113</v>
      </c>
      <c r="B164" s="22" t="s">
        <v>213</v>
      </c>
      <c r="C164" s="4">
        <v>2.6979663000000001E-3</v>
      </c>
      <c r="D164" s="27" t="str">
        <f t="shared" si="54"/>
        <v>N/A</v>
      </c>
      <c r="E164" s="4">
        <v>7.3993690000000005E-4</v>
      </c>
      <c r="F164" s="27" t="str">
        <f t="shared" si="55"/>
        <v>N/A</v>
      </c>
      <c r="G164" s="4">
        <v>5.1648220000000003E-4</v>
      </c>
      <c r="H164" s="27" t="str">
        <f t="shared" si="56"/>
        <v>N/A</v>
      </c>
      <c r="I164" s="8">
        <v>-72.599999999999994</v>
      </c>
      <c r="J164" s="8">
        <v>-30.2</v>
      </c>
      <c r="K164" s="28" t="s">
        <v>734</v>
      </c>
      <c r="L164" s="105" t="str">
        <f t="shared" si="57"/>
        <v>No</v>
      </c>
    </row>
    <row r="165" spans="1:12" x14ac:dyDescent="0.2">
      <c r="A165" s="137" t="s">
        <v>114</v>
      </c>
      <c r="B165" s="22" t="s">
        <v>213</v>
      </c>
      <c r="C165" s="4">
        <v>1.5403336000000001E-3</v>
      </c>
      <c r="D165" s="27" t="str">
        <f t="shared" si="54"/>
        <v>N/A</v>
      </c>
      <c r="E165" s="4">
        <v>9.4293070000000005E-4</v>
      </c>
      <c r="F165" s="27" t="str">
        <f t="shared" si="55"/>
        <v>N/A</v>
      </c>
      <c r="G165" s="4">
        <v>6.2814659999999999E-4</v>
      </c>
      <c r="H165" s="27" t="str">
        <f t="shared" si="56"/>
        <v>N/A</v>
      </c>
      <c r="I165" s="8">
        <v>-38.799999999999997</v>
      </c>
      <c r="J165" s="8">
        <v>-33.4</v>
      </c>
      <c r="K165" s="28" t="s">
        <v>734</v>
      </c>
      <c r="L165" s="105" t="str">
        <f t="shared" si="57"/>
        <v>No</v>
      </c>
    </row>
    <row r="166" spans="1:12" x14ac:dyDescent="0.2">
      <c r="A166" s="137" t="s">
        <v>426</v>
      </c>
      <c r="B166" s="22" t="s">
        <v>213</v>
      </c>
      <c r="C166" s="23">
        <v>327</v>
      </c>
      <c r="D166" s="27" t="str">
        <f>IF($B166="N/A","N/A",IF(C166&gt;10,"No",IF(C166&lt;-10,"No","Yes")))</f>
        <v>N/A</v>
      </c>
      <c r="E166" s="23">
        <v>354</v>
      </c>
      <c r="F166" s="27" t="str">
        <f>IF($B166="N/A","N/A",IF(E166&gt;10,"No",IF(E166&lt;-10,"No","Yes")))</f>
        <v>N/A</v>
      </c>
      <c r="G166" s="23">
        <v>404</v>
      </c>
      <c r="H166" s="27" t="str">
        <f>IF($B166="N/A","N/A",IF(G166&gt;10,"No",IF(G166&lt;-10,"No","Yes")))</f>
        <v>N/A</v>
      </c>
      <c r="I166" s="8">
        <v>8.2569999999999997</v>
      </c>
      <c r="J166" s="8">
        <v>14.12</v>
      </c>
      <c r="K166" s="28" t="s">
        <v>734</v>
      </c>
      <c r="L166" s="105" t="str">
        <f t="shared" si="57"/>
        <v>Yes</v>
      </c>
    </row>
    <row r="167" spans="1:12" x14ac:dyDescent="0.2">
      <c r="A167" s="137" t="s">
        <v>427</v>
      </c>
      <c r="B167" s="22" t="s">
        <v>213</v>
      </c>
      <c r="C167" s="23">
        <v>0</v>
      </c>
      <c r="D167" s="27" t="str">
        <f>IF($B167="N/A","N/A",IF(C167&gt;10,"No",IF(C167&lt;-10,"No","Yes")))</f>
        <v>N/A</v>
      </c>
      <c r="E167" s="23">
        <v>11</v>
      </c>
      <c r="F167" s="27" t="str">
        <f>IF($B167="N/A","N/A",IF(E167&gt;10,"No",IF(E167&lt;-10,"No","Yes")))</f>
        <v>N/A</v>
      </c>
      <c r="G167" s="23">
        <v>11</v>
      </c>
      <c r="H167" s="27" t="str">
        <f>IF($B167="N/A","N/A",IF(G167&gt;10,"No",IF(G167&lt;-10,"No","Yes")))</f>
        <v>N/A</v>
      </c>
      <c r="I167" s="8" t="s">
        <v>1748</v>
      </c>
      <c r="J167" s="8">
        <v>0</v>
      </c>
      <c r="K167" s="28" t="s">
        <v>734</v>
      </c>
      <c r="L167" s="105" t="str">
        <f t="shared" si="57"/>
        <v>Yes</v>
      </c>
    </row>
    <row r="168" spans="1:12" x14ac:dyDescent="0.2">
      <c r="A168" s="137" t="s">
        <v>428</v>
      </c>
      <c r="B168" s="22" t="s">
        <v>213</v>
      </c>
      <c r="C168" s="23">
        <v>5376</v>
      </c>
      <c r="D168" s="27" t="str">
        <f>IF($B168="N/A","N/A",IF(C168&gt;10,"No",IF(C168&lt;-10,"No","Yes")))</f>
        <v>N/A</v>
      </c>
      <c r="E168" s="23">
        <v>5351</v>
      </c>
      <c r="F168" s="27" t="str">
        <f>IF($B168="N/A","N/A",IF(E168&gt;10,"No",IF(E168&lt;-10,"No","Yes")))</f>
        <v>N/A</v>
      </c>
      <c r="G168" s="23">
        <v>5404</v>
      </c>
      <c r="H168" s="27" t="str">
        <f>IF($B168="N/A","N/A",IF(G168&gt;10,"No",IF(G168&lt;-10,"No","Yes")))</f>
        <v>N/A</v>
      </c>
      <c r="I168" s="8">
        <v>-0.46500000000000002</v>
      </c>
      <c r="J168" s="8">
        <v>0.99050000000000005</v>
      </c>
      <c r="K168" s="28" t="s">
        <v>734</v>
      </c>
      <c r="L168" s="105" t="str">
        <f t="shared" si="57"/>
        <v>Yes</v>
      </c>
    </row>
    <row r="169" spans="1:12" x14ac:dyDescent="0.2">
      <c r="A169" s="137" t="s">
        <v>429</v>
      </c>
      <c r="B169" s="22" t="s">
        <v>213</v>
      </c>
      <c r="C169" s="23">
        <v>2665</v>
      </c>
      <c r="D169" s="27" t="str">
        <f>IF($B169="N/A","N/A",IF(C169&gt;10,"No",IF(C169&lt;-10,"No","Yes")))</f>
        <v>N/A</v>
      </c>
      <c r="E169" s="23">
        <v>2491</v>
      </c>
      <c r="F169" s="27" t="str">
        <f>IF($B169="N/A","N/A",IF(E169&gt;10,"No",IF(E169&lt;-10,"No","Yes")))</f>
        <v>N/A</v>
      </c>
      <c r="G169" s="23">
        <v>2459</v>
      </c>
      <c r="H169" s="27" t="str">
        <f>IF($B169="N/A","N/A",IF(G169&gt;10,"No",IF(G169&lt;-10,"No","Yes")))</f>
        <v>N/A</v>
      </c>
      <c r="I169" s="8">
        <v>-6.53</v>
      </c>
      <c r="J169" s="8">
        <v>-1.28</v>
      </c>
      <c r="K169" s="28" t="s">
        <v>734</v>
      </c>
      <c r="L169" s="105" t="str">
        <f t="shared" si="57"/>
        <v>Yes</v>
      </c>
    </row>
    <row r="170" spans="1:12" x14ac:dyDescent="0.2">
      <c r="A170" s="137" t="s">
        <v>1734</v>
      </c>
      <c r="B170" s="22" t="s">
        <v>213</v>
      </c>
      <c r="C170" s="23">
        <v>27</v>
      </c>
      <c r="D170" s="27" t="str">
        <f>IF($B170="N/A","N/A",IF(C170&gt;10,"No",IF(C170&lt;-10,"No","Yes")))</f>
        <v>N/A</v>
      </c>
      <c r="E170" s="23">
        <v>11</v>
      </c>
      <c r="F170" s="27" t="str">
        <f>IF($B170="N/A","N/A",IF(E170&gt;10,"No",IF(E170&lt;-10,"No","Yes")))</f>
        <v>N/A</v>
      </c>
      <c r="G170" s="23">
        <v>11</v>
      </c>
      <c r="H170" s="27" t="str">
        <f>IF($B170="N/A","N/A",IF(G170&gt;10,"No",IF(G170&lt;-10,"No","Yes")))</f>
        <v>N/A</v>
      </c>
      <c r="I170" s="8">
        <v>-66.7</v>
      </c>
      <c r="J170" s="8">
        <v>-33.299999999999997</v>
      </c>
      <c r="K170" s="28" t="s">
        <v>734</v>
      </c>
      <c r="L170" s="105" t="str">
        <f t="shared" si="57"/>
        <v>No</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8395</v>
      </c>
      <c r="D201" s="7" t="str">
        <f t="shared" si="54"/>
        <v>N/A</v>
      </c>
      <c r="E201" s="1">
        <v>8206</v>
      </c>
      <c r="F201" s="7" t="str">
        <f t="shared" si="55"/>
        <v>N/A</v>
      </c>
      <c r="G201" s="1">
        <v>8274</v>
      </c>
      <c r="H201" s="7" t="str">
        <f t="shared" si="56"/>
        <v>N/A</v>
      </c>
      <c r="I201" s="36">
        <v>-2.25</v>
      </c>
      <c r="J201" s="36">
        <v>0.82869999999999999</v>
      </c>
      <c r="K201" s="30" t="s">
        <v>734</v>
      </c>
      <c r="L201" s="158" t="str">
        <f t="shared" si="57"/>
        <v>Yes</v>
      </c>
    </row>
    <row r="202" spans="1:12" x14ac:dyDescent="0.2">
      <c r="A202" s="137" t="s">
        <v>1034</v>
      </c>
      <c r="B202" s="22" t="s">
        <v>213</v>
      </c>
      <c r="C202" s="23">
        <v>327</v>
      </c>
      <c r="D202" s="27" t="str">
        <f t="shared" si="54"/>
        <v>N/A</v>
      </c>
      <c r="E202" s="23">
        <v>354</v>
      </c>
      <c r="F202" s="27" t="str">
        <f t="shared" si="55"/>
        <v>N/A</v>
      </c>
      <c r="G202" s="23">
        <v>404</v>
      </c>
      <c r="H202" s="27" t="str">
        <f t="shared" si="56"/>
        <v>N/A</v>
      </c>
      <c r="I202" s="8">
        <v>8.2569999999999997</v>
      </c>
      <c r="J202" s="8">
        <v>14.12</v>
      </c>
      <c r="K202" s="28" t="s">
        <v>734</v>
      </c>
      <c r="L202" s="105" t="str">
        <f t="shared" si="57"/>
        <v>Yes</v>
      </c>
    </row>
    <row r="203" spans="1:12" x14ac:dyDescent="0.2">
      <c r="A203" s="137" t="s">
        <v>1035</v>
      </c>
      <c r="B203" s="22" t="s">
        <v>213</v>
      </c>
      <c r="C203" s="23">
        <v>0</v>
      </c>
      <c r="D203" s="27" t="str">
        <f t="shared" si="54"/>
        <v>N/A</v>
      </c>
      <c r="E203" s="23">
        <v>11</v>
      </c>
      <c r="F203" s="27" t="str">
        <f t="shared" si="55"/>
        <v>N/A</v>
      </c>
      <c r="G203" s="23">
        <v>11</v>
      </c>
      <c r="H203" s="27" t="str">
        <f t="shared" si="56"/>
        <v>N/A</v>
      </c>
      <c r="I203" s="8" t="s">
        <v>1748</v>
      </c>
      <c r="J203" s="8">
        <v>0</v>
      </c>
      <c r="K203" s="28" t="s">
        <v>734</v>
      </c>
      <c r="L203" s="105" t="str">
        <f t="shared" si="57"/>
        <v>Yes</v>
      </c>
    </row>
    <row r="204" spans="1:12" ht="25.5" x14ac:dyDescent="0.2">
      <c r="A204" s="137" t="s">
        <v>1036</v>
      </c>
      <c r="B204" s="22" t="s">
        <v>213</v>
      </c>
      <c r="C204" s="23">
        <v>5376</v>
      </c>
      <c r="D204" s="27" t="str">
        <f t="shared" si="54"/>
        <v>N/A</v>
      </c>
      <c r="E204" s="23">
        <v>5351</v>
      </c>
      <c r="F204" s="27" t="str">
        <f t="shared" si="55"/>
        <v>N/A</v>
      </c>
      <c r="G204" s="23">
        <v>5404</v>
      </c>
      <c r="H204" s="27" t="str">
        <f t="shared" si="56"/>
        <v>N/A</v>
      </c>
      <c r="I204" s="8">
        <v>-0.46500000000000002</v>
      </c>
      <c r="J204" s="8">
        <v>0.99050000000000005</v>
      </c>
      <c r="K204" s="28" t="s">
        <v>734</v>
      </c>
      <c r="L204" s="105" t="str">
        <f t="shared" si="57"/>
        <v>Yes</v>
      </c>
    </row>
    <row r="205" spans="1:12" ht="25.5" x14ac:dyDescent="0.2">
      <c r="A205" s="137" t="s">
        <v>1037</v>
      </c>
      <c r="B205" s="22" t="s">
        <v>213</v>
      </c>
      <c r="C205" s="23">
        <v>2665</v>
      </c>
      <c r="D205" s="27" t="str">
        <f t="shared" si="54"/>
        <v>N/A</v>
      </c>
      <c r="E205" s="23">
        <v>2491</v>
      </c>
      <c r="F205" s="27" t="str">
        <f t="shared" si="55"/>
        <v>N/A</v>
      </c>
      <c r="G205" s="23">
        <v>2459</v>
      </c>
      <c r="H205" s="27" t="str">
        <f t="shared" si="56"/>
        <v>N/A</v>
      </c>
      <c r="I205" s="8">
        <v>-6.53</v>
      </c>
      <c r="J205" s="8">
        <v>-1.28</v>
      </c>
      <c r="K205" s="28" t="s">
        <v>734</v>
      </c>
      <c r="L205" s="105" t="str">
        <f t="shared" si="57"/>
        <v>Yes</v>
      </c>
    </row>
    <row r="206" spans="1:12" ht="25.5" x14ac:dyDescent="0.2">
      <c r="A206" s="137" t="s">
        <v>1740</v>
      </c>
      <c r="B206" s="22" t="s">
        <v>213</v>
      </c>
      <c r="C206" s="23">
        <v>27</v>
      </c>
      <c r="D206" s="27" t="str">
        <f t="shared" si="54"/>
        <v>N/A</v>
      </c>
      <c r="E206" s="23">
        <v>11</v>
      </c>
      <c r="F206" s="27" t="str">
        <f t="shared" si="55"/>
        <v>N/A</v>
      </c>
      <c r="G206" s="23">
        <v>11</v>
      </c>
      <c r="H206" s="27" t="str">
        <f t="shared" si="56"/>
        <v>N/A</v>
      </c>
      <c r="I206" s="8">
        <v>-66.7</v>
      </c>
      <c r="J206" s="8">
        <v>-33.299999999999997</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6.2179868970000003</v>
      </c>
      <c r="D231" s="27" t="str">
        <f>IF($B231="N/A","N/A",IF(C231&lt;15,"Yes","No"))</f>
        <v>Yes</v>
      </c>
      <c r="E231" s="4">
        <v>3.0709237144000001</v>
      </c>
      <c r="F231" s="27" t="str">
        <f>IF($B231="N/A","N/A",IF(E231&lt;15,"Yes","No"))</f>
        <v>Yes</v>
      </c>
      <c r="G231" s="4">
        <v>2.973168963</v>
      </c>
      <c r="H231" s="27" t="str">
        <f>IF($B231="N/A","N/A",IF(G231&lt;15,"Yes","No"))</f>
        <v>Yes</v>
      </c>
      <c r="I231" s="8">
        <v>-50.6</v>
      </c>
      <c r="J231" s="8">
        <v>-3.18</v>
      </c>
      <c r="K231" s="28" t="s">
        <v>734</v>
      </c>
      <c r="L231" s="105" t="str">
        <f t="shared" si="59"/>
        <v>Yes</v>
      </c>
    </row>
    <row r="232" spans="1:12" x14ac:dyDescent="0.2">
      <c r="A232" s="138" t="s">
        <v>1059</v>
      </c>
      <c r="B232" s="22" t="s">
        <v>213</v>
      </c>
      <c r="C232" s="23">
        <v>0</v>
      </c>
      <c r="D232" s="27" t="str">
        <f t="shared" ref="D232" si="60">IF($B232="N/A","N/A",IF(C232&gt;10,"No",IF(C232&lt;-10,"No","Yes")))</f>
        <v>N/A</v>
      </c>
      <c r="E232" s="23">
        <v>0</v>
      </c>
      <c r="F232" s="27" t="str">
        <f t="shared" ref="F232" si="61">IF($B232="N/A","N/A",IF(E232&gt;10,"No",IF(E232&lt;-10,"No","Yes")))</f>
        <v>N/A</v>
      </c>
      <c r="G232" s="23">
        <v>0</v>
      </c>
      <c r="H232" s="27" t="str">
        <f t="shared" ref="H232" si="62">IF($B232="N/A","N/A",IF(G232&gt;10,"No",IF(G232&lt;-10,"No","Yes")))</f>
        <v>N/A</v>
      </c>
      <c r="I232" s="8" t="s">
        <v>1748</v>
      </c>
      <c r="J232" s="8" t="s">
        <v>1748</v>
      </c>
      <c r="K232" s="28" t="s">
        <v>734</v>
      </c>
      <c r="L232" s="105" t="str">
        <f t="shared" si="59"/>
        <v>N/A</v>
      </c>
    </row>
    <row r="233" spans="1:12" ht="25.5" x14ac:dyDescent="0.2">
      <c r="A233" s="138" t="s">
        <v>1060</v>
      </c>
      <c r="B233" s="22" t="s">
        <v>279</v>
      </c>
      <c r="C233" s="4">
        <v>0</v>
      </c>
      <c r="D233" s="27" t="str">
        <f>IF($B233="N/A","N/A",IF(C233&lt;10,"Yes","No"))</f>
        <v>Yes</v>
      </c>
      <c r="E233" s="4">
        <v>0</v>
      </c>
      <c r="F233" s="27" t="str">
        <f>IF($B233="N/A","N/A",IF(E233&lt;10,"Yes","No"))</f>
        <v>Yes</v>
      </c>
      <c r="G233" s="4">
        <v>0</v>
      </c>
      <c r="H233" s="27" t="str">
        <f>IF($B233="N/A","N/A",IF(G233&lt;10,"Yes","No"))</f>
        <v>Yes</v>
      </c>
      <c r="I233" s="8" t="s">
        <v>1748</v>
      </c>
      <c r="J233" s="8" t="s">
        <v>1748</v>
      </c>
      <c r="K233" s="28" t="s">
        <v>734</v>
      </c>
      <c r="L233" s="105" t="str">
        <f t="shared" si="59"/>
        <v>N/A</v>
      </c>
    </row>
    <row r="234" spans="1:12" x14ac:dyDescent="0.2">
      <c r="A234" s="128" t="s">
        <v>72</v>
      </c>
      <c r="B234" s="22" t="s">
        <v>213</v>
      </c>
      <c r="C234" s="4">
        <v>85.110184634000007</v>
      </c>
      <c r="D234" s="27" t="str">
        <f t="shared" si="54"/>
        <v>N/A</v>
      </c>
      <c r="E234" s="4">
        <v>77.796734096999998</v>
      </c>
      <c r="F234" s="27" t="str">
        <f t="shared" si="55"/>
        <v>N/A</v>
      </c>
      <c r="G234" s="4">
        <v>74.957698816000004</v>
      </c>
      <c r="H234" s="27" t="str">
        <f>IF($B234="N/A","N/A",IF(G234&gt;10,"No",IF(G234&lt;-10,"No","Yes")))</f>
        <v>N/A</v>
      </c>
      <c r="I234" s="8">
        <v>-8.59</v>
      </c>
      <c r="J234" s="8">
        <v>-3.65</v>
      </c>
      <c r="K234" s="28" t="s">
        <v>734</v>
      </c>
      <c r="L234" s="105" t="str">
        <f t="shared" si="59"/>
        <v>Yes</v>
      </c>
    </row>
    <row r="235" spans="1:12" ht="25.5" x14ac:dyDescent="0.2">
      <c r="A235" s="138" t="s">
        <v>1061</v>
      </c>
      <c r="B235" s="22" t="s">
        <v>289</v>
      </c>
      <c r="C235" s="5">
        <v>0.95294818339999998</v>
      </c>
      <c r="D235" s="27" t="str">
        <f>IF($B235="N/A","N/A",IF(C235&lt;15,"Yes","No"))</f>
        <v>Yes</v>
      </c>
      <c r="E235" s="5">
        <v>0.35339995130000001</v>
      </c>
      <c r="F235" s="27" t="str">
        <f>IF($B235="N/A","N/A",IF(E235&lt;15,"Yes","No"))</f>
        <v>Yes</v>
      </c>
      <c r="G235" s="5">
        <v>0.3384094755</v>
      </c>
      <c r="H235" s="27" t="str">
        <f>IF($B235="N/A","N/A",IF(G235&lt;15,"Yes","No"))</f>
        <v>Yes</v>
      </c>
      <c r="I235" s="8">
        <v>-62.9</v>
      </c>
      <c r="J235" s="8">
        <v>-4.24</v>
      </c>
      <c r="K235" s="28" t="s">
        <v>734</v>
      </c>
      <c r="L235" s="105" t="str">
        <f t="shared" si="59"/>
        <v>Yes</v>
      </c>
    </row>
    <row r="236" spans="1:12" ht="25.5" x14ac:dyDescent="0.2">
      <c r="A236" s="138" t="s">
        <v>152</v>
      </c>
      <c r="B236" s="22" t="s">
        <v>213</v>
      </c>
      <c r="C236" s="23">
        <v>50</v>
      </c>
      <c r="D236" s="27" t="str">
        <f>IF($B236="N/A","N/A",IF(C236&gt;10,"No",IF(C236&lt;-10,"No","Yes")))</f>
        <v>N/A</v>
      </c>
      <c r="E236" s="23">
        <v>61</v>
      </c>
      <c r="F236" s="27" t="str">
        <f>IF($B236="N/A","N/A",IF(E236&gt;10,"No",IF(E236&lt;-10,"No","Yes")))</f>
        <v>N/A</v>
      </c>
      <c r="G236" s="23">
        <v>52</v>
      </c>
      <c r="H236" s="27" t="str">
        <f>IF($B236="N/A","N/A",IF(G236&gt;10,"No",IF(G236&lt;-10,"No","Yes")))</f>
        <v>N/A</v>
      </c>
      <c r="I236" s="8">
        <v>22</v>
      </c>
      <c r="J236" s="8">
        <v>-14.8</v>
      </c>
      <c r="K236" s="28" t="s">
        <v>734</v>
      </c>
      <c r="L236" s="105" t="str">
        <f>IF(J236="Div by 0", "N/A", IF(K236="N/A","N/A", IF(J236&gt;VALUE(MID(K236,1,2)), "No", IF(J236&lt;-1*VALUE(MID(K236,1,2)), "No", "Yes"))))</f>
        <v>Yes</v>
      </c>
    </row>
    <row r="237" spans="1:12" x14ac:dyDescent="0.2">
      <c r="A237" s="138" t="s">
        <v>1062</v>
      </c>
      <c r="B237" s="22" t="s">
        <v>213</v>
      </c>
      <c r="C237" s="23">
        <v>7873</v>
      </c>
      <c r="D237" s="27" t="str">
        <f t="shared" ref="D237:D242" si="63">IF($B237="N/A","N/A",IF(C237&gt;10,"No",IF(C237&lt;-10,"No","Yes")))</f>
        <v>N/A</v>
      </c>
      <c r="E237" s="23">
        <v>7954</v>
      </c>
      <c r="F237" s="27" t="str">
        <f t="shared" ref="F237:F242" si="64">IF($B237="N/A","N/A",IF(E237&gt;10,"No",IF(E237&lt;-10,"No","Yes")))</f>
        <v>N/A</v>
      </c>
      <c r="G237" s="23">
        <v>8028</v>
      </c>
      <c r="H237" s="27" t="str">
        <f>IF($B237="N/A","N/A",IF(G237&gt;10,"No",IF(G237&lt;-10,"No","Yes")))</f>
        <v>N/A</v>
      </c>
      <c r="I237" s="8">
        <v>1.0289999999999999</v>
      </c>
      <c r="J237" s="8">
        <v>0.93030000000000002</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6.2179868970000003</v>
      </c>
      <c r="D242" s="27" t="str">
        <f t="shared" si="63"/>
        <v>N/A</v>
      </c>
      <c r="E242" s="4">
        <v>3.0709237144000001</v>
      </c>
      <c r="F242" s="27" t="str">
        <f t="shared" si="64"/>
        <v>N/A</v>
      </c>
      <c r="G242" s="4">
        <v>2.973168963</v>
      </c>
      <c r="H242" s="27" t="str">
        <f t="shared" si="65"/>
        <v>N/A</v>
      </c>
      <c r="I242" s="8">
        <v>-50.6</v>
      </c>
      <c r="J242" s="8">
        <v>-3.18</v>
      </c>
      <c r="K242" s="28" t="s">
        <v>213</v>
      </c>
      <c r="L242" s="105" t="str">
        <f t="shared" si="66"/>
        <v>N/A</v>
      </c>
    </row>
    <row r="243" spans="1:12" x14ac:dyDescent="0.2">
      <c r="A243" s="151" t="s">
        <v>1068</v>
      </c>
      <c r="B243" s="22" t="s">
        <v>213</v>
      </c>
      <c r="C243" s="23">
        <v>1455071</v>
      </c>
      <c r="D243" s="27" t="str">
        <f>IF($B243="N/A","N/A",IF(C243&gt;10,"No",IF(C243&lt;-10,"No","Yes")))</f>
        <v>N/A</v>
      </c>
      <c r="E243" s="23">
        <v>1436514</v>
      </c>
      <c r="F243" s="27" t="str">
        <f>IF($B243="N/A","N/A",IF(E243&gt;10,"No",IF(E243&lt;-10,"No","Yes")))</f>
        <v>N/A</v>
      </c>
      <c r="G243" s="23">
        <v>1387168</v>
      </c>
      <c r="H243" s="27" t="str">
        <f>IF($B243="N/A","N/A",IF(G243&gt;10,"No",IF(G243&lt;-10,"No","Yes")))</f>
        <v>N/A</v>
      </c>
      <c r="I243" s="8">
        <v>-1.28</v>
      </c>
      <c r="J243" s="8">
        <v>-3.44</v>
      </c>
      <c r="K243" s="28" t="s">
        <v>734</v>
      </c>
      <c r="L243" s="105" t="str">
        <f t="shared" ref="L243:L276" si="67">IF(J243="Div by 0", "N/A", IF(K243="N/A","N/A", IF(J243&gt;VALUE(MID(K243,1,2)), "No", IF(J243&lt;-1*VALUE(MID(K243,1,2)), "No", "Yes"))))</f>
        <v>Yes</v>
      </c>
    </row>
    <row r="244" spans="1:12" x14ac:dyDescent="0.2">
      <c r="A244" s="128" t="s">
        <v>1069</v>
      </c>
      <c r="B244" s="22" t="s">
        <v>213</v>
      </c>
      <c r="C244" s="4">
        <v>44.96005882</v>
      </c>
      <c r="D244" s="27" t="str">
        <f>IF($B244="N/A","N/A",IF(C244&gt;10,"No",IF(C244&lt;-10,"No","Yes")))</f>
        <v>N/A</v>
      </c>
      <c r="E244" s="4">
        <v>45.078164317999999</v>
      </c>
      <c r="F244" s="27" t="str">
        <f>IF($B244="N/A","N/A",IF(E244&gt;10,"No",IF(E244&lt;-10,"No","Yes")))</f>
        <v>N/A</v>
      </c>
      <c r="G244" s="4">
        <v>43.454837976</v>
      </c>
      <c r="H244" s="27" t="str">
        <f>IF($B244="N/A","N/A",IF(G244&gt;10,"No",IF(G244&lt;-10,"No","Yes")))</f>
        <v>N/A</v>
      </c>
      <c r="I244" s="8">
        <v>0.26269999999999999</v>
      </c>
      <c r="J244" s="8">
        <v>-3.6</v>
      </c>
      <c r="K244" s="28" t="s">
        <v>734</v>
      </c>
      <c r="L244" s="105" t="str">
        <f t="shared" si="67"/>
        <v>Yes</v>
      </c>
    </row>
    <row r="245" spans="1:12" x14ac:dyDescent="0.2">
      <c r="A245" s="128" t="s">
        <v>1070</v>
      </c>
      <c r="B245" s="22" t="s">
        <v>213</v>
      </c>
      <c r="C245" s="4">
        <v>80.751141171</v>
      </c>
      <c r="D245" s="27" t="str">
        <f>IF($B245="N/A","N/A",IF(C245&gt;10,"No",IF(C245&lt;-10,"No","Yes")))</f>
        <v>N/A</v>
      </c>
      <c r="E245" s="4">
        <v>80.375026908999999</v>
      </c>
      <c r="F245" s="27" t="str">
        <f>IF($B245="N/A","N/A",IF(E245&gt;10,"No",IF(E245&lt;-10,"No","Yes")))</f>
        <v>N/A</v>
      </c>
      <c r="G245" s="4">
        <v>79.413946953999996</v>
      </c>
      <c r="H245" s="27" t="str">
        <f>IF($B245="N/A","N/A",IF(G245&gt;10,"No",IF(G245&lt;-10,"No","Yes")))</f>
        <v>N/A</v>
      </c>
      <c r="I245" s="8">
        <v>-0.46600000000000003</v>
      </c>
      <c r="J245" s="8">
        <v>-1.2</v>
      </c>
      <c r="K245" s="28" t="s">
        <v>734</v>
      </c>
      <c r="L245" s="105" t="str">
        <f t="shared" si="67"/>
        <v>Yes</v>
      </c>
    </row>
    <row r="246" spans="1:12" x14ac:dyDescent="0.2">
      <c r="A246" s="128" t="s">
        <v>1071</v>
      </c>
      <c r="B246" s="22" t="s">
        <v>213</v>
      </c>
      <c r="C246" s="4">
        <v>100</v>
      </c>
      <c r="D246" s="27" t="str">
        <f t="shared" ref="D246:D274" si="68">IF($B246="N/A","N/A",IF(C246&gt;10,"No",IF(C246&lt;-10,"No","Yes")))</f>
        <v>N/A</v>
      </c>
      <c r="E246" s="4">
        <v>100</v>
      </c>
      <c r="F246" s="27" t="str">
        <f t="shared" ref="F246:F274" si="69">IF($B246="N/A","N/A",IF(E246&gt;10,"No",IF(E246&lt;-10,"No","Yes")))</f>
        <v>N/A</v>
      </c>
      <c r="G246" s="4">
        <v>100</v>
      </c>
      <c r="H246" s="27" t="str">
        <f t="shared" ref="H246:H274" si="70">IF($B246="N/A","N/A",IF(G246&gt;10,"No",IF(G246&lt;-10,"No","Yes")))</f>
        <v>N/A</v>
      </c>
      <c r="I246" s="8">
        <v>0</v>
      </c>
      <c r="J246" s="8">
        <v>0</v>
      </c>
      <c r="K246" s="28" t="s">
        <v>734</v>
      </c>
      <c r="L246" s="105" t="str">
        <f t="shared" si="67"/>
        <v>Yes</v>
      </c>
    </row>
    <row r="247" spans="1:12" x14ac:dyDescent="0.2">
      <c r="A247" s="128" t="s">
        <v>1072</v>
      </c>
      <c r="B247" s="22" t="s">
        <v>213</v>
      </c>
      <c r="C247" s="4">
        <v>100</v>
      </c>
      <c r="D247" s="27" t="str">
        <f t="shared" si="68"/>
        <v>N/A</v>
      </c>
      <c r="E247" s="4">
        <v>100</v>
      </c>
      <c r="F247" s="27" t="str">
        <f t="shared" si="69"/>
        <v>N/A</v>
      </c>
      <c r="G247" s="4">
        <v>100</v>
      </c>
      <c r="H247" s="27" t="str">
        <f t="shared" si="70"/>
        <v>N/A</v>
      </c>
      <c r="I247" s="8">
        <v>0</v>
      </c>
      <c r="J247" s="8">
        <v>0</v>
      </c>
      <c r="K247" s="28" t="s">
        <v>734</v>
      </c>
      <c r="L247" s="105" t="str">
        <f t="shared" si="67"/>
        <v>Yes</v>
      </c>
    </row>
    <row r="248" spans="1:12" x14ac:dyDescent="0.2">
      <c r="A248" s="128" t="s">
        <v>1073</v>
      </c>
      <c r="B248" s="22" t="s">
        <v>213</v>
      </c>
      <c r="C248" s="4">
        <v>96.804898179999995</v>
      </c>
      <c r="D248" s="27" t="str">
        <f t="shared" si="68"/>
        <v>N/A</v>
      </c>
      <c r="E248" s="4">
        <v>96.695681351000005</v>
      </c>
      <c r="F248" s="27" t="str">
        <f t="shared" si="69"/>
        <v>N/A</v>
      </c>
      <c r="G248" s="4">
        <v>96.708762023999995</v>
      </c>
      <c r="H248" s="27" t="str">
        <f t="shared" si="70"/>
        <v>N/A</v>
      </c>
      <c r="I248" s="8">
        <v>-0.113</v>
      </c>
      <c r="J248" s="8">
        <v>1.35E-2</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1449305</v>
      </c>
      <c r="D277" s="7" t="str">
        <f t="shared" ref="D277:D284" si="74">IF($B277="N/A","N/A",IF(C277&gt;10,"No",IF(C277&lt;-10,"No","Yes")))</f>
        <v>N/A</v>
      </c>
      <c r="E277" s="1">
        <v>1430842</v>
      </c>
      <c r="F277" s="7" t="str">
        <f t="shared" ref="F277:F278" si="75">IF($B277="N/A","N/A",IF(E277&gt;10,"No",IF(E277&lt;-10,"No","Yes")))</f>
        <v>N/A</v>
      </c>
      <c r="G277" s="1">
        <v>1374020</v>
      </c>
      <c r="H277" s="7" t="str">
        <f t="shared" ref="H277:H278" si="76">IF($B277="N/A","N/A",IF(G277&gt;10,"No",IF(G277&lt;-10,"No","Yes")))</f>
        <v>N/A</v>
      </c>
      <c r="I277" s="8">
        <v>-1.27</v>
      </c>
      <c r="J277" s="8">
        <v>-3.97</v>
      </c>
      <c r="K277" s="1" t="s">
        <v>213</v>
      </c>
      <c r="L277" s="105" t="str">
        <f t="shared" ref="L277:L278" si="77">IF(J277="Div by 0", "N/A", IF(K277="N/A","N/A", IF(J277&gt;VALUE(MID(K277,1,2)), "No", IF(J277&lt;-1*VALUE(MID(K277,1,2)), "No", "Yes"))))</f>
        <v>N/A</v>
      </c>
    </row>
    <row r="278" spans="1:12" x14ac:dyDescent="0.2">
      <c r="A278" s="138" t="s">
        <v>689</v>
      </c>
      <c r="B278" s="1" t="s">
        <v>213</v>
      </c>
      <c r="C278" s="1">
        <v>1225378</v>
      </c>
      <c r="D278" s="7" t="str">
        <f t="shared" si="74"/>
        <v>N/A</v>
      </c>
      <c r="E278" s="1">
        <v>1214489.9166999999</v>
      </c>
      <c r="F278" s="7" t="str">
        <f t="shared" si="75"/>
        <v>N/A</v>
      </c>
      <c r="G278" s="1">
        <v>1276520.3333000001</v>
      </c>
      <c r="H278" s="7" t="str">
        <f t="shared" si="76"/>
        <v>N/A</v>
      </c>
      <c r="I278" s="8">
        <v>-0.88900000000000001</v>
      </c>
      <c r="J278" s="8">
        <v>5.1079999999999997</v>
      </c>
      <c r="K278" s="1" t="s">
        <v>213</v>
      </c>
      <c r="L278" s="105" t="str">
        <f t="shared" si="77"/>
        <v>N/A</v>
      </c>
    </row>
    <row r="279" spans="1:12" x14ac:dyDescent="0.2">
      <c r="A279" s="138" t="s">
        <v>690</v>
      </c>
      <c r="B279" s="1" t="s">
        <v>213</v>
      </c>
      <c r="C279" s="1">
        <v>2192</v>
      </c>
      <c r="D279" s="7" t="str">
        <f t="shared" si="74"/>
        <v>N/A</v>
      </c>
      <c r="E279" s="1">
        <v>2161</v>
      </c>
      <c r="F279" s="7" t="str">
        <f t="shared" ref="F279:F284" si="78">IF($B279="N/A","N/A",IF(E279&gt;10,"No",IF(E279&lt;-10,"No","Yes")))</f>
        <v>N/A</v>
      </c>
      <c r="G279" s="1">
        <v>25</v>
      </c>
      <c r="H279" s="7" t="str">
        <f t="shared" ref="H279:H284" si="79">IF($B279="N/A","N/A",IF(G279&gt;10,"No",IF(G279&lt;-10,"No","Yes")))</f>
        <v>N/A</v>
      </c>
      <c r="I279" s="8">
        <v>-1.41</v>
      </c>
      <c r="J279" s="8">
        <v>-98.8</v>
      </c>
      <c r="K279" s="1" t="s">
        <v>213</v>
      </c>
      <c r="L279" s="105" t="str">
        <f t="shared" ref="L279:L285" si="80">IF(J279="Div by 0", "N/A", IF(K279="N/A","N/A", IF(J279&gt;VALUE(MID(K279,1,2)), "No", IF(J279&lt;-1*VALUE(MID(K279,1,2)), "No", "Yes"))))</f>
        <v>N/A</v>
      </c>
    </row>
    <row r="280" spans="1:12" x14ac:dyDescent="0.2">
      <c r="A280" s="138" t="s">
        <v>691</v>
      </c>
      <c r="B280" s="1" t="s">
        <v>213</v>
      </c>
      <c r="C280" s="1">
        <v>2218</v>
      </c>
      <c r="D280" s="7" t="str">
        <f t="shared" si="74"/>
        <v>N/A</v>
      </c>
      <c r="E280" s="1">
        <v>2183</v>
      </c>
      <c r="F280" s="7" t="str">
        <f t="shared" si="78"/>
        <v>N/A</v>
      </c>
      <c r="G280" s="1">
        <v>27</v>
      </c>
      <c r="H280" s="7" t="str">
        <f t="shared" si="79"/>
        <v>N/A</v>
      </c>
      <c r="I280" s="8">
        <v>-1.58</v>
      </c>
      <c r="J280" s="8">
        <v>-98.8</v>
      </c>
      <c r="K280" s="1" t="s">
        <v>213</v>
      </c>
      <c r="L280" s="105" t="str">
        <f t="shared" si="80"/>
        <v>N/A</v>
      </c>
    </row>
    <row r="281" spans="1:12" x14ac:dyDescent="0.2">
      <c r="A281" s="138" t="s">
        <v>692</v>
      </c>
      <c r="B281" s="1" t="s">
        <v>213</v>
      </c>
      <c r="C281" s="1">
        <v>212.08333332999999</v>
      </c>
      <c r="D281" s="7" t="str">
        <f t="shared" si="74"/>
        <v>N/A</v>
      </c>
      <c r="E281" s="1">
        <v>210.16666667000001</v>
      </c>
      <c r="F281" s="7" t="str">
        <f t="shared" si="78"/>
        <v>N/A</v>
      </c>
      <c r="G281" s="1">
        <v>2.5833333333000001</v>
      </c>
      <c r="H281" s="7" t="str">
        <f t="shared" si="79"/>
        <v>N/A</v>
      </c>
      <c r="I281" s="8">
        <v>-0.90400000000000003</v>
      </c>
      <c r="J281" s="8">
        <v>-98.8</v>
      </c>
      <c r="K281" s="1" t="s">
        <v>213</v>
      </c>
      <c r="L281" s="105" t="str">
        <f t="shared" si="80"/>
        <v>N/A</v>
      </c>
    </row>
    <row r="282" spans="1:12" x14ac:dyDescent="0.2">
      <c r="A282" s="138" t="s">
        <v>693</v>
      </c>
      <c r="B282" s="1" t="s">
        <v>213</v>
      </c>
      <c r="C282" s="1">
        <v>132526</v>
      </c>
      <c r="D282" s="7" t="str">
        <f t="shared" si="74"/>
        <v>N/A</v>
      </c>
      <c r="E282" s="1">
        <v>130558</v>
      </c>
      <c r="F282" s="7" t="str">
        <f t="shared" si="78"/>
        <v>N/A</v>
      </c>
      <c r="G282" s="1">
        <v>131694</v>
      </c>
      <c r="H282" s="7" t="str">
        <f t="shared" si="79"/>
        <v>N/A</v>
      </c>
      <c r="I282" s="8">
        <v>-1.48</v>
      </c>
      <c r="J282" s="8">
        <v>0.87009999999999998</v>
      </c>
      <c r="K282" s="1" t="s">
        <v>213</v>
      </c>
      <c r="L282" s="105" t="str">
        <f t="shared" si="80"/>
        <v>N/A</v>
      </c>
    </row>
    <row r="283" spans="1:12" x14ac:dyDescent="0.2">
      <c r="A283" s="138" t="s">
        <v>694</v>
      </c>
      <c r="B283" s="1" t="s">
        <v>213</v>
      </c>
      <c r="C283" s="1">
        <v>145232</v>
      </c>
      <c r="D283" s="7" t="str">
        <f t="shared" si="74"/>
        <v>N/A</v>
      </c>
      <c r="E283" s="1">
        <v>143486</v>
      </c>
      <c r="F283" s="7" t="str">
        <f t="shared" si="78"/>
        <v>N/A</v>
      </c>
      <c r="G283" s="1">
        <v>134991</v>
      </c>
      <c r="H283" s="7" t="str">
        <f t="shared" si="79"/>
        <v>N/A</v>
      </c>
      <c r="I283" s="8">
        <v>-1.2</v>
      </c>
      <c r="J283" s="8">
        <v>-5.92</v>
      </c>
      <c r="K283" s="1" t="s">
        <v>213</v>
      </c>
      <c r="L283" s="105" t="str">
        <f t="shared" si="80"/>
        <v>N/A</v>
      </c>
    </row>
    <row r="284" spans="1:12" ht="25.5" x14ac:dyDescent="0.2">
      <c r="A284" s="138" t="s">
        <v>695</v>
      </c>
      <c r="B284" s="1" t="s">
        <v>213</v>
      </c>
      <c r="C284" s="1">
        <v>114340.91667000001</v>
      </c>
      <c r="D284" s="7" t="str">
        <f t="shared" si="74"/>
        <v>N/A</v>
      </c>
      <c r="E284" s="1">
        <v>119929</v>
      </c>
      <c r="F284" s="7" t="str">
        <f t="shared" si="78"/>
        <v>N/A</v>
      </c>
      <c r="G284" s="1">
        <v>123636.25</v>
      </c>
      <c r="H284" s="7" t="str">
        <f t="shared" si="79"/>
        <v>N/A</v>
      </c>
      <c r="I284" s="8">
        <v>4.8869999999999996</v>
      </c>
      <c r="J284" s="8">
        <v>3.0910000000000002</v>
      </c>
      <c r="K284" s="1" t="s">
        <v>213</v>
      </c>
      <c r="L284" s="105" t="str">
        <f t="shared" si="80"/>
        <v>N/A</v>
      </c>
    </row>
    <row r="285" spans="1:12" x14ac:dyDescent="0.2">
      <c r="A285" s="138" t="s">
        <v>402</v>
      </c>
      <c r="B285" s="22" t="s">
        <v>290</v>
      </c>
      <c r="C285" s="4">
        <v>44.134435422999999</v>
      </c>
      <c r="D285" s="27" t="str">
        <f>IF($B285="N/A","N/A",IF(C285&lt;=40,"Yes","No"))</f>
        <v>No</v>
      </c>
      <c r="E285" s="4">
        <v>44.450118820999997</v>
      </c>
      <c r="F285" s="27" t="str">
        <f>IF($B285="N/A","N/A",IF(E285&lt;=40,"Yes","No"))</f>
        <v>No</v>
      </c>
      <c r="G285" s="4">
        <v>45.851423478000001</v>
      </c>
      <c r="H285" s="27" t="str">
        <f>IF($B285="N/A","N/A",IF(G285&lt;=40,"Yes","No"))</f>
        <v>No</v>
      </c>
      <c r="I285" s="8">
        <v>0.71530000000000005</v>
      </c>
      <c r="J285" s="8">
        <v>3.153</v>
      </c>
      <c r="K285" s="28" t="s">
        <v>736</v>
      </c>
      <c r="L285" s="105" t="str">
        <f t="shared" si="80"/>
        <v>Yes</v>
      </c>
    </row>
    <row r="286" spans="1:12" x14ac:dyDescent="0.2">
      <c r="A286" s="138" t="s">
        <v>696</v>
      </c>
      <c r="B286" s="1" t="s">
        <v>213</v>
      </c>
      <c r="C286" s="1">
        <v>16030</v>
      </c>
      <c r="D286" s="7" t="str">
        <f t="shared" ref="D286:D304" si="81">IF($B286="N/A","N/A",IF(C286&gt;10,"No",IF(C286&lt;-10,"No","Yes")))</f>
        <v>N/A</v>
      </c>
      <c r="E286" s="1">
        <v>16590</v>
      </c>
      <c r="F286" s="7" t="str">
        <f t="shared" ref="F286:F287" si="82">IF($B286="N/A","N/A",IF(E286&gt;10,"No",IF(E286&lt;-10,"No","Yes")))</f>
        <v>N/A</v>
      </c>
      <c r="G286" s="1">
        <v>19374</v>
      </c>
      <c r="H286" s="7" t="str">
        <f t="shared" ref="H286:H287" si="83">IF($B286="N/A","N/A",IF(G286&gt;10,"No",IF(G286&lt;-10,"No","Yes")))</f>
        <v>N/A</v>
      </c>
      <c r="I286" s="8">
        <v>3.4929999999999999</v>
      </c>
      <c r="J286" s="8">
        <v>16.78</v>
      </c>
      <c r="K286" s="1" t="s">
        <v>213</v>
      </c>
      <c r="L286" s="105" t="str">
        <f t="shared" ref="L286:L287" si="84">IF(J286="Div by 0", "N/A", IF(K286="N/A","N/A", IF(J286&gt;VALUE(MID(K286,1,2)), "No", IF(J286&lt;-1*VALUE(MID(K286,1,2)), "No", "Yes"))))</f>
        <v>N/A</v>
      </c>
    </row>
    <row r="287" spans="1:12" x14ac:dyDescent="0.2">
      <c r="A287" s="138" t="s">
        <v>697</v>
      </c>
      <c r="B287" s="1" t="s">
        <v>213</v>
      </c>
      <c r="C287" s="1">
        <v>2315.75</v>
      </c>
      <c r="D287" s="7" t="str">
        <f t="shared" si="81"/>
        <v>N/A</v>
      </c>
      <c r="E287" s="1">
        <v>2290.9166667</v>
      </c>
      <c r="F287" s="7" t="str">
        <f t="shared" si="82"/>
        <v>N/A</v>
      </c>
      <c r="G287" s="1">
        <v>7901.5</v>
      </c>
      <c r="H287" s="7" t="str">
        <f t="shared" si="83"/>
        <v>N/A</v>
      </c>
      <c r="I287" s="8">
        <v>-1.07</v>
      </c>
      <c r="J287" s="8">
        <v>244.9</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135182</v>
      </c>
      <c r="D309" s="1" t="s">
        <v>213</v>
      </c>
      <c r="E309" s="1">
        <v>133138</v>
      </c>
      <c r="F309" s="1" t="s">
        <v>213</v>
      </c>
      <c r="G309" s="1">
        <v>132065</v>
      </c>
      <c r="H309" s="1" t="s">
        <v>213</v>
      </c>
      <c r="I309" s="8">
        <v>-1.51</v>
      </c>
      <c r="J309" s="8">
        <v>-0.80600000000000005</v>
      </c>
      <c r="K309" s="1" t="s">
        <v>213</v>
      </c>
      <c r="L309" s="105" t="str">
        <f>IF(J309="Div by 0", "N/A", IF(K309="N/A","N/A", IF(J309&gt;VALUE(MID(K309,1,2)), "No", IF(J309&lt;-1*VALUE(MID(K309,1,2)), "No", "Yes"))))</f>
        <v>N/A</v>
      </c>
    </row>
    <row r="310" spans="1:12" x14ac:dyDescent="0.2">
      <c r="A310" s="157" t="s">
        <v>73</v>
      </c>
      <c r="B310" s="22" t="s">
        <v>213</v>
      </c>
      <c r="C310" s="23">
        <v>1336325</v>
      </c>
      <c r="D310" s="27" t="str">
        <f>IF($B310="N/A","N/A",IF(C310&gt;10,"No",IF(C310&lt;-10,"No","Yes")))</f>
        <v>N/A</v>
      </c>
      <c r="E310" s="23">
        <v>1329254</v>
      </c>
      <c r="F310" s="27" t="str">
        <f>IF($B310="N/A","N/A",IF(E310&gt;10,"No",IF(E310&lt;-10,"No","Yes")))</f>
        <v>N/A</v>
      </c>
      <c r="G310" s="23">
        <v>1394527</v>
      </c>
      <c r="H310" s="27" t="str">
        <f>IF($B310="N/A","N/A",IF(G310&gt;10,"No",IF(G310&lt;-10,"No","Yes")))</f>
        <v>N/A</v>
      </c>
      <c r="I310" s="8">
        <v>-0.52900000000000003</v>
      </c>
      <c r="J310" s="8">
        <v>4.91</v>
      </c>
      <c r="K310" s="28" t="s">
        <v>736</v>
      </c>
      <c r="L310" s="105" t="str">
        <f t="shared" ref="L310:L339" si="92">IF(J310="Div by 0", "N/A", IF(K310="N/A","N/A", IF(J310&gt;VALUE(MID(K310,1,2)), "No", IF(J310&lt;-1*VALUE(MID(K310,1,2)), "No", "Yes"))))</f>
        <v>Yes</v>
      </c>
    </row>
    <row r="311" spans="1:12" x14ac:dyDescent="0.2">
      <c r="A311" s="156" t="s">
        <v>182</v>
      </c>
      <c r="B311" s="22" t="s">
        <v>213</v>
      </c>
      <c r="C311" s="23">
        <v>108056</v>
      </c>
      <c r="D311" s="7" t="str">
        <f t="shared" ref="D311:D314" si="93">IF($B311="N/A","N/A",IF(C311&gt;10,"No",IF(C311&lt;-10,"No","Yes")))</f>
        <v>N/A</v>
      </c>
      <c r="E311" s="23">
        <v>109549</v>
      </c>
      <c r="F311" s="7" t="str">
        <f t="shared" ref="F311:F314" si="94">IF($B311="N/A","N/A",IF(E311&gt;10,"No",IF(E311&lt;-10,"No","Yes")))</f>
        <v>N/A</v>
      </c>
      <c r="G311" s="23">
        <v>110076</v>
      </c>
      <c r="H311" s="7" t="str">
        <f t="shared" ref="H311:H314" si="95">IF($B311="N/A","N/A",IF(G311&gt;10,"No",IF(G311&lt;-10,"No","Yes")))</f>
        <v>N/A</v>
      </c>
      <c r="I311" s="8">
        <v>1.3819999999999999</v>
      </c>
      <c r="J311" s="8">
        <v>0.48110000000000003</v>
      </c>
      <c r="K311" s="28" t="s">
        <v>736</v>
      </c>
      <c r="L311" s="105" t="str">
        <f>IF(J311="Div by 0", "N/A", IF(OR(J311="N/A",K311="N/A"),"N/A", IF(J311&gt;VALUE(MID(K311,1,2)), "No", IF(J311&lt;-1*VALUE(MID(K311,1,2)), "No", "Yes"))))</f>
        <v>Yes</v>
      </c>
    </row>
    <row r="312" spans="1:12" x14ac:dyDescent="0.2">
      <c r="A312" s="156" t="s">
        <v>183</v>
      </c>
      <c r="B312" s="22" t="s">
        <v>213</v>
      </c>
      <c r="C312" s="23">
        <v>274557</v>
      </c>
      <c r="D312" s="7" t="str">
        <f t="shared" si="93"/>
        <v>N/A</v>
      </c>
      <c r="E312" s="23">
        <v>277719</v>
      </c>
      <c r="F312" s="7" t="str">
        <f t="shared" si="94"/>
        <v>N/A</v>
      </c>
      <c r="G312" s="23">
        <v>280261</v>
      </c>
      <c r="H312" s="7" t="str">
        <f t="shared" si="95"/>
        <v>N/A</v>
      </c>
      <c r="I312" s="8">
        <v>1.1519999999999999</v>
      </c>
      <c r="J312" s="8">
        <v>0.9153</v>
      </c>
      <c r="K312" s="28" t="s">
        <v>736</v>
      </c>
      <c r="L312" s="105" t="str">
        <f t="shared" ref="L312:L314" si="96">IF(J312="Div by 0", "N/A", IF(OR(J312="N/A",K312="N/A"),"N/A", IF(J312&gt;VALUE(MID(K312,1,2)), "No", IF(J312&lt;-1*VALUE(MID(K312,1,2)), "No", "Yes"))))</f>
        <v>Yes</v>
      </c>
    </row>
    <row r="313" spans="1:12" x14ac:dyDescent="0.2">
      <c r="A313" s="156" t="s">
        <v>184</v>
      </c>
      <c r="B313" s="22" t="s">
        <v>213</v>
      </c>
      <c r="C313" s="23">
        <v>712288</v>
      </c>
      <c r="D313" s="7" t="str">
        <f t="shared" si="93"/>
        <v>N/A</v>
      </c>
      <c r="E313" s="23">
        <v>704870</v>
      </c>
      <c r="F313" s="7" t="str">
        <f t="shared" si="94"/>
        <v>N/A</v>
      </c>
      <c r="G313" s="23">
        <v>726415</v>
      </c>
      <c r="H313" s="7" t="str">
        <f t="shared" si="95"/>
        <v>N/A</v>
      </c>
      <c r="I313" s="8">
        <v>-1.04</v>
      </c>
      <c r="J313" s="8">
        <v>3.0569999999999999</v>
      </c>
      <c r="K313" s="28" t="s">
        <v>736</v>
      </c>
      <c r="L313" s="105" t="str">
        <f t="shared" si="96"/>
        <v>Yes</v>
      </c>
    </row>
    <row r="314" spans="1:12" x14ac:dyDescent="0.2">
      <c r="A314" s="152" t="s">
        <v>185</v>
      </c>
      <c r="B314" s="22" t="s">
        <v>213</v>
      </c>
      <c r="C314" s="23">
        <v>241424</v>
      </c>
      <c r="D314" s="7" t="str">
        <f t="shared" si="93"/>
        <v>N/A</v>
      </c>
      <c r="E314" s="23">
        <v>237116</v>
      </c>
      <c r="F314" s="7" t="str">
        <f t="shared" si="94"/>
        <v>N/A</v>
      </c>
      <c r="G314" s="23">
        <v>277775</v>
      </c>
      <c r="H314" s="7" t="str">
        <f t="shared" si="95"/>
        <v>N/A</v>
      </c>
      <c r="I314" s="8">
        <v>-1.78</v>
      </c>
      <c r="J314" s="8">
        <v>17.149999999999999</v>
      </c>
      <c r="K314" s="28" t="s">
        <v>736</v>
      </c>
      <c r="L314" s="105" t="str">
        <f t="shared" si="96"/>
        <v>No</v>
      </c>
    </row>
    <row r="315" spans="1:12" x14ac:dyDescent="0.2">
      <c r="A315" s="156" t="s">
        <v>1099</v>
      </c>
      <c r="B315" s="9" t="s">
        <v>213</v>
      </c>
      <c r="C315" s="23">
        <v>679988</v>
      </c>
      <c r="D315" s="5" t="str">
        <f t="shared" ref="D315:F318" si="97">IF($B315="N/A","N/A",IF(C315&lt;0,"No","Yes"))</f>
        <v>N/A</v>
      </c>
      <c r="E315" s="23">
        <v>675736</v>
      </c>
      <c r="F315" s="5" t="str">
        <f t="shared" si="97"/>
        <v>N/A</v>
      </c>
      <c r="G315" s="23">
        <v>697725</v>
      </c>
      <c r="H315" s="5" t="str">
        <f t="shared" ref="H315:H318" si="98">IF($B315="N/A","N/A",IF(G315&lt;0,"No","Yes"))</f>
        <v>N/A</v>
      </c>
      <c r="I315" s="8">
        <v>-0.625</v>
      </c>
      <c r="J315" s="8">
        <v>3.254</v>
      </c>
      <c r="K315" s="1" t="s">
        <v>735</v>
      </c>
      <c r="L315" s="105" t="str">
        <f>IF(J315="Div by 0", "N/A", IF(OR(J315="N/A",K315="N/A"),"N/A", IF(J315&gt;VALUE(MID(K315,1,2)), "No", IF(J315&lt;-1*VALUE(MID(K315,1,2)), "No", "Yes"))))</f>
        <v>Yes</v>
      </c>
    </row>
    <row r="316" spans="1:12" x14ac:dyDescent="0.2">
      <c r="A316" s="156" t="s">
        <v>430</v>
      </c>
      <c r="B316" s="9" t="s">
        <v>213</v>
      </c>
      <c r="C316" s="23">
        <v>50455</v>
      </c>
      <c r="D316" s="5" t="str">
        <f t="shared" si="97"/>
        <v>N/A</v>
      </c>
      <c r="E316" s="23">
        <v>47499</v>
      </c>
      <c r="F316" s="5" t="str">
        <f t="shared" si="97"/>
        <v>N/A</v>
      </c>
      <c r="G316" s="23">
        <v>49072</v>
      </c>
      <c r="H316" s="5" t="str">
        <f t="shared" si="98"/>
        <v>N/A</v>
      </c>
      <c r="I316" s="8">
        <v>-5.86</v>
      </c>
      <c r="J316" s="8">
        <v>3.3119999999999998</v>
      </c>
      <c r="K316" s="1" t="s">
        <v>735</v>
      </c>
      <c r="L316" s="105" t="str">
        <f t="shared" ref="L316:L318" si="99">IF(J316="Div by 0", "N/A", IF(OR(J316="N/A",K316="N/A"),"N/A", IF(J316&gt;VALUE(MID(K316,1,2)), "No", IF(J316&lt;-1*VALUE(MID(K316,1,2)), "No", "Yes"))))</f>
        <v>Yes</v>
      </c>
    </row>
    <row r="317" spans="1:12" x14ac:dyDescent="0.2">
      <c r="A317" s="156" t="s">
        <v>431</v>
      </c>
      <c r="B317" s="9" t="s">
        <v>213</v>
      </c>
      <c r="C317" s="23">
        <v>465360</v>
      </c>
      <c r="D317" s="5" t="str">
        <f t="shared" si="97"/>
        <v>N/A</v>
      </c>
      <c r="E317" s="23">
        <v>464771</v>
      </c>
      <c r="F317" s="5" t="str">
        <f t="shared" si="97"/>
        <v>N/A</v>
      </c>
      <c r="G317" s="23">
        <v>505594</v>
      </c>
      <c r="H317" s="5" t="str">
        <f t="shared" si="98"/>
        <v>N/A</v>
      </c>
      <c r="I317" s="8">
        <v>-0.127</v>
      </c>
      <c r="J317" s="8">
        <v>8.7829999999999995</v>
      </c>
      <c r="K317" s="1" t="s">
        <v>735</v>
      </c>
      <c r="L317" s="105" t="str">
        <f t="shared" si="99"/>
        <v>Yes</v>
      </c>
    </row>
    <row r="318" spans="1:12" x14ac:dyDescent="0.2">
      <c r="A318" s="156" t="s">
        <v>1100</v>
      </c>
      <c r="B318" s="9" t="s">
        <v>213</v>
      </c>
      <c r="C318" s="23">
        <v>111369</v>
      </c>
      <c r="D318" s="5" t="str">
        <f t="shared" si="97"/>
        <v>N/A</v>
      </c>
      <c r="E318" s="23">
        <v>113931</v>
      </c>
      <c r="F318" s="5" t="str">
        <f t="shared" si="97"/>
        <v>N/A</v>
      </c>
      <c r="G318" s="23">
        <v>116283</v>
      </c>
      <c r="H318" s="5" t="str">
        <f t="shared" si="98"/>
        <v>N/A</v>
      </c>
      <c r="I318" s="8">
        <v>2.2999999999999998</v>
      </c>
      <c r="J318" s="8">
        <v>2.0640000000000001</v>
      </c>
      <c r="K318" s="1" t="s">
        <v>735</v>
      </c>
      <c r="L318" s="105" t="str">
        <f t="shared" si="99"/>
        <v>Yes</v>
      </c>
    </row>
    <row r="319" spans="1:12" x14ac:dyDescent="0.2">
      <c r="A319" s="156" t="s">
        <v>98</v>
      </c>
      <c r="B319" s="22" t="s">
        <v>291</v>
      </c>
      <c r="C319" s="4">
        <v>91.244121003000004</v>
      </c>
      <c r="D319" s="27" t="str">
        <f>IF($B319="N/A","N/A",IF(C319&gt;80,"Yes","No"))</f>
        <v>Yes</v>
      </c>
      <c r="E319" s="4">
        <v>90.791902827000001</v>
      </c>
      <c r="F319" s="27" t="str">
        <f>IF($B319="N/A","N/A",IF(E319&gt;80,"Yes","No"))</f>
        <v>Yes</v>
      </c>
      <c r="G319" s="4">
        <v>90.628363596</v>
      </c>
      <c r="H319" s="27" t="str">
        <f>IF($B319="N/A","N/A",IF(G319&gt;80,"Yes","No"))</f>
        <v>Yes</v>
      </c>
      <c r="I319" s="8">
        <v>-0.496</v>
      </c>
      <c r="J319" s="8">
        <v>-0.18</v>
      </c>
      <c r="K319" s="28" t="s">
        <v>736</v>
      </c>
      <c r="L319" s="105" t="str">
        <f t="shared" si="92"/>
        <v>Yes</v>
      </c>
    </row>
    <row r="320" spans="1:12" x14ac:dyDescent="0.2">
      <c r="A320" s="156" t="s">
        <v>332</v>
      </c>
      <c r="B320" s="22" t="s">
        <v>278</v>
      </c>
      <c r="C320" s="4">
        <v>1.5415411699999999E-2</v>
      </c>
      <c r="D320" s="27" t="str">
        <f>IF($B320="N/A","N/A",IF(C320&gt;=5,"No",IF(C320&lt;0,"No","Yes")))</f>
        <v>Yes</v>
      </c>
      <c r="E320" s="4">
        <v>1.32405093E-2</v>
      </c>
      <c r="F320" s="27" t="str">
        <f>IF($B320="N/A","N/A",IF(E320&gt;=5,"No",IF(E320&lt;0,"No","Yes")))</f>
        <v>Yes</v>
      </c>
      <c r="G320" s="4">
        <v>0</v>
      </c>
      <c r="H320" s="27" t="str">
        <f>IF($B320="N/A","N/A",IF(G320&gt;=5,"No",IF(G320&lt;0,"No","Yes")))</f>
        <v>Yes</v>
      </c>
      <c r="I320" s="8">
        <v>-14.1</v>
      </c>
      <c r="J320" s="8">
        <v>-100</v>
      </c>
      <c r="K320" s="28" t="s">
        <v>736</v>
      </c>
      <c r="L320" s="105" t="str">
        <f t="shared" si="92"/>
        <v>No</v>
      </c>
    </row>
    <row r="321" spans="1:12" x14ac:dyDescent="0.2">
      <c r="A321" s="156" t="s">
        <v>340</v>
      </c>
      <c r="B321" s="30" t="s">
        <v>278</v>
      </c>
      <c r="C321" s="4">
        <v>8.5703702318000001</v>
      </c>
      <c r="D321" s="27" t="str">
        <f>IF($B321="N/A","N/A",IF(C321&gt;=5,"No",IF(C321&lt;0,"No","Yes")))</f>
        <v>No</v>
      </c>
      <c r="E321" s="4">
        <v>9.0253630983999997</v>
      </c>
      <c r="F321" s="27" t="str">
        <f>IF($B321="N/A","N/A",IF(E321&gt;=5,"No",IF(E321&lt;0,"No","Yes")))</f>
        <v>No</v>
      </c>
      <c r="G321" s="4">
        <v>8.8320986256000005</v>
      </c>
      <c r="H321" s="27" t="str">
        <f>IF($B321="N/A","N/A",IF(G321&gt;=5,"No",IF(G321&lt;0,"No","Yes")))</f>
        <v>No</v>
      </c>
      <c r="I321" s="8">
        <v>5.3090000000000002</v>
      </c>
      <c r="J321" s="8">
        <v>-2.14</v>
      </c>
      <c r="K321" s="28" t="s">
        <v>736</v>
      </c>
      <c r="L321" s="105" t="str">
        <f t="shared" si="92"/>
        <v>Yes</v>
      </c>
    </row>
    <row r="322" spans="1:12" x14ac:dyDescent="0.2">
      <c r="A322" s="156" t="s">
        <v>333</v>
      </c>
      <c r="B322" s="30" t="s">
        <v>278</v>
      </c>
      <c r="C322" s="4">
        <v>0.170093353</v>
      </c>
      <c r="D322" s="27" t="str">
        <f>IF($B322="N/A","N/A",IF(C322&gt;=5,"No",IF(C322&lt;0,"No","Yes")))</f>
        <v>Yes</v>
      </c>
      <c r="E322" s="4">
        <v>0.16949356560000001</v>
      </c>
      <c r="F322" s="27" t="str">
        <f>IF($B322="N/A","N/A",IF(E322&gt;=5,"No",IF(E322&lt;0,"No","Yes")))</f>
        <v>Yes</v>
      </c>
      <c r="G322" s="4">
        <v>0.53953777879999998</v>
      </c>
      <c r="H322" s="27" t="str">
        <f>IF($B322="N/A","N/A",IF(G322&gt;=5,"No",IF(G322&lt;0,"No","Yes")))</f>
        <v>Yes</v>
      </c>
      <c r="I322" s="8">
        <v>-0.35299999999999998</v>
      </c>
      <c r="J322" s="8">
        <v>218.3</v>
      </c>
      <c r="K322" s="28" t="s">
        <v>736</v>
      </c>
      <c r="L322" s="105" t="str">
        <f t="shared" si="92"/>
        <v>No</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13.125923709</v>
      </c>
      <c r="D334" s="27" t="str">
        <f>IF($B334="N/A","N/A",IF(C334&gt;15,"No",IF(C334&lt;2,"No","Yes")))</f>
        <v>Yes</v>
      </c>
      <c r="E334" s="4">
        <v>14.135221711</v>
      </c>
      <c r="F334" s="27" t="str">
        <f>IF($B334="N/A","N/A",IF(E334&gt;15,"No",IF(E334&lt;2,"No","Yes")))</f>
        <v>Yes</v>
      </c>
      <c r="G334" s="4">
        <v>14.345796100999999</v>
      </c>
      <c r="H334" s="27" t="str">
        <f>IF($B334="N/A","N/A",IF(G334&gt;15,"No",IF(G334&lt;2,"No","Yes")))</f>
        <v>Yes</v>
      </c>
      <c r="I334" s="8">
        <v>7.6890000000000001</v>
      </c>
      <c r="J334" s="8">
        <v>1.49</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16971</v>
      </c>
      <c r="D336" s="27" t="str">
        <f>IF($B336="N/A","N/A",IF(C336&gt;10,"No",IF(C336&lt;-10,"No","Yes")))</f>
        <v>N/A</v>
      </c>
      <c r="E336" s="23">
        <v>16833</v>
      </c>
      <c r="F336" s="27" t="str">
        <f>IF($B336="N/A","N/A",IF(E336&gt;10,"No",IF(E336&lt;-10,"No","Yes")))</f>
        <v>N/A</v>
      </c>
      <c r="G336" s="23">
        <v>16600</v>
      </c>
      <c r="H336" s="27" t="str">
        <f>IF($B336="N/A","N/A",IF(G336&gt;10,"No",IF(G336&lt;-10,"No","Yes")))</f>
        <v>N/A</v>
      </c>
      <c r="I336" s="8">
        <v>-0.81299999999999994</v>
      </c>
      <c r="J336" s="8">
        <v>-1.38</v>
      </c>
      <c r="K336" s="28" t="s">
        <v>736</v>
      </c>
      <c r="L336" s="105" t="str">
        <f t="shared" si="92"/>
        <v>Yes</v>
      </c>
    </row>
    <row r="337" spans="1:12" x14ac:dyDescent="0.2">
      <c r="A337" s="156" t="s">
        <v>1660</v>
      </c>
      <c r="B337" s="22" t="s">
        <v>213</v>
      </c>
      <c r="C337" s="23">
        <v>581</v>
      </c>
      <c r="D337" s="27" t="str">
        <f>IF($B337="N/A","N/A",IF(C337&gt;10,"No",IF(C337&lt;-10,"No","Yes")))</f>
        <v>N/A</v>
      </c>
      <c r="E337" s="23">
        <v>633</v>
      </c>
      <c r="F337" s="27" t="str">
        <f>IF($B337="N/A","N/A",IF(E337&gt;10,"No",IF(E337&lt;-10,"No","Yes")))</f>
        <v>N/A</v>
      </c>
      <c r="G337" s="23">
        <v>637</v>
      </c>
      <c r="H337" s="27" t="str">
        <f>IF($B337="N/A","N/A",IF(G337&gt;10,"No",IF(G337&lt;-10,"No","Yes")))</f>
        <v>N/A</v>
      </c>
      <c r="I337" s="8">
        <v>8.9499999999999993</v>
      </c>
      <c r="J337" s="8">
        <v>0.63190000000000002</v>
      </c>
      <c r="K337" s="28" t="s">
        <v>736</v>
      </c>
      <c r="L337" s="105" t="str">
        <f t="shared" si="92"/>
        <v>Yes</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13609614373</v>
      </c>
      <c r="D6" s="7" t="str">
        <f t="shared" ref="D6:D12" si="0">IF($B6="N/A","N/A",IF(C6&gt;10,"No",IF(C6&lt;-10,"No","Yes")))</f>
        <v>N/A</v>
      </c>
      <c r="E6" s="10">
        <v>12772622305</v>
      </c>
      <c r="F6" s="7" t="str">
        <f t="shared" ref="F6:F12" si="1">IF($B6="N/A","N/A",IF(E6&gt;10,"No",IF(E6&lt;-10,"No","Yes")))</f>
        <v>N/A</v>
      </c>
      <c r="G6" s="10">
        <v>12677915553</v>
      </c>
      <c r="H6" s="7" t="str">
        <f t="shared" ref="H6:H12" si="2">IF($B6="N/A","N/A",IF(G6&gt;10,"No",IF(G6&lt;-10,"No","Yes")))</f>
        <v>N/A</v>
      </c>
      <c r="I6" s="8">
        <v>-6.15</v>
      </c>
      <c r="J6" s="8">
        <v>-0.74099999999999999</v>
      </c>
      <c r="K6" s="30" t="s">
        <v>734</v>
      </c>
      <c r="L6" s="105" t="str">
        <f t="shared" ref="L6:L13" si="3">IF(J6="Div by 0", "N/A", IF(K6="N/A","N/A", IF(J6&gt;VALUE(MID(K6,1,2)), "No", IF(J6&lt;-1*VALUE(MID(K6,1,2)), "No", "Yes"))))</f>
        <v>Yes</v>
      </c>
    </row>
    <row r="7" spans="1:12" x14ac:dyDescent="0.2">
      <c r="A7" s="137" t="s">
        <v>1107</v>
      </c>
      <c r="B7" s="30" t="s">
        <v>213</v>
      </c>
      <c r="C7" s="10">
        <v>8570.0810516000001</v>
      </c>
      <c r="D7" s="7" t="str">
        <f t="shared" si="0"/>
        <v>N/A</v>
      </c>
      <c r="E7" s="10">
        <v>8148.7360919000002</v>
      </c>
      <c r="F7" s="7" t="str">
        <f t="shared" si="1"/>
        <v>N/A</v>
      </c>
      <c r="G7" s="10">
        <v>8345.2139786999996</v>
      </c>
      <c r="H7" s="7" t="str">
        <f t="shared" si="2"/>
        <v>N/A</v>
      </c>
      <c r="I7" s="8">
        <v>-4.92</v>
      </c>
      <c r="J7" s="8">
        <v>2.411</v>
      </c>
      <c r="K7" s="30" t="s">
        <v>734</v>
      </c>
      <c r="L7" s="105" t="str">
        <f t="shared" si="3"/>
        <v>Yes</v>
      </c>
    </row>
    <row r="8" spans="1:12" x14ac:dyDescent="0.2">
      <c r="A8" s="137" t="s">
        <v>719</v>
      </c>
      <c r="B8" s="30" t="s">
        <v>213</v>
      </c>
      <c r="C8" s="10">
        <v>2492</v>
      </c>
      <c r="D8" s="7" t="str">
        <f t="shared" si="0"/>
        <v>N/A</v>
      </c>
      <c r="E8" s="10">
        <v>2494</v>
      </c>
      <c r="F8" s="7" t="str">
        <f t="shared" si="1"/>
        <v>N/A</v>
      </c>
      <c r="G8" s="10">
        <v>2679</v>
      </c>
      <c r="H8" s="7" t="str">
        <f t="shared" si="2"/>
        <v>N/A</v>
      </c>
      <c r="I8" s="8">
        <v>8.0299999999999996E-2</v>
      </c>
      <c r="J8" s="8">
        <v>7.4180000000000001</v>
      </c>
      <c r="K8" s="30" t="s">
        <v>734</v>
      </c>
      <c r="L8" s="105" t="str">
        <f t="shared" si="3"/>
        <v>Yes</v>
      </c>
    </row>
    <row r="9" spans="1:12" x14ac:dyDescent="0.2">
      <c r="A9" s="137" t="s">
        <v>720</v>
      </c>
      <c r="B9" s="30" t="s">
        <v>213</v>
      </c>
      <c r="C9" s="10">
        <v>3320</v>
      </c>
      <c r="D9" s="7" t="str">
        <f t="shared" si="0"/>
        <v>N/A</v>
      </c>
      <c r="E9" s="10">
        <v>3377</v>
      </c>
      <c r="F9" s="7" t="str">
        <f t="shared" si="1"/>
        <v>N/A</v>
      </c>
      <c r="G9" s="10">
        <v>3777</v>
      </c>
      <c r="H9" s="7" t="str">
        <f t="shared" si="2"/>
        <v>N/A</v>
      </c>
      <c r="I9" s="8">
        <v>1.7170000000000001</v>
      </c>
      <c r="J9" s="8">
        <v>11.84</v>
      </c>
      <c r="K9" s="30" t="s">
        <v>734</v>
      </c>
      <c r="L9" s="105" t="str">
        <f t="shared" si="3"/>
        <v>Yes</v>
      </c>
    </row>
    <row r="10" spans="1:12" x14ac:dyDescent="0.2">
      <c r="A10" s="137" t="s">
        <v>721</v>
      </c>
      <c r="B10" s="30" t="s">
        <v>213</v>
      </c>
      <c r="C10" s="10">
        <v>7393</v>
      </c>
      <c r="D10" s="7" t="str">
        <f t="shared" si="0"/>
        <v>N/A</v>
      </c>
      <c r="E10" s="10">
        <v>7778</v>
      </c>
      <c r="F10" s="7" t="str">
        <f t="shared" si="1"/>
        <v>N/A</v>
      </c>
      <c r="G10" s="10">
        <v>8816</v>
      </c>
      <c r="H10" s="7" t="str">
        <f t="shared" si="2"/>
        <v>N/A</v>
      </c>
      <c r="I10" s="8">
        <v>5.2080000000000002</v>
      </c>
      <c r="J10" s="8">
        <v>13.35</v>
      </c>
      <c r="K10" s="30" t="s">
        <v>734</v>
      </c>
      <c r="L10" s="105" t="str">
        <f t="shared" si="3"/>
        <v>Yes</v>
      </c>
    </row>
    <row r="11" spans="1:12" x14ac:dyDescent="0.2">
      <c r="A11" s="137" t="s">
        <v>722</v>
      </c>
      <c r="B11" s="30" t="s">
        <v>213</v>
      </c>
      <c r="C11" s="10">
        <v>25553</v>
      </c>
      <c r="D11" s="7" t="str">
        <f t="shared" si="0"/>
        <v>N/A</v>
      </c>
      <c r="E11" s="10">
        <v>26635</v>
      </c>
      <c r="F11" s="7" t="str">
        <f t="shared" si="1"/>
        <v>N/A</v>
      </c>
      <c r="G11" s="10">
        <v>26627</v>
      </c>
      <c r="H11" s="7" t="str">
        <f t="shared" si="2"/>
        <v>N/A</v>
      </c>
      <c r="I11" s="8">
        <v>4.234</v>
      </c>
      <c r="J11" s="8">
        <v>-0.03</v>
      </c>
      <c r="K11" s="30" t="s">
        <v>734</v>
      </c>
      <c r="L11" s="105" t="str">
        <f t="shared" si="3"/>
        <v>Yes</v>
      </c>
    </row>
    <row r="12" spans="1:12" x14ac:dyDescent="0.2">
      <c r="A12" s="137" t="s">
        <v>723</v>
      </c>
      <c r="B12" s="30" t="s">
        <v>213</v>
      </c>
      <c r="C12" s="10">
        <v>124877</v>
      </c>
      <c r="D12" s="7" t="str">
        <f t="shared" si="0"/>
        <v>N/A</v>
      </c>
      <c r="E12" s="10">
        <v>88627</v>
      </c>
      <c r="F12" s="7" t="str">
        <f t="shared" si="1"/>
        <v>N/A</v>
      </c>
      <c r="G12" s="10">
        <v>66296</v>
      </c>
      <c r="H12" s="7" t="str">
        <f t="shared" si="2"/>
        <v>N/A</v>
      </c>
      <c r="I12" s="8">
        <v>-29</v>
      </c>
      <c r="J12" s="8">
        <v>-25.2</v>
      </c>
      <c r="K12" s="30" t="s">
        <v>734</v>
      </c>
      <c r="L12" s="105" t="str">
        <f t="shared" si="3"/>
        <v>Yes</v>
      </c>
    </row>
    <row r="13" spans="1:12" x14ac:dyDescent="0.2">
      <c r="A13" s="137" t="s">
        <v>74</v>
      </c>
      <c r="B13" s="30" t="s">
        <v>213</v>
      </c>
      <c r="C13" s="10">
        <v>5960165</v>
      </c>
      <c r="D13" s="7" t="str">
        <f>IF($B13="N/A","N/A",IF(C13&gt;10,"No",IF(C13&lt;-10,"No","Yes")))</f>
        <v>N/A</v>
      </c>
      <c r="E13" s="10">
        <v>4616071</v>
      </c>
      <c r="F13" s="7" t="str">
        <f>IF($B13="N/A","N/A",IF(E13&gt;10,"No",IF(E13&lt;-10,"No","Yes")))</f>
        <v>N/A</v>
      </c>
      <c r="G13" s="10">
        <v>9183450</v>
      </c>
      <c r="H13" s="7" t="str">
        <f>IF($B13="N/A","N/A",IF(G13&gt;10,"No",IF(G13&lt;-10,"No","Yes")))</f>
        <v>N/A</v>
      </c>
      <c r="I13" s="8">
        <v>-22.6</v>
      </c>
      <c r="J13" s="8">
        <v>98.95</v>
      </c>
      <c r="K13" s="30" t="s">
        <v>734</v>
      </c>
      <c r="L13" s="105" t="str">
        <f t="shared" si="3"/>
        <v>No</v>
      </c>
    </row>
    <row r="14" spans="1:12" x14ac:dyDescent="0.2">
      <c r="A14" s="153" t="s">
        <v>157</v>
      </c>
      <c r="B14" s="22" t="s">
        <v>213</v>
      </c>
      <c r="C14" s="4">
        <v>7.5834457361999998</v>
      </c>
      <c r="D14" s="27" t="str">
        <f t="shared" ref="D14:D18" si="4">IF($B14="N/A","N/A",IF(C14&gt;10,"No",IF(C14&lt;-10,"No","Yes")))</f>
        <v>N/A</v>
      </c>
      <c r="E14" s="4">
        <v>7.4971482088999997</v>
      </c>
      <c r="F14" s="27" t="str">
        <f t="shared" ref="F14:F18" si="5">IF($B14="N/A","N/A",IF(E14&gt;10,"No",IF(E14&lt;-10,"No","Yes")))</f>
        <v>N/A</v>
      </c>
      <c r="G14" s="4">
        <v>7.4661792120000001</v>
      </c>
      <c r="H14" s="27" t="str">
        <f t="shared" ref="H14:H18" si="6">IF($B14="N/A","N/A",IF(G14&gt;10,"No",IF(G14&lt;-10,"No","Yes")))</f>
        <v>N/A</v>
      </c>
      <c r="I14" s="8">
        <v>-1.1399999999999999</v>
      </c>
      <c r="J14" s="8">
        <v>-0.41299999999999998</v>
      </c>
      <c r="K14" s="28" t="s">
        <v>734</v>
      </c>
      <c r="L14" s="105" t="str">
        <f t="shared" ref="L14:L18" si="7">IF(J14="Div by 0", "N/A", IF(K14="N/A","N/A", IF(J14&gt;VALUE(MID(K14,1,2)), "No", IF(J14&lt;-1*VALUE(MID(K14,1,2)), "No", "Yes"))))</f>
        <v>Yes</v>
      </c>
    </row>
    <row r="15" spans="1:12" x14ac:dyDescent="0.2">
      <c r="A15" s="137" t="s">
        <v>417</v>
      </c>
      <c r="B15" s="22" t="s">
        <v>213</v>
      </c>
      <c r="C15" s="4">
        <v>51.128539371000002</v>
      </c>
      <c r="D15" s="27" t="str">
        <f t="shared" si="4"/>
        <v>N/A</v>
      </c>
      <c r="E15" s="4">
        <v>50.662116255999997</v>
      </c>
      <c r="F15" s="27" t="str">
        <f t="shared" si="5"/>
        <v>N/A</v>
      </c>
      <c r="G15" s="4">
        <v>47.736210874999998</v>
      </c>
      <c r="H15" s="27" t="str">
        <f t="shared" si="6"/>
        <v>N/A</v>
      </c>
      <c r="I15" s="8">
        <v>-0.91200000000000003</v>
      </c>
      <c r="J15" s="8">
        <v>-5.78</v>
      </c>
      <c r="K15" s="28" t="s">
        <v>734</v>
      </c>
      <c r="L15" s="105" t="str">
        <f t="shared" si="7"/>
        <v>Yes</v>
      </c>
    </row>
    <row r="16" spans="1:12" x14ac:dyDescent="0.2">
      <c r="A16" s="137" t="s">
        <v>418</v>
      </c>
      <c r="B16" s="22" t="s">
        <v>213</v>
      </c>
      <c r="C16" s="4">
        <v>16.90225147</v>
      </c>
      <c r="D16" s="27" t="str">
        <f t="shared" si="4"/>
        <v>N/A</v>
      </c>
      <c r="E16" s="4">
        <v>17.054535055999999</v>
      </c>
      <c r="F16" s="27" t="str">
        <f t="shared" si="5"/>
        <v>N/A</v>
      </c>
      <c r="G16" s="4">
        <v>16.105906366999999</v>
      </c>
      <c r="H16" s="27" t="str">
        <f t="shared" si="6"/>
        <v>N/A</v>
      </c>
      <c r="I16" s="8">
        <v>0.90100000000000002</v>
      </c>
      <c r="J16" s="8">
        <v>-5.56</v>
      </c>
      <c r="K16" s="28" t="s">
        <v>734</v>
      </c>
      <c r="L16" s="105" t="str">
        <f t="shared" si="7"/>
        <v>Yes</v>
      </c>
    </row>
    <row r="17" spans="1:12" x14ac:dyDescent="0.2">
      <c r="A17" s="137" t="s">
        <v>419</v>
      </c>
      <c r="B17" s="22" t="s">
        <v>213</v>
      </c>
      <c r="C17" s="4">
        <v>1.3489832000000001E-3</v>
      </c>
      <c r="D17" s="27" t="str">
        <f t="shared" si="4"/>
        <v>N/A</v>
      </c>
      <c r="E17" s="4">
        <v>9.8658249999999991E-4</v>
      </c>
      <c r="F17" s="27" t="str">
        <f t="shared" si="5"/>
        <v>N/A</v>
      </c>
      <c r="G17" s="4">
        <v>0.38155125439999998</v>
      </c>
      <c r="H17" s="27" t="str">
        <f t="shared" si="6"/>
        <v>N/A</v>
      </c>
      <c r="I17" s="8">
        <v>-26.9</v>
      </c>
      <c r="J17" s="8">
        <v>38574</v>
      </c>
      <c r="K17" s="28" t="s">
        <v>734</v>
      </c>
      <c r="L17" s="105" t="str">
        <f t="shared" si="7"/>
        <v>No</v>
      </c>
    </row>
    <row r="18" spans="1:12" x14ac:dyDescent="0.2">
      <c r="A18" s="137" t="s">
        <v>420</v>
      </c>
      <c r="B18" s="22" t="s">
        <v>213</v>
      </c>
      <c r="C18" s="4">
        <v>1.8484004E-3</v>
      </c>
      <c r="D18" s="27" t="str">
        <f t="shared" si="4"/>
        <v>N/A</v>
      </c>
      <c r="E18" s="4">
        <v>0</v>
      </c>
      <c r="F18" s="27" t="str">
        <f t="shared" si="5"/>
        <v>N/A</v>
      </c>
      <c r="G18" s="4">
        <v>0.90484520899999998</v>
      </c>
      <c r="H18" s="27" t="str">
        <f t="shared" si="6"/>
        <v>N/A</v>
      </c>
      <c r="I18" s="8">
        <v>-100</v>
      </c>
      <c r="J18" s="8" t="s">
        <v>1748</v>
      </c>
      <c r="K18" s="28" t="s">
        <v>734</v>
      </c>
      <c r="L18" s="105" t="str">
        <f t="shared" si="7"/>
        <v>N/A</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25</v>
      </c>
      <c r="J19" s="8">
        <v>40</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53</v>
      </c>
      <c r="F20" s="27" t="str">
        <f t="shared" si="9"/>
        <v>N/A</v>
      </c>
      <c r="G20" s="23">
        <v>45</v>
      </c>
      <c r="H20" s="27" t="str">
        <f t="shared" si="10"/>
        <v>N/A</v>
      </c>
      <c r="I20" s="8">
        <v>488.9</v>
      </c>
      <c r="J20" s="8">
        <v>-15.1</v>
      </c>
      <c r="K20" s="30" t="s">
        <v>213</v>
      </c>
      <c r="L20" s="105" t="str">
        <f t="shared" si="11"/>
        <v>N/A</v>
      </c>
    </row>
    <row r="21" spans="1:12" x14ac:dyDescent="0.2">
      <c r="A21" s="153" t="s">
        <v>1107</v>
      </c>
      <c r="B21" s="30" t="s">
        <v>213</v>
      </c>
      <c r="C21" s="10">
        <v>8570.0810516000001</v>
      </c>
      <c r="D21" s="7" t="str">
        <f t="shared" si="8"/>
        <v>N/A</v>
      </c>
      <c r="E21" s="10">
        <v>8148.7360919000002</v>
      </c>
      <c r="F21" s="7" t="str">
        <f t="shared" si="9"/>
        <v>N/A</v>
      </c>
      <c r="G21" s="10">
        <v>8345.2139786999996</v>
      </c>
      <c r="H21" s="7" t="str">
        <f t="shared" si="10"/>
        <v>N/A</v>
      </c>
      <c r="I21" s="8">
        <v>-4.92</v>
      </c>
      <c r="J21" s="8">
        <v>2.411</v>
      </c>
      <c r="K21" s="30" t="s">
        <v>734</v>
      </c>
      <c r="L21" s="105" t="str">
        <f t="shared" si="11"/>
        <v>Yes</v>
      </c>
    </row>
    <row r="22" spans="1:12" x14ac:dyDescent="0.2">
      <c r="A22" s="137" t="s">
        <v>1689</v>
      </c>
      <c r="B22" s="30" t="s">
        <v>213</v>
      </c>
      <c r="C22" s="10">
        <v>23229.864491</v>
      </c>
      <c r="D22" s="7" t="str">
        <f t="shared" si="8"/>
        <v>N/A</v>
      </c>
      <c r="E22" s="10">
        <v>16583.000266999999</v>
      </c>
      <c r="F22" s="7" t="str">
        <f t="shared" si="9"/>
        <v>N/A</v>
      </c>
      <c r="G22" s="10">
        <v>12892.063339</v>
      </c>
      <c r="H22" s="7" t="str">
        <f t="shared" si="10"/>
        <v>N/A</v>
      </c>
      <c r="I22" s="8">
        <v>-28.6</v>
      </c>
      <c r="J22" s="8">
        <v>-22.3</v>
      </c>
      <c r="K22" s="30" t="s">
        <v>734</v>
      </c>
      <c r="L22" s="105" t="str">
        <f t="shared" si="11"/>
        <v>Yes</v>
      </c>
    </row>
    <row r="23" spans="1:12" x14ac:dyDescent="0.2">
      <c r="A23" s="137" t="s">
        <v>1108</v>
      </c>
      <c r="B23" s="30" t="s">
        <v>213</v>
      </c>
      <c r="C23" s="10">
        <v>16505.639739999999</v>
      </c>
      <c r="D23" s="7" t="str">
        <f t="shared" si="8"/>
        <v>N/A</v>
      </c>
      <c r="E23" s="10">
        <v>16399.308045000002</v>
      </c>
      <c r="F23" s="7" t="str">
        <f t="shared" si="9"/>
        <v>N/A</v>
      </c>
      <c r="G23" s="10">
        <v>16907.580266000001</v>
      </c>
      <c r="H23" s="7" t="str">
        <f t="shared" si="10"/>
        <v>N/A</v>
      </c>
      <c r="I23" s="8">
        <v>-0.64400000000000002</v>
      </c>
      <c r="J23" s="8">
        <v>3.0990000000000002</v>
      </c>
      <c r="K23" s="30" t="s">
        <v>734</v>
      </c>
      <c r="L23" s="105" t="str">
        <f t="shared" si="11"/>
        <v>Yes</v>
      </c>
    </row>
    <row r="24" spans="1:12" x14ac:dyDescent="0.2">
      <c r="A24" s="137" t="s">
        <v>1109</v>
      </c>
      <c r="B24" s="30" t="s">
        <v>213</v>
      </c>
      <c r="C24" s="10">
        <v>3802.0416137000002</v>
      </c>
      <c r="D24" s="7" t="str">
        <f t="shared" si="8"/>
        <v>N/A</v>
      </c>
      <c r="E24" s="10">
        <v>4019.1762331999998</v>
      </c>
      <c r="F24" s="7" t="str">
        <f t="shared" si="9"/>
        <v>N/A</v>
      </c>
      <c r="G24" s="10">
        <v>4306.5179012999997</v>
      </c>
      <c r="H24" s="7" t="str">
        <f t="shared" si="10"/>
        <v>N/A</v>
      </c>
      <c r="I24" s="8">
        <v>5.7110000000000003</v>
      </c>
      <c r="J24" s="8">
        <v>7.149</v>
      </c>
      <c r="K24" s="30" t="s">
        <v>734</v>
      </c>
      <c r="L24" s="105" t="str">
        <f t="shared" si="11"/>
        <v>Yes</v>
      </c>
    </row>
    <row r="25" spans="1:12" x14ac:dyDescent="0.2">
      <c r="A25" s="137" t="s">
        <v>1110</v>
      </c>
      <c r="B25" s="30" t="s">
        <v>213</v>
      </c>
      <c r="C25" s="10">
        <v>6890.7284330000002</v>
      </c>
      <c r="D25" s="7" t="str">
        <f t="shared" si="8"/>
        <v>N/A</v>
      </c>
      <c r="E25" s="10">
        <v>7231.5009915999999</v>
      </c>
      <c r="F25" s="7" t="str">
        <f t="shared" si="9"/>
        <v>N/A</v>
      </c>
      <c r="G25" s="10">
        <v>8256.4828656999998</v>
      </c>
      <c r="H25" s="7" t="str">
        <f t="shared" si="10"/>
        <v>N/A</v>
      </c>
      <c r="I25" s="8">
        <v>4.9450000000000003</v>
      </c>
      <c r="J25" s="8">
        <v>14.17</v>
      </c>
      <c r="K25" s="30" t="s">
        <v>734</v>
      </c>
      <c r="L25" s="105" t="str">
        <f t="shared" si="11"/>
        <v>Yes</v>
      </c>
    </row>
    <row r="26" spans="1:12" x14ac:dyDescent="0.2">
      <c r="A26" s="128" t="s">
        <v>1111</v>
      </c>
      <c r="B26" s="30" t="s">
        <v>213</v>
      </c>
      <c r="C26" s="10">
        <v>9338.7972639</v>
      </c>
      <c r="D26" s="7" t="str">
        <f t="shared" si="8"/>
        <v>N/A</v>
      </c>
      <c r="E26" s="10">
        <v>8681.2022450999993</v>
      </c>
      <c r="F26" s="7" t="str">
        <f t="shared" si="9"/>
        <v>N/A</v>
      </c>
      <c r="G26" s="10">
        <v>8781.7909946</v>
      </c>
      <c r="H26" s="7" t="str">
        <f t="shared" si="10"/>
        <v>N/A</v>
      </c>
      <c r="I26" s="8">
        <v>-7.04</v>
      </c>
      <c r="J26" s="8">
        <v>1.159</v>
      </c>
      <c r="K26" s="30" t="s">
        <v>734</v>
      </c>
      <c r="L26" s="105" t="str">
        <f>IF(J26="Div by 0", "N/A", IF(OR(J26="N/A",K26="N/A"),"N/A", IF(J26&gt;VALUE(MID(K26,1,2)), "No", IF(J26&lt;-1*VALUE(MID(K26,1,2)), "No", "Yes"))))</f>
        <v>Yes</v>
      </c>
    </row>
    <row r="27" spans="1:12" x14ac:dyDescent="0.2">
      <c r="A27" s="128" t="s">
        <v>1112</v>
      </c>
      <c r="B27" s="30" t="s">
        <v>213</v>
      </c>
      <c r="C27" s="10">
        <v>7515.2709752000001</v>
      </c>
      <c r="D27" s="7" t="str">
        <f t="shared" si="8"/>
        <v>N/A</v>
      </c>
      <c r="E27" s="10">
        <v>7412.2496514000004</v>
      </c>
      <c r="F27" s="7" t="str">
        <f t="shared" si="9"/>
        <v>N/A</v>
      </c>
      <c r="G27" s="10">
        <v>7739.1496881000003</v>
      </c>
      <c r="H27" s="7" t="str">
        <f t="shared" si="10"/>
        <v>N/A</v>
      </c>
      <c r="I27" s="8">
        <v>-1.37</v>
      </c>
      <c r="J27" s="8">
        <v>4.41</v>
      </c>
      <c r="K27" s="30" t="s">
        <v>734</v>
      </c>
      <c r="L27" s="105" t="str">
        <f>IF(J27="Div by 0", "N/A", IF(OR(J27="N/A",K27="N/A"),"N/A", IF(J27&gt;VALUE(MID(K27,1,2)), "No", IF(J27&lt;-1*VALUE(MID(K27,1,2)), "No", "Yes"))))</f>
        <v>Yes</v>
      </c>
    </row>
    <row r="28" spans="1:12" x14ac:dyDescent="0.2">
      <c r="A28" s="153" t="s">
        <v>1113</v>
      </c>
      <c r="B28" s="30" t="s">
        <v>213</v>
      </c>
      <c r="C28" s="10">
        <v>15978.966721000001</v>
      </c>
      <c r="D28" s="7" t="str">
        <f t="shared" si="8"/>
        <v>N/A</v>
      </c>
      <c r="E28" s="10">
        <v>12233.605152</v>
      </c>
      <c r="F28" s="7" t="str">
        <f t="shared" si="9"/>
        <v>N/A</v>
      </c>
      <c r="G28" s="10">
        <v>10967.282940999999</v>
      </c>
      <c r="H28" s="7" t="str">
        <f t="shared" si="10"/>
        <v>N/A</v>
      </c>
      <c r="I28" s="8">
        <v>-23.4</v>
      </c>
      <c r="J28" s="8">
        <v>-10.4</v>
      </c>
      <c r="K28" s="30" t="s">
        <v>734</v>
      </c>
      <c r="L28" s="105" t="str">
        <f>IF(J28="Div by 0", "N/A", IF(K28="N/A","N/A", IF(J28&gt;VALUE(MID(K28,1,2)), "No", IF(J28&lt;-1*VALUE(MID(K28,1,2)), "No", "Yes"))))</f>
        <v>Yes</v>
      </c>
    </row>
    <row r="29" spans="1:12" x14ac:dyDescent="0.2">
      <c r="A29" s="128" t="s">
        <v>1114</v>
      </c>
      <c r="B29" s="30" t="s">
        <v>213</v>
      </c>
      <c r="C29" s="10">
        <v>23103.207904999999</v>
      </c>
      <c r="D29" s="7" t="str">
        <f t="shared" si="8"/>
        <v>N/A</v>
      </c>
      <c r="E29" s="10">
        <v>16445.430007999999</v>
      </c>
      <c r="F29" s="7" t="str">
        <f t="shared" si="9"/>
        <v>N/A</v>
      </c>
      <c r="G29" s="10">
        <v>12744.599751</v>
      </c>
      <c r="H29" s="7" t="str">
        <f t="shared" si="10"/>
        <v>N/A</v>
      </c>
      <c r="I29" s="8">
        <v>-28.8</v>
      </c>
      <c r="J29" s="8">
        <v>-22.5</v>
      </c>
      <c r="K29" s="30" t="s">
        <v>734</v>
      </c>
      <c r="L29" s="105" t="str">
        <f>IF(J29="Div by 0", "N/A", IF(K29="N/A","N/A", IF(J29&gt;VALUE(MID(K29,1,2)), "No", IF(J29&lt;-1*VALUE(MID(K29,1,2)), "No", "Yes"))))</f>
        <v>Yes</v>
      </c>
    </row>
    <row r="30" spans="1:12" x14ac:dyDescent="0.2">
      <c r="A30" s="128" t="s">
        <v>1115</v>
      </c>
      <c r="B30" s="30" t="s">
        <v>213</v>
      </c>
      <c r="C30" s="10">
        <v>10748.110998</v>
      </c>
      <c r="D30" s="7" t="str">
        <f t="shared" si="8"/>
        <v>N/A</v>
      </c>
      <c r="E30" s="10">
        <v>9185.9780090999993</v>
      </c>
      <c r="F30" s="7" t="str">
        <f t="shared" si="9"/>
        <v>N/A</v>
      </c>
      <c r="G30" s="10">
        <v>9768.4225160999995</v>
      </c>
      <c r="H30" s="7" t="str">
        <f t="shared" si="10"/>
        <v>N/A</v>
      </c>
      <c r="I30" s="8">
        <v>-14.5</v>
      </c>
      <c r="J30" s="8">
        <v>6.3410000000000002</v>
      </c>
      <c r="K30" s="30" t="s">
        <v>734</v>
      </c>
      <c r="L30" s="105" t="str">
        <f>IF(J30="Div by 0", "N/A", IF(K30="N/A","N/A", IF(J30&gt;VALUE(MID(K30,1,2)), "No", IF(J30&lt;-1*VALUE(MID(K30,1,2)), "No", "Yes"))))</f>
        <v>Yes</v>
      </c>
    </row>
    <row r="31" spans="1:12" x14ac:dyDescent="0.2">
      <c r="A31" s="128" t="s">
        <v>1116</v>
      </c>
      <c r="B31" s="30" t="s">
        <v>213</v>
      </c>
      <c r="C31" s="10">
        <v>17639.988273999999</v>
      </c>
      <c r="D31" s="7" t="str">
        <f t="shared" si="8"/>
        <v>N/A</v>
      </c>
      <c r="E31" s="10">
        <v>13071.769136000001</v>
      </c>
      <c r="F31" s="7" t="str">
        <f t="shared" si="9"/>
        <v>N/A</v>
      </c>
      <c r="G31" s="10">
        <v>11362.119855000001</v>
      </c>
      <c r="H31" s="7" t="str">
        <f t="shared" si="10"/>
        <v>N/A</v>
      </c>
      <c r="I31" s="8">
        <v>-25.9</v>
      </c>
      <c r="J31" s="8">
        <v>-13.1</v>
      </c>
      <c r="K31" s="30" t="s">
        <v>734</v>
      </c>
      <c r="L31" s="105" t="str">
        <f>IF(J31="Div by 0", "N/A", IF(OR(J31="N/A",K31="N/A"),"N/A", IF(J31&gt;VALUE(MID(K31,1,2)), "No", IF(J31&lt;-1*VALUE(MID(K31,1,2)), "No", "Yes"))))</f>
        <v>Yes</v>
      </c>
    </row>
    <row r="32" spans="1:12" x14ac:dyDescent="0.2">
      <c r="A32" s="128" t="s">
        <v>1117</v>
      </c>
      <c r="B32" s="30" t="s">
        <v>213</v>
      </c>
      <c r="C32" s="10">
        <v>13420.290897000001</v>
      </c>
      <c r="D32" s="7" t="str">
        <f t="shared" si="8"/>
        <v>N/A</v>
      </c>
      <c r="E32" s="10">
        <v>10931.728547999999</v>
      </c>
      <c r="F32" s="7" t="str">
        <f t="shared" si="9"/>
        <v>N/A</v>
      </c>
      <c r="G32" s="10">
        <v>10349.650534</v>
      </c>
      <c r="H32" s="7" t="str">
        <f t="shared" si="10"/>
        <v>N/A</v>
      </c>
      <c r="I32" s="8">
        <v>-18.5</v>
      </c>
      <c r="J32" s="8">
        <v>-5.32</v>
      </c>
      <c r="K32" s="30" t="s">
        <v>734</v>
      </c>
      <c r="L32" s="105" t="str">
        <f>IF(J32="Div by 0", "N/A", IF(OR(J32="N/A",K32="N/A"),"N/A", IF(J32&gt;VALUE(MID(K32,1,2)), "No", IF(J32&lt;-1*VALUE(MID(K32,1,2)), "No", "Yes"))))</f>
        <v>Yes</v>
      </c>
    </row>
    <row r="33" spans="1:12" x14ac:dyDescent="0.2">
      <c r="A33" s="128" t="s">
        <v>1692</v>
      </c>
      <c r="B33" s="30" t="s">
        <v>213</v>
      </c>
      <c r="C33" s="10">
        <v>22835.632084000001</v>
      </c>
      <c r="D33" s="7" t="str">
        <f t="shared" si="8"/>
        <v>N/A</v>
      </c>
      <c r="E33" s="10">
        <v>23847.361110999998</v>
      </c>
      <c r="F33" s="7" t="str">
        <f t="shared" si="9"/>
        <v>N/A</v>
      </c>
      <c r="G33" s="10">
        <v>20330.581954000001</v>
      </c>
      <c r="H33" s="7" t="str">
        <f t="shared" si="10"/>
        <v>N/A</v>
      </c>
      <c r="I33" s="8">
        <v>4.43</v>
      </c>
      <c r="J33" s="8">
        <v>-14.7</v>
      </c>
      <c r="K33" s="30" t="s">
        <v>734</v>
      </c>
      <c r="L33" s="105" t="str">
        <f t="shared" ref="L33:L45" si="12">IF(J33="Div by 0", "N/A", IF(K33="N/A","N/A", IF(J33&gt;VALUE(MID(K33,1,2)), "No", IF(J33&lt;-1*VALUE(MID(K33,1,2)), "No", "Yes"))))</f>
        <v>Yes</v>
      </c>
    </row>
    <row r="34" spans="1:12" x14ac:dyDescent="0.2">
      <c r="A34" s="128" t="s">
        <v>1693</v>
      </c>
      <c r="B34" s="30" t="s">
        <v>213</v>
      </c>
      <c r="C34" s="10">
        <v>343.97832835999998</v>
      </c>
      <c r="D34" s="7" t="str">
        <f t="shared" si="8"/>
        <v>N/A</v>
      </c>
      <c r="E34" s="10">
        <v>399.50828840999998</v>
      </c>
      <c r="F34" s="7" t="str">
        <f t="shared" si="9"/>
        <v>N/A</v>
      </c>
      <c r="G34" s="10">
        <v>1070.9112179000001</v>
      </c>
      <c r="H34" s="7" t="str">
        <f t="shared" si="10"/>
        <v>N/A</v>
      </c>
      <c r="I34" s="8">
        <v>16.14</v>
      </c>
      <c r="J34" s="8">
        <v>168.1</v>
      </c>
      <c r="K34" s="30" t="s">
        <v>734</v>
      </c>
      <c r="L34" s="105" t="str">
        <f t="shared" si="12"/>
        <v>No</v>
      </c>
    </row>
    <row r="35" spans="1:12" x14ac:dyDescent="0.2">
      <c r="A35" s="128" t="s">
        <v>1694</v>
      </c>
      <c r="B35" s="30" t="s">
        <v>213</v>
      </c>
      <c r="C35" s="10">
        <v>31613.916936000001</v>
      </c>
      <c r="D35" s="7" t="str">
        <f t="shared" si="8"/>
        <v>N/A</v>
      </c>
      <c r="E35" s="10">
        <v>24902.854216</v>
      </c>
      <c r="F35" s="7" t="str">
        <f t="shared" si="9"/>
        <v>N/A</v>
      </c>
      <c r="G35" s="10">
        <v>22101.289314000001</v>
      </c>
      <c r="H35" s="7" t="str">
        <f t="shared" si="10"/>
        <v>N/A</v>
      </c>
      <c r="I35" s="8">
        <v>-21.2</v>
      </c>
      <c r="J35" s="8">
        <v>-11.2</v>
      </c>
      <c r="K35" s="30" t="s">
        <v>734</v>
      </c>
      <c r="L35" s="105" t="str">
        <f t="shared" si="12"/>
        <v>Yes</v>
      </c>
    </row>
    <row r="36" spans="1:12" x14ac:dyDescent="0.2">
      <c r="A36" s="128" t="s">
        <v>1695</v>
      </c>
      <c r="B36" s="30" t="s">
        <v>213</v>
      </c>
      <c r="C36" s="10">
        <v>160.67770779</v>
      </c>
      <c r="D36" s="7" t="str">
        <f t="shared" si="8"/>
        <v>N/A</v>
      </c>
      <c r="E36" s="10">
        <v>208.89372514999999</v>
      </c>
      <c r="F36" s="7" t="str">
        <f t="shared" si="9"/>
        <v>N/A</v>
      </c>
      <c r="G36" s="10">
        <v>26.314747437000001</v>
      </c>
      <c r="H36" s="7" t="str">
        <f t="shared" si="10"/>
        <v>N/A</v>
      </c>
      <c r="I36" s="8">
        <v>30.01</v>
      </c>
      <c r="J36" s="8">
        <v>-87.4</v>
      </c>
      <c r="K36" s="30" t="s">
        <v>734</v>
      </c>
      <c r="L36" s="105" t="str">
        <f t="shared" si="12"/>
        <v>No</v>
      </c>
    </row>
    <row r="37" spans="1:12" x14ac:dyDescent="0.2">
      <c r="A37" s="128" t="s">
        <v>1696</v>
      </c>
      <c r="B37" s="30" t="s">
        <v>213</v>
      </c>
      <c r="C37" s="10">
        <v>52073.653878999998</v>
      </c>
      <c r="D37" s="7" t="str">
        <f t="shared" si="8"/>
        <v>N/A</v>
      </c>
      <c r="E37" s="10">
        <v>39368.212518</v>
      </c>
      <c r="F37" s="7" t="str">
        <f t="shared" si="9"/>
        <v>N/A</v>
      </c>
      <c r="G37" s="10">
        <v>31178.269505</v>
      </c>
      <c r="H37" s="7" t="str">
        <f t="shared" si="10"/>
        <v>N/A</v>
      </c>
      <c r="I37" s="8">
        <v>-24.4</v>
      </c>
      <c r="J37" s="8">
        <v>-20.8</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t="s">
        <v>1748</v>
      </c>
      <c r="D39" s="7" t="str">
        <f t="shared" si="8"/>
        <v>N/A</v>
      </c>
      <c r="E39" s="10" t="s">
        <v>1748</v>
      </c>
      <c r="F39" s="7" t="str">
        <f t="shared" si="9"/>
        <v>N/A</v>
      </c>
      <c r="G39" s="10" t="s">
        <v>1748</v>
      </c>
      <c r="H39" s="7" t="str">
        <f t="shared" si="10"/>
        <v>N/A</v>
      </c>
      <c r="I39" s="8" t="s">
        <v>1748</v>
      </c>
      <c r="J39" s="8" t="s">
        <v>1748</v>
      </c>
      <c r="K39" s="30" t="s">
        <v>734</v>
      </c>
      <c r="L39" s="105" t="str">
        <f t="shared" si="12"/>
        <v>N/A</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24697.068134000001</v>
      </c>
      <c r="D41" s="7" t="str">
        <f t="shared" si="8"/>
        <v>N/A</v>
      </c>
      <c r="E41" s="10">
        <v>18787.149441000001</v>
      </c>
      <c r="F41" s="7" t="str">
        <f t="shared" si="9"/>
        <v>N/A</v>
      </c>
      <c r="G41" s="10">
        <v>16495.090918000002</v>
      </c>
      <c r="H41" s="7" t="str">
        <f t="shared" si="10"/>
        <v>N/A</v>
      </c>
      <c r="I41" s="8">
        <v>-23.9</v>
      </c>
      <c r="J41" s="8">
        <v>-12.2</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29552.637234000002</v>
      </c>
      <c r="D44" s="7" t="str">
        <f t="shared" si="8"/>
        <v>N/A</v>
      </c>
      <c r="E44" s="10">
        <v>22811.724633999998</v>
      </c>
      <c r="F44" s="7" t="str">
        <f t="shared" si="9"/>
        <v>N/A</v>
      </c>
      <c r="G44" s="10">
        <v>19779.924199000001</v>
      </c>
      <c r="H44" s="7" t="str">
        <f t="shared" si="10"/>
        <v>N/A</v>
      </c>
      <c r="I44" s="8">
        <v>-22.8</v>
      </c>
      <c r="J44" s="8">
        <v>-13.3</v>
      </c>
      <c r="K44" s="30" t="s">
        <v>734</v>
      </c>
      <c r="L44" s="105" t="str">
        <f t="shared" si="12"/>
        <v>Yes</v>
      </c>
    </row>
    <row r="45" spans="1:12" ht="25.5" x14ac:dyDescent="0.2">
      <c r="A45" s="128" t="s">
        <v>1119</v>
      </c>
      <c r="B45" s="30" t="s">
        <v>213</v>
      </c>
      <c r="C45" s="10">
        <v>250.24656894</v>
      </c>
      <c r="D45" s="7" t="str">
        <f t="shared" si="8"/>
        <v>N/A</v>
      </c>
      <c r="E45" s="10">
        <v>304.68636314000003</v>
      </c>
      <c r="F45" s="7" t="str">
        <f t="shared" si="9"/>
        <v>N/A</v>
      </c>
      <c r="G45" s="10">
        <v>567.51540084999999</v>
      </c>
      <c r="H45" s="7" t="str">
        <f t="shared" si="10"/>
        <v>N/A</v>
      </c>
      <c r="I45" s="8">
        <v>21.75</v>
      </c>
      <c r="J45" s="8">
        <v>86.26</v>
      </c>
      <c r="K45" s="30" t="s">
        <v>734</v>
      </c>
      <c r="L45" s="105" t="str">
        <f t="shared" si="12"/>
        <v>No</v>
      </c>
    </row>
    <row r="46" spans="1:12" x14ac:dyDescent="0.2">
      <c r="A46" s="128" t="s">
        <v>1120</v>
      </c>
      <c r="B46" s="22" t="s">
        <v>213</v>
      </c>
      <c r="C46" s="29">
        <v>187414.97248</v>
      </c>
      <c r="D46" s="27" t="str">
        <f t="shared" si="8"/>
        <v>N/A</v>
      </c>
      <c r="E46" s="29">
        <v>192645.46411</v>
      </c>
      <c r="F46" s="27" t="str">
        <f t="shared" si="9"/>
        <v>N/A</v>
      </c>
      <c r="G46" s="29">
        <v>194104.55708</v>
      </c>
      <c r="H46" s="27" t="str">
        <f t="shared" si="10"/>
        <v>N/A</v>
      </c>
      <c r="I46" s="8">
        <v>2.7909999999999999</v>
      </c>
      <c r="J46" s="8">
        <v>0.75739999999999996</v>
      </c>
      <c r="K46" s="28" t="s">
        <v>734</v>
      </c>
      <c r="L46" s="105" t="str">
        <f>IF(J46="Div by 0", "N/A", IF(K46="N/A","N/A", IF(J46&gt;VALUE(MID(K46,1,2)), "No", IF(J46&lt;-1*VALUE(MID(K46,1,2)), "No", "Yes"))))</f>
        <v>Yes</v>
      </c>
    </row>
    <row r="47" spans="1:12" x14ac:dyDescent="0.2">
      <c r="A47" s="162" t="s">
        <v>1121</v>
      </c>
      <c r="B47" s="22" t="s">
        <v>213</v>
      </c>
      <c r="C47" s="29">
        <v>86053.050883000004</v>
      </c>
      <c r="D47" s="27" t="str">
        <f t="shared" si="8"/>
        <v>N/A</v>
      </c>
      <c r="E47" s="29">
        <v>89264.940497000003</v>
      </c>
      <c r="F47" s="27" t="str">
        <f t="shared" si="9"/>
        <v>N/A</v>
      </c>
      <c r="G47" s="29">
        <v>92455.760850999999</v>
      </c>
      <c r="H47" s="27" t="str">
        <f t="shared" si="10"/>
        <v>N/A</v>
      </c>
      <c r="I47" s="8">
        <v>3.7320000000000002</v>
      </c>
      <c r="J47" s="8">
        <v>3.5750000000000002</v>
      </c>
      <c r="K47" s="28" t="s">
        <v>734</v>
      </c>
      <c r="L47" s="105" t="str">
        <f>IF(J47="Div by 0", "N/A", IF(K47="N/A","N/A", IF(J47&gt;VALUE(MID(K47,1,2)), "No", IF(J47&lt;-1*VALUE(MID(K47,1,2)), "No", "Yes"))))</f>
        <v>Yes</v>
      </c>
    </row>
    <row r="48" spans="1:12" ht="25.5" x14ac:dyDescent="0.2">
      <c r="A48" s="128" t="s">
        <v>1122</v>
      </c>
      <c r="B48" s="22" t="s">
        <v>213</v>
      </c>
      <c r="C48" s="29">
        <v>153245.41175999999</v>
      </c>
      <c r="D48" s="27" t="str">
        <f t="shared" si="8"/>
        <v>N/A</v>
      </c>
      <c r="E48" s="29">
        <v>160678.53333000001</v>
      </c>
      <c r="F48" s="27" t="str">
        <f t="shared" si="9"/>
        <v>N/A</v>
      </c>
      <c r="G48" s="29">
        <v>197181.59258999999</v>
      </c>
      <c r="H48" s="27" t="str">
        <f t="shared" si="10"/>
        <v>N/A</v>
      </c>
      <c r="I48" s="8">
        <v>4.8499999999999996</v>
      </c>
      <c r="J48" s="8">
        <v>22.72</v>
      </c>
      <c r="K48" s="28" t="s">
        <v>734</v>
      </c>
      <c r="L48" s="105" t="str">
        <f>IF(J48="Div by 0", "N/A", IF(K48="N/A","N/A", IF(J48&gt;VALUE(MID(K48,1,2)), "No", IF(J48&lt;-1*VALUE(MID(K48,1,2)), "No", "Yes"))))</f>
        <v>Yes</v>
      </c>
    </row>
    <row r="49" spans="1:12" x14ac:dyDescent="0.2">
      <c r="A49" s="151" t="s">
        <v>1123</v>
      </c>
      <c r="B49" s="22" t="s">
        <v>213</v>
      </c>
      <c r="C49" s="29">
        <v>84163.534723000004</v>
      </c>
      <c r="D49" s="27" t="str">
        <f t="shared" si="8"/>
        <v>N/A</v>
      </c>
      <c r="E49" s="29">
        <v>88039.139897999994</v>
      </c>
      <c r="F49" s="27" t="str">
        <f t="shared" si="9"/>
        <v>N/A</v>
      </c>
      <c r="G49" s="29">
        <v>91130.240632999994</v>
      </c>
      <c r="H49" s="27" t="str">
        <f t="shared" si="10"/>
        <v>N/A</v>
      </c>
      <c r="I49" s="8">
        <v>4.6050000000000004</v>
      </c>
      <c r="J49" s="8">
        <v>3.5110000000000001</v>
      </c>
      <c r="K49" s="28" t="s">
        <v>734</v>
      </c>
      <c r="L49" s="105" t="str">
        <f t="shared" ref="L49:L59" si="13">IF(J49="Div by 0", "N/A", IF(K49="N/A","N/A", IF(J49&gt;VALUE(MID(K49,1,2)), "No", IF(J49&lt;-1*VALUE(MID(K49,1,2)), "No", "Yes"))))</f>
        <v>Yes</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84163.534723000004</v>
      </c>
      <c r="D55" s="27" t="str">
        <f t="shared" si="14"/>
        <v>N/A</v>
      </c>
      <c r="E55" s="29">
        <v>88039.139897999994</v>
      </c>
      <c r="F55" s="27" t="str">
        <f t="shared" si="15"/>
        <v>N/A</v>
      </c>
      <c r="G55" s="29">
        <v>91130.240632999994</v>
      </c>
      <c r="H55" s="27" t="str">
        <f t="shared" si="16"/>
        <v>N/A</v>
      </c>
      <c r="I55" s="8">
        <v>4.6050000000000004</v>
      </c>
      <c r="J55" s="8">
        <v>3.5110000000000001</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512994845</v>
      </c>
      <c r="D60" s="27" t="str">
        <f t="shared" si="14"/>
        <v>N/A</v>
      </c>
      <c r="E60" s="29">
        <v>637190642</v>
      </c>
      <c r="F60" s="27" t="str">
        <f t="shared" si="15"/>
        <v>N/A</v>
      </c>
      <c r="G60" s="29">
        <v>667352151</v>
      </c>
      <c r="H60" s="27" t="str">
        <f t="shared" si="16"/>
        <v>N/A</v>
      </c>
      <c r="I60" s="8">
        <v>24.21</v>
      </c>
      <c r="J60" s="8">
        <v>4.734</v>
      </c>
      <c r="K60" s="28" t="s">
        <v>734</v>
      </c>
      <c r="L60" s="105" t="str">
        <f t="shared" ref="L60:L70" si="17">IF(J60="Div by 0", "N/A", IF(K60="N/A","N/A", IF(J60&gt;VALUE(MID(K60,1,2)), "No", IF(J60&lt;-1*VALUE(MID(K60,1,2)), "No", "Yes"))))</f>
        <v>Yes</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512994845</v>
      </c>
      <c r="D66" s="27" t="str">
        <f t="shared" si="14"/>
        <v>N/A</v>
      </c>
      <c r="E66" s="29">
        <v>637190642</v>
      </c>
      <c r="F66" s="27" t="str">
        <f t="shared" si="15"/>
        <v>N/A</v>
      </c>
      <c r="G66" s="29">
        <v>667352151</v>
      </c>
      <c r="H66" s="27" t="str">
        <f t="shared" si="16"/>
        <v>N/A</v>
      </c>
      <c r="I66" s="8">
        <v>24.21</v>
      </c>
      <c r="J66" s="8">
        <v>4.734</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61107.188206999999</v>
      </c>
      <c r="D71" s="27" t="str">
        <f t="shared" si="14"/>
        <v>N/A</v>
      </c>
      <c r="E71" s="29">
        <v>77649.359249000001</v>
      </c>
      <c r="F71" s="27" t="str">
        <f t="shared" si="15"/>
        <v>N/A</v>
      </c>
      <c r="G71" s="29">
        <v>80656.532632000002</v>
      </c>
      <c r="H71" s="27" t="str">
        <f t="shared" si="16"/>
        <v>N/A</v>
      </c>
      <c r="I71" s="8">
        <v>27.07</v>
      </c>
      <c r="J71" s="8">
        <v>3.8730000000000002</v>
      </c>
      <c r="K71" s="28" t="s">
        <v>734</v>
      </c>
      <c r="L71" s="105" t="str">
        <f t="shared" ref="L71:L81" si="18">IF(J71="Div by 0", "N/A", IF(K71="N/A","N/A", IF(J71&gt;VALUE(MID(K71,1,2)), "No", IF(J71&lt;-1*VALUE(MID(K71,1,2)), "No", "Yes"))))</f>
        <v>Yes</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61107.188206999999</v>
      </c>
      <c r="D77" s="27" t="str">
        <f t="shared" si="14"/>
        <v>N/A</v>
      </c>
      <c r="E77" s="29">
        <v>77649.359249000001</v>
      </c>
      <c r="F77" s="27" t="str">
        <f t="shared" si="15"/>
        <v>N/A</v>
      </c>
      <c r="G77" s="29">
        <v>80656.532632000002</v>
      </c>
      <c r="H77" s="27" t="str">
        <f t="shared" si="16"/>
        <v>N/A</v>
      </c>
      <c r="I77" s="8">
        <v>27.07</v>
      </c>
      <c r="J77" s="8">
        <v>3.8730000000000002</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512994845</v>
      </c>
      <c r="D82" s="27" t="str">
        <f t="shared" si="14"/>
        <v>N/A</v>
      </c>
      <c r="E82" s="29">
        <v>637190642</v>
      </c>
      <c r="F82" s="27" t="str">
        <f t="shared" si="15"/>
        <v>N/A</v>
      </c>
      <c r="G82" s="29">
        <v>667352151</v>
      </c>
      <c r="H82" s="27" t="str">
        <f t="shared" si="16"/>
        <v>N/A</v>
      </c>
      <c r="I82" s="8">
        <v>24.21</v>
      </c>
      <c r="J82" s="8">
        <v>4.734</v>
      </c>
      <c r="K82" s="28" t="s">
        <v>734</v>
      </c>
      <c r="L82" s="105" t="str">
        <f t="shared" ref="L82:L138" si="19">IF(J82="Div by 0", "N/A", IF(K82="N/A","N/A", IF(J82&gt;VALUE(MID(K82,1,2)), "No", IF(J82&lt;-1*VALUE(MID(K82,1,2)), "No", "Yes"))))</f>
        <v>Yes</v>
      </c>
    </row>
    <row r="83" spans="1:12" x14ac:dyDescent="0.2">
      <c r="A83" s="128" t="s">
        <v>363</v>
      </c>
      <c r="B83" s="22" t="s">
        <v>213</v>
      </c>
      <c r="C83" s="23">
        <v>7873</v>
      </c>
      <c r="D83" s="27" t="str">
        <f t="shared" ref="D83:D114" si="20">IF($B83="N/A","N/A",IF(C83&gt;10,"No",IF(C83&lt;-10,"No","Yes")))</f>
        <v>N/A</v>
      </c>
      <c r="E83" s="23">
        <v>7966</v>
      </c>
      <c r="F83" s="27" t="str">
        <f t="shared" ref="F83:F114" si="21">IF($B83="N/A","N/A",IF(E83&gt;10,"No",IF(E83&lt;-10,"No","Yes")))</f>
        <v>N/A</v>
      </c>
      <c r="G83" s="23">
        <v>8041</v>
      </c>
      <c r="H83" s="27" t="str">
        <f t="shared" ref="H83:H114" si="22">IF($B83="N/A","N/A",IF(G83&gt;10,"No",IF(G83&lt;-10,"No","Yes")))</f>
        <v>N/A</v>
      </c>
      <c r="I83" s="8">
        <v>1.181</v>
      </c>
      <c r="J83" s="8">
        <v>0.9415</v>
      </c>
      <c r="K83" s="28" t="s">
        <v>734</v>
      </c>
      <c r="L83" s="105" t="str">
        <f t="shared" si="19"/>
        <v>Yes</v>
      </c>
    </row>
    <row r="84" spans="1:12" x14ac:dyDescent="0.2">
      <c r="A84" s="128" t="s">
        <v>358</v>
      </c>
      <c r="B84" s="22" t="s">
        <v>213</v>
      </c>
      <c r="C84" s="29">
        <v>65158.750794</v>
      </c>
      <c r="D84" s="27" t="str">
        <f t="shared" si="20"/>
        <v>N/A</v>
      </c>
      <c r="E84" s="29">
        <v>79988.782575999998</v>
      </c>
      <c r="F84" s="27" t="str">
        <f t="shared" si="21"/>
        <v>N/A</v>
      </c>
      <c r="G84" s="29">
        <v>82993.676284000001</v>
      </c>
      <c r="H84" s="27" t="str">
        <f t="shared" si="22"/>
        <v>N/A</v>
      </c>
      <c r="I84" s="8">
        <v>22.76</v>
      </c>
      <c r="J84" s="8">
        <v>3.7570000000000001</v>
      </c>
      <c r="K84" s="28" t="s">
        <v>734</v>
      </c>
      <c r="L84" s="105" t="str">
        <f t="shared" si="19"/>
        <v>Yes</v>
      </c>
    </row>
    <row r="85" spans="1:12" ht="25.5" x14ac:dyDescent="0.2">
      <c r="A85" s="128" t="s">
        <v>1155</v>
      </c>
      <c r="B85" s="22" t="s">
        <v>213</v>
      </c>
      <c r="C85" s="29">
        <v>15436401</v>
      </c>
      <c r="D85" s="27" t="str">
        <f t="shared" si="20"/>
        <v>N/A</v>
      </c>
      <c r="E85" s="29">
        <v>18739055</v>
      </c>
      <c r="F85" s="27" t="str">
        <f t="shared" si="21"/>
        <v>N/A</v>
      </c>
      <c r="G85" s="29">
        <v>19048764</v>
      </c>
      <c r="H85" s="27" t="str">
        <f t="shared" si="22"/>
        <v>N/A</v>
      </c>
      <c r="I85" s="8">
        <v>21.4</v>
      </c>
      <c r="J85" s="8">
        <v>1.653</v>
      </c>
      <c r="K85" s="28" t="s">
        <v>734</v>
      </c>
      <c r="L85" s="105" t="str">
        <f t="shared" si="19"/>
        <v>Yes</v>
      </c>
    </row>
    <row r="86" spans="1:12" x14ac:dyDescent="0.2">
      <c r="A86" s="128" t="s">
        <v>724</v>
      </c>
      <c r="B86" s="22" t="s">
        <v>213</v>
      </c>
      <c r="C86" s="23">
        <v>6723</v>
      </c>
      <c r="D86" s="27" t="str">
        <f t="shared" si="20"/>
        <v>N/A</v>
      </c>
      <c r="E86" s="23">
        <v>6830</v>
      </c>
      <c r="F86" s="27" t="str">
        <f t="shared" si="21"/>
        <v>N/A</v>
      </c>
      <c r="G86" s="23">
        <v>6876</v>
      </c>
      <c r="H86" s="27" t="str">
        <f t="shared" si="22"/>
        <v>N/A</v>
      </c>
      <c r="I86" s="8">
        <v>1.5920000000000001</v>
      </c>
      <c r="J86" s="8">
        <v>0.67349999999999999</v>
      </c>
      <c r="K86" s="28" t="s">
        <v>734</v>
      </c>
      <c r="L86" s="105" t="str">
        <f t="shared" si="19"/>
        <v>Yes</v>
      </c>
    </row>
    <row r="87" spans="1:12" ht="25.5" x14ac:dyDescent="0.2">
      <c r="A87" s="128" t="s">
        <v>1156</v>
      </c>
      <c r="B87" s="22" t="s">
        <v>213</v>
      </c>
      <c r="C87" s="29">
        <v>2296.0584560000002</v>
      </c>
      <c r="D87" s="27" t="str">
        <f t="shared" si="20"/>
        <v>N/A</v>
      </c>
      <c r="E87" s="29">
        <v>2743.6390922000001</v>
      </c>
      <c r="F87" s="27" t="str">
        <f t="shared" si="21"/>
        <v>N/A</v>
      </c>
      <c r="G87" s="29">
        <v>2770.3263525000002</v>
      </c>
      <c r="H87" s="27" t="str">
        <f t="shared" si="22"/>
        <v>N/A</v>
      </c>
      <c r="I87" s="8">
        <v>19.489999999999998</v>
      </c>
      <c r="J87" s="8">
        <v>0.97270000000000001</v>
      </c>
      <c r="K87" s="28" t="s">
        <v>734</v>
      </c>
      <c r="L87" s="105" t="str">
        <f t="shared" si="19"/>
        <v>Yes</v>
      </c>
    </row>
    <row r="88" spans="1:12" ht="25.5" x14ac:dyDescent="0.2">
      <c r="A88" s="128" t="s">
        <v>1157</v>
      </c>
      <c r="B88" s="22" t="s">
        <v>213</v>
      </c>
      <c r="C88" s="29">
        <v>287485698</v>
      </c>
      <c r="D88" s="27" t="str">
        <f t="shared" si="20"/>
        <v>N/A</v>
      </c>
      <c r="E88" s="29">
        <v>360034006</v>
      </c>
      <c r="F88" s="27" t="str">
        <f t="shared" si="21"/>
        <v>N/A</v>
      </c>
      <c r="G88" s="29">
        <v>382342835</v>
      </c>
      <c r="H88" s="27" t="str">
        <f t="shared" si="22"/>
        <v>N/A</v>
      </c>
      <c r="I88" s="8">
        <v>25.24</v>
      </c>
      <c r="J88" s="8">
        <v>6.1959999999999997</v>
      </c>
      <c r="K88" s="28" t="s">
        <v>734</v>
      </c>
      <c r="L88" s="105" t="str">
        <f t="shared" si="19"/>
        <v>Yes</v>
      </c>
    </row>
    <row r="89" spans="1:12" x14ac:dyDescent="0.2">
      <c r="A89" s="128" t="s">
        <v>725</v>
      </c>
      <c r="B89" s="22" t="s">
        <v>213</v>
      </c>
      <c r="C89" s="23">
        <v>4439</v>
      </c>
      <c r="D89" s="27" t="str">
        <f t="shared" si="20"/>
        <v>N/A</v>
      </c>
      <c r="E89" s="23">
        <v>4590</v>
      </c>
      <c r="F89" s="27" t="str">
        <f t="shared" si="21"/>
        <v>N/A</v>
      </c>
      <c r="G89" s="23">
        <v>4715</v>
      </c>
      <c r="H89" s="27" t="str">
        <f t="shared" si="22"/>
        <v>N/A</v>
      </c>
      <c r="I89" s="8">
        <v>3.4020000000000001</v>
      </c>
      <c r="J89" s="8">
        <v>2.7229999999999999</v>
      </c>
      <c r="K89" s="28" t="s">
        <v>734</v>
      </c>
      <c r="L89" s="105" t="str">
        <f t="shared" si="19"/>
        <v>Yes</v>
      </c>
    </row>
    <row r="90" spans="1:12" ht="25.5" x14ac:dyDescent="0.2">
      <c r="A90" s="128" t="s">
        <v>1158</v>
      </c>
      <c r="B90" s="22" t="s">
        <v>213</v>
      </c>
      <c r="C90" s="29">
        <v>64763.617481000001</v>
      </c>
      <c r="D90" s="27" t="str">
        <f t="shared" si="20"/>
        <v>N/A</v>
      </c>
      <c r="E90" s="29">
        <v>78438.781264000005</v>
      </c>
      <c r="F90" s="27" t="str">
        <f t="shared" si="21"/>
        <v>N/A</v>
      </c>
      <c r="G90" s="29">
        <v>81090.739130000002</v>
      </c>
      <c r="H90" s="27" t="str">
        <f t="shared" si="22"/>
        <v>N/A</v>
      </c>
      <c r="I90" s="8">
        <v>21.12</v>
      </c>
      <c r="J90" s="8">
        <v>3.3809999999999998</v>
      </c>
      <c r="K90" s="28" t="s">
        <v>734</v>
      </c>
      <c r="L90" s="105" t="str">
        <f t="shared" si="19"/>
        <v>Yes</v>
      </c>
    </row>
    <row r="91" spans="1:12" ht="25.5" x14ac:dyDescent="0.2">
      <c r="A91" s="128" t="s">
        <v>1159</v>
      </c>
      <c r="B91" s="22" t="s">
        <v>213</v>
      </c>
      <c r="C91" s="29">
        <v>0</v>
      </c>
      <c r="D91" s="27" t="str">
        <f t="shared" si="20"/>
        <v>N/A</v>
      </c>
      <c r="E91" s="29">
        <v>0</v>
      </c>
      <c r="F91" s="27" t="str">
        <f t="shared" si="21"/>
        <v>N/A</v>
      </c>
      <c r="G91" s="29">
        <v>0</v>
      </c>
      <c r="H91" s="27" t="str">
        <f t="shared" si="22"/>
        <v>N/A</v>
      </c>
      <c r="I91" s="8" t="s">
        <v>1748</v>
      </c>
      <c r="J91" s="8" t="s">
        <v>1748</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1748</v>
      </c>
      <c r="J92" s="8" t="s">
        <v>1748</v>
      </c>
      <c r="K92" s="28" t="s">
        <v>734</v>
      </c>
      <c r="L92" s="105" t="str">
        <f t="shared" si="19"/>
        <v>N/A</v>
      </c>
    </row>
    <row r="93" spans="1:12" ht="25.5" x14ac:dyDescent="0.2">
      <c r="A93" s="128" t="s">
        <v>1160</v>
      </c>
      <c r="B93" s="22" t="s">
        <v>213</v>
      </c>
      <c r="C93" s="29" t="s">
        <v>1748</v>
      </c>
      <c r="D93" s="27" t="str">
        <f t="shared" si="20"/>
        <v>N/A</v>
      </c>
      <c r="E93" s="29" t="s">
        <v>1748</v>
      </c>
      <c r="F93" s="27" t="str">
        <f t="shared" si="21"/>
        <v>N/A</v>
      </c>
      <c r="G93" s="29" t="s">
        <v>1748</v>
      </c>
      <c r="H93" s="27" t="str">
        <f t="shared" si="22"/>
        <v>N/A</v>
      </c>
      <c r="I93" s="8" t="s">
        <v>1748</v>
      </c>
      <c r="J93" s="8" t="s">
        <v>1748</v>
      </c>
      <c r="K93" s="28" t="s">
        <v>734</v>
      </c>
      <c r="L93" s="105" t="str">
        <f t="shared" si="19"/>
        <v>N/A</v>
      </c>
    </row>
    <row r="94" spans="1:12" x14ac:dyDescent="0.2">
      <c r="A94" s="128" t="s">
        <v>1161</v>
      </c>
      <c r="B94" s="22" t="s">
        <v>213</v>
      </c>
      <c r="C94" s="29">
        <v>96857561</v>
      </c>
      <c r="D94" s="27" t="str">
        <f t="shared" si="20"/>
        <v>N/A</v>
      </c>
      <c r="E94" s="29">
        <v>118532431</v>
      </c>
      <c r="F94" s="27" t="str">
        <f t="shared" si="21"/>
        <v>N/A</v>
      </c>
      <c r="G94" s="29">
        <v>120576437</v>
      </c>
      <c r="H94" s="27" t="str">
        <f t="shared" si="22"/>
        <v>N/A</v>
      </c>
      <c r="I94" s="8">
        <v>22.38</v>
      </c>
      <c r="J94" s="8">
        <v>1.724</v>
      </c>
      <c r="K94" s="28" t="s">
        <v>734</v>
      </c>
      <c r="L94" s="105" t="str">
        <f t="shared" si="19"/>
        <v>Yes</v>
      </c>
    </row>
    <row r="95" spans="1:12" x14ac:dyDescent="0.2">
      <c r="A95" s="128" t="s">
        <v>727</v>
      </c>
      <c r="B95" s="22" t="s">
        <v>213</v>
      </c>
      <c r="C95" s="23">
        <v>6912</v>
      </c>
      <c r="D95" s="27" t="str">
        <f t="shared" si="20"/>
        <v>N/A</v>
      </c>
      <c r="E95" s="23">
        <v>7032</v>
      </c>
      <c r="F95" s="27" t="str">
        <f t="shared" si="21"/>
        <v>N/A</v>
      </c>
      <c r="G95" s="23">
        <v>7060</v>
      </c>
      <c r="H95" s="27" t="str">
        <f t="shared" si="22"/>
        <v>N/A</v>
      </c>
      <c r="I95" s="8">
        <v>1.736</v>
      </c>
      <c r="J95" s="8">
        <v>0.3982</v>
      </c>
      <c r="K95" s="28" t="s">
        <v>734</v>
      </c>
      <c r="L95" s="105" t="str">
        <f t="shared" si="19"/>
        <v>Yes</v>
      </c>
    </row>
    <row r="96" spans="1:12" x14ac:dyDescent="0.2">
      <c r="A96" s="128" t="s">
        <v>1162</v>
      </c>
      <c r="B96" s="22" t="s">
        <v>213</v>
      </c>
      <c r="C96" s="29">
        <v>14012.957321</v>
      </c>
      <c r="D96" s="27" t="str">
        <f t="shared" si="20"/>
        <v>N/A</v>
      </c>
      <c r="E96" s="29">
        <v>16856.147753000001</v>
      </c>
      <c r="F96" s="27" t="str">
        <f t="shared" si="21"/>
        <v>N/A</v>
      </c>
      <c r="G96" s="29">
        <v>17078.815439000002</v>
      </c>
      <c r="H96" s="27" t="str">
        <f t="shared" si="22"/>
        <v>N/A</v>
      </c>
      <c r="I96" s="8">
        <v>20.29</v>
      </c>
      <c r="J96" s="8">
        <v>1.321</v>
      </c>
      <c r="K96" s="28" t="s">
        <v>734</v>
      </c>
      <c r="L96" s="105" t="str">
        <f t="shared" si="19"/>
        <v>Yes</v>
      </c>
    </row>
    <row r="97" spans="1:12" x14ac:dyDescent="0.2">
      <c r="A97" s="128" t="s">
        <v>1163</v>
      </c>
      <c r="B97" s="22" t="s">
        <v>213</v>
      </c>
      <c r="C97" s="29">
        <v>12651178</v>
      </c>
      <c r="D97" s="27" t="str">
        <f t="shared" si="20"/>
        <v>N/A</v>
      </c>
      <c r="E97" s="29">
        <v>15414417</v>
      </c>
      <c r="F97" s="27" t="str">
        <f t="shared" si="21"/>
        <v>N/A</v>
      </c>
      <c r="G97" s="29">
        <v>16170556</v>
      </c>
      <c r="H97" s="27" t="str">
        <f t="shared" si="22"/>
        <v>N/A</v>
      </c>
      <c r="I97" s="8">
        <v>21.84</v>
      </c>
      <c r="J97" s="8">
        <v>4.9050000000000002</v>
      </c>
      <c r="K97" s="28" t="s">
        <v>734</v>
      </c>
      <c r="L97" s="105" t="str">
        <f t="shared" si="19"/>
        <v>Yes</v>
      </c>
    </row>
    <row r="98" spans="1:12" x14ac:dyDescent="0.2">
      <c r="A98" s="128" t="s">
        <v>517</v>
      </c>
      <c r="B98" s="22" t="s">
        <v>213</v>
      </c>
      <c r="C98" s="23">
        <v>335</v>
      </c>
      <c r="D98" s="27" t="str">
        <f t="shared" si="20"/>
        <v>N/A</v>
      </c>
      <c r="E98" s="23">
        <v>340</v>
      </c>
      <c r="F98" s="27" t="str">
        <f t="shared" si="21"/>
        <v>N/A</v>
      </c>
      <c r="G98" s="23">
        <v>350</v>
      </c>
      <c r="H98" s="27" t="str">
        <f t="shared" si="22"/>
        <v>N/A</v>
      </c>
      <c r="I98" s="8">
        <v>1.4930000000000001</v>
      </c>
      <c r="J98" s="8">
        <v>2.9409999999999998</v>
      </c>
      <c r="K98" s="28" t="s">
        <v>734</v>
      </c>
      <c r="L98" s="105" t="str">
        <f t="shared" si="19"/>
        <v>Yes</v>
      </c>
    </row>
    <row r="99" spans="1:12" x14ac:dyDescent="0.2">
      <c r="A99" s="128" t="s">
        <v>1164</v>
      </c>
      <c r="B99" s="22" t="s">
        <v>213</v>
      </c>
      <c r="C99" s="29">
        <v>37764.710447999998</v>
      </c>
      <c r="D99" s="27" t="str">
        <f t="shared" si="20"/>
        <v>N/A</v>
      </c>
      <c r="E99" s="29">
        <v>45336.520587999999</v>
      </c>
      <c r="F99" s="27" t="str">
        <f t="shared" si="21"/>
        <v>N/A</v>
      </c>
      <c r="G99" s="29">
        <v>46201.588571</v>
      </c>
      <c r="H99" s="27" t="str">
        <f t="shared" si="22"/>
        <v>N/A</v>
      </c>
      <c r="I99" s="8">
        <v>20.05</v>
      </c>
      <c r="J99" s="8">
        <v>1.9079999999999999</v>
      </c>
      <c r="K99" s="28" t="s">
        <v>734</v>
      </c>
      <c r="L99" s="105" t="str">
        <f t="shared" si="19"/>
        <v>Yes</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38276568</v>
      </c>
      <c r="D106" s="27" t="str">
        <f t="shared" si="20"/>
        <v>N/A</v>
      </c>
      <c r="E106" s="29">
        <v>45230125</v>
      </c>
      <c r="F106" s="27" t="str">
        <f t="shared" si="21"/>
        <v>N/A</v>
      </c>
      <c r="G106" s="29">
        <v>44875513</v>
      </c>
      <c r="H106" s="27" t="str">
        <f t="shared" si="22"/>
        <v>N/A</v>
      </c>
      <c r="I106" s="8">
        <v>18.170000000000002</v>
      </c>
      <c r="J106" s="8">
        <v>-0.78400000000000003</v>
      </c>
      <c r="K106" s="28" t="s">
        <v>734</v>
      </c>
      <c r="L106" s="105" t="str">
        <f t="shared" si="19"/>
        <v>Yes</v>
      </c>
    </row>
    <row r="107" spans="1:12" x14ac:dyDescent="0.2">
      <c r="A107" s="128" t="s">
        <v>520</v>
      </c>
      <c r="B107" s="22" t="s">
        <v>213</v>
      </c>
      <c r="C107" s="23">
        <v>1921</v>
      </c>
      <c r="D107" s="27" t="str">
        <f t="shared" si="20"/>
        <v>N/A</v>
      </c>
      <c r="E107" s="23">
        <v>1931</v>
      </c>
      <c r="F107" s="27" t="str">
        <f t="shared" si="21"/>
        <v>N/A</v>
      </c>
      <c r="G107" s="23">
        <v>1938</v>
      </c>
      <c r="H107" s="27" t="str">
        <f t="shared" si="22"/>
        <v>N/A</v>
      </c>
      <c r="I107" s="8">
        <v>0.52059999999999995</v>
      </c>
      <c r="J107" s="8">
        <v>0.36249999999999999</v>
      </c>
      <c r="K107" s="28" t="s">
        <v>734</v>
      </c>
      <c r="L107" s="105" t="str">
        <f t="shared" si="19"/>
        <v>Yes</v>
      </c>
    </row>
    <row r="108" spans="1:12" ht="25.5" x14ac:dyDescent="0.2">
      <c r="A108" s="128" t="s">
        <v>1170</v>
      </c>
      <c r="B108" s="22" t="s">
        <v>213</v>
      </c>
      <c r="C108" s="29">
        <v>19925.334720999999</v>
      </c>
      <c r="D108" s="27" t="str">
        <f t="shared" si="20"/>
        <v>N/A</v>
      </c>
      <c r="E108" s="29">
        <v>23423.161574000002</v>
      </c>
      <c r="F108" s="27" t="str">
        <f t="shared" si="21"/>
        <v>N/A</v>
      </c>
      <c r="G108" s="29">
        <v>23155.579462999998</v>
      </c>
      <c r="H108" s="27" t="str">
        <f t="shared" si="22"/>
        <v>N/A</v>
      </c>
      <c r="I108" s="8">
        <v>17.55</v>
      </c>
      <c r="J108" s="8">
        <v>-1.1399999999999999</v>
      </c>
      <c r="K108" s="28" t="s">
        <v>734</v>
      </c>
      <c r="L108" s="105" t="str">
        <f t="shared" si="19"/>
        <v>Yes</v>
      </c>
    </row>
    <row r="109" spans="1:12" ht="25.5" x14ac:dyDescent="0.2">
      <c r="A109" s="128" t="s">
        <v>1171</v>
      </c>
      <c r="B109" s="22" t="s">
        <v>213</v>
      </c>
      <c r="C109" s="29">
        <v>1511104</v>
      </c>
      <c r="D109" s="27" t="str">
        <f t="shared" si="20"/>
        <v>N/A</v>
      </c>
      <c r="E109" s="29">
        <v>1864295</v>
      </c>
      <c r="F109" s="27" t="str">
        <f t="shared" si="21"/>
        <v>N/A</v>
      </c>
      <c r="G109" s="29">
        <v>2002353</v>
      </c>
      <c r="H109" s="27" t="str">
        <f t="shared" si="22"/>
        <v>N/A</v>
      </c>
      <c r="I109" s="8">
        <v>23.37</v>
      </c>
      <c r="J109" s="8">
        <v>7.4050000000000002</v>
      </c>
      <c r="K109" s="28" t="s">
        <v>734</v>
      </c>
      <c r="L109" s="105" t="str">
        <f t="shared" si="19"/>
        <v>Yes</v>
      </c>
    </row>
    <row r="110" spans="1:12" x14ac:dyDescent="0.2">
      <c r="A110" s="128" t="s">
        <v>521</v>
      </c>
      <c r="B110" s="22" t="s">
        <v>213</v>
      </c>
      <c r="C110" s="23">
        <v>367</v>
      </c>
      <c r="D110" s="27" t="str">
        <f t="shared" si="20"/>
        <v>N/A</v>
      </c>
      <c r="E110" s="23">
        <v>413</v>
      </c>
      <c r="F110" s="27" t="str">
        <f t="shared" si="21"/>
        <v>N/A</v>
      </c>
      <c r="G110" s="23">
        <v>447</v>
      </c>
      <c r="H110" s="27" t="str">
        <f t="shared" si="22"/>
        <v>N/A</v>
      </c>
      <c r="I110" s="8">
        <v>12.53</v>
      </c>
      <c r="J110" s="8">
        <v>8.2319999999999993</v>
      </c>
      <c r="K110" s="28" t="s">
        <v>734</v>
      </c>
      <c r="L110" s="105" t="str">
        <f t="shared" si="19"/>
        <v>Yes</v>
      </c>
    </row>
    <row r="111" spans="1:12" ht="25.5" x14ac:dyDescent="0.2">
      <c r="A111" s="128" t="s">
        <v>1172</v>
      </c>
      <c r="B111" s="22" t="s">
        <v>213</v>
      </c>
      <c r="C111" s="29">
        <v>4117.4495913000001</v>
      </c>
      <c r="D111" s="27" t="str">
        <f t="shared" si="20"/>
        <v>N/A</v>
      </c>
      <c r="E111" s="29">
        <v>4514.0314770000005</v>
      </c>
      <c r="F111" s="27" t="str">
        <f t="shared" si="21"/>
        <v>N/A</v>
      </c>
      <c r="G111" s="29">
        <v>4479.5369128000002</v>
      </c>
      <c r="H111" s="27" t="str">
        <f t="shared" si="22"/>
        <v>N/A</v>
      </c>
      <c r="I111" s="8">
        <v>9.6319999999999997</v>
      </c>
      <c r="J111" s="8">
        <v>-0.76400000000000001</v>
      </c>
      <c r="K111" s="28" t="s">
        <v>734</v>
      </c>
      <c r="L111" s="105" t="str">
        <f t="shared" si="19"/>
        <v>Yes</v>
      </c>
    </row>
    <row r="112" spans="1:12" ht="25.5" x14ac:dyDescent="0.2">
      <c r="A112" s="128" t="s">
        <v>1173</v>
      </c>
      <c r="B112" s="22" t="s">
        <v>213</v>
      </c>
      <c r="C112" s="29">
        <v>7995126</v>
      </c>
      <c r="D112" s="27" t="str">
        <f t="shared" si="20"/>
        <v>N/A</v>
      </c>
      <c r="E112" s="29">
        <v>9945069</v>
      </c>
      <c r="F112" s="27" t="str">
        <f t="shared" si="21"/>
        <v>N/A</v>
      </c>
      <c r="G112" s="29">
        <v>10188138</v>
      </c>
      <c r="H112" s="27" t="str">
        <f t="shared" si="22"/>
        <v>N/A</v>
      </c>
      <c r="I112" s="8">
        <v>24.39</v>
      </c>
      <c r="J112" s="8">
        <v>2.444</v>
      </c>
      <c r="K112" s="28" t="s">
        <v>734</v>
      </c>
      <c r="L112" s="105" t="str">
        <f t="shared" si="19"/>
        <v>Yes</v>
      </c>
    </row>
    <row r="113" spans="1:12" ht="25.5" x14ac:dyDescent="0.2">
      <c r="A113" s="128" t="s">
        <v>522</v>
      </c>
      <c r="B113" s="22" t="s">
        <v>213</v>
      </c>
      <c r="C113" s="23">
        <v>1783</v>
      </c>
      <c r="D113" s="27" t="str">
        <f t="shared" si="20"/>
        <v>N/A</v>
      </c>
      <c r="E113" s="23">
        <v>1892</v>
      </c>
      <c r="F113" s="27" t="str">
        <f t="shared" si="21"/>
        <v>N/A</v>
      </c>
      <c r="G113" s="23">
        <v>1962</v>
      </c>
      <c r="H113" s="27" t="str">
        <f t="shared" si="22"/>
        <v>N/A</v>
      </c>
      <c r="I113" s="8">
        <v>6.1130000000000004</v>
      </c>
      <c r="J113" s="8">
        <v>3.7</v>
      </c>
      <c r="K113" s="28" t="s">
        <v>734</v>
      </c>
      <c r="L113" s="105" t="str">
        <f t="shared" si="19"/>
        <v>Yes</v>
      </c>
    </row>
    <row r="114" spans="1:12" ht="25.5" x14ac:dyDescent="0.2">
      <c r="A114" s="128" t="s">
        <v>1174</v>
      </c>
      <c r="B114" s="22" t="s">
        <v>213</v>
      </c>
      <c r="C114" s="29">
        <v>4484.0863712999999</v>
      </c>
      <c r="D114" s="27" t="str">
        <f t="shared" si="20"/>
        <v>N/A</v>
      </c>
      <c r="E114" s="29">
        <v>5256.3789641000003</v>
      </c>
      <c r="F114" s="27" t="str">
        <f t="shared" si="21"/>
        <v>N/A</v>
      </c>
      <c r="G114" s="29">
        <v>5192.7308868999999</v>
      </c>
      <c r="H114" s="27" t="str">
        <f t="shared" si="22"/>
        <v>N/A</v>
      </c>
      <c r="I114" s="8">
        <v>17.22</v>
      </c>
      <c r="J114" s="8">
        <v>-1.21</v>
      </c>
      <c r="K114" s="28" t="s">
        <v>734</v>
      </c>
      <c r="L114" s="105" t="str">
        <f t="shared" si="19"/>
        <v>Yes</v>
      </c>
    </row>
    <row r="115" spans="1:12" ht="25.5" x14ac:dyDescent="0.2">
      <c r="A115" s="128" t="s">
        <v>1175</v>
      </c>
      <c r="B115" s="22" t="s">
        <v>213</v>
      </c>
      <c r="C115" s="29">
        <v>10789697</v>
      </c>
      <c r="D115" s="27" t="str">
        <f t="shared" ref="D115:D146" si="23">IF($B115="N/A","N/A",IF(C115&gt;10,"No",IF(C115&lt;-10,"No","Yes")))</f>
        <v>N/A</v>
      </c>
      <c r="E115" s="29">
        <v>11898476</v>
      </c>
      <c r="F115" s="27" t="str">
        <f t="shared" ref="F115:F146" si="24">IF($B115="N/A","N/A",IF(E115&gt;10,"No",IF(E115&lt;-10,"No","Yes")))</f>
        <v>N/A</v>
      </c>
      <c r="G115" s="29">
        <v>12990564</v>
      </c>
      <c r="H115" s="27" t="str">
        <f t="shared" ref="H115:H146" si="25">IF($B115="N/A","N/A",IF(G115&gt;10,"No",IF(G115&lt;-10,"No","Yes")))</f>
        <v>N/A</v>
      </c>
      <c r="I115" s="8">
        <v>10.28</v>
      </c>
      <c r="J115" s="8">
        <v>9.1780000000000008</v>
      </c>
      <c r="K115" s="28" t="s">
        <v>734</v>
      </c>
      <c r="L115" s="105" t="str">
        <f t="shared" si="19"/>
        <v>Yes</v>
      </c>
    </row>
    <row r="116" spans="1:12" ht="25.5" x14ac:dyDescent="0.2">
      <c r="A116" s="128" t="s">
        <v>523</v>
      </c>
      <c r="B116" s="22" t="s">
        <v>213</v>
      </c>
      <c r="C116" s="23">
        <v>4980</v>
      </c>
      <c r="D116" s="27" t="str">
        <f t="shared" si="23"/>
        <v>N/A</v>
      </c>
      <c r="E116" s="23">
        <v>5195</v>
      </c>
      <c r="F116" s="27" t="str">
        <f t="shared" si="24"/>
        <v>N/A</v>
      </c>
      <c r="G116" s="23">
        <v>5343</v>
      </c>
      <c r="H116" s="27" t="str">
        <f t="shared" si="25"/>
        <v>N/A</v>
      </c>
      <c r="I116" s="8">
        <v>4.3170000000000002</v>
      </c>
      <c r="J116" s="8">
        <v>2.8490000000000002</v>
      </c>
      <c r="K116" s="28" t="s">
        <v>734</v>
      </c>
      <c r="L116" s="105" t="str">
        <f t="shared" si="19"/>
        <v>Yes</v>
      </c>
    </row>
    <row r="117" spans="1:12" ht="25.5" x14ac:dyDescent="0.2">
      <c r="A117" s="128" t="s">
        <v>1176</v>
      </c>
      <c r="B117" s="22" t="s">
        <v>213</v>
      </c>
      <c r="C117" s="29">
        <v>2166.6058232999999</v>
      </c>
      <c r="D117" s="27" t="str">
        <f t="shared" si="23"/>
        <v>N/A</v>
      </c>
      <c r="E117" s="29">
        <v>2290.3707411</v>
      </c>
      <c r="F117" s="27" t="str">
        <f t="shared" si="24"/>
        <v>N/A</v>
      </c>
      <c r="G117" s="29">
        <v>2431.3239752999998</v>
      </c>
      <c r="H117" s="27" t="str">
        <f t="shared" si="25"/>
        <v>N/A</v>
      </c>
      <c r="I117" s="8">
        <v>5.7119999999999997</v>
      </c>
      <c r="J117" s="8">
        <v>6.1539999999999999</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27381</v>
      </c>
      <c r="D121" s="27" t="str">
        <f t="shared" si="23"/>
        <v>N/A</v>
      </c>
      <c r="E121" s="29">
        <v>64676</v>
      </c>
      <c r="F121" s="27" t="str">
        <f t="shared" si="24"/>
        <v>N/A</v>
      </c>
      <c r="G121" s="29">
        <v>54296</v>
      </c>
      <c r="H121" s="27" t="str">
        <f t="shared" si="25"/>
        <v>N/A</v>
      </c>
      <c r="I121" s="8">
        <v>136.19999999999999</v>
      </c>
      <c r="J121" s="8">
        <v>-16</v>
      </c>
      <c r="K121" s="28" t="s">
        <v>734</v>
      </c>
      <c r="L121" s="105" t="str">
        <f t="shared" si="19"/>
        <v>Yes</v>
      </c>
    </row>
    <row r="122" spans="1:12" x14ac:dyDescent="0.2">
      <c r="A122" s="128" t="s">
        <v>525</v>
      </c>
      <c r="B122" s="22" t="s">
        <v>213</v>
      </c>
      <c r="C122" s="23">
        <v>24</v>
      </c>
      <c r="D122" s="27" t="str">
        <f t="shared" si="23"/>
        <v>N/A</v>
      </c>
      <c r="E122" s="23">
        <v>36</v>
      </c>
      <c r="F122" s="27" t="str">
        <f t="shared" si="24"/>
        <v>N/A</v>
      </c>
      <c r="G122" s="23">
        <v>32</v>
      </c>
      <c r="H122" s="27" t="str">
        <f t="shared" si="25"/>
        <v>N/A</v>
      </c>
      <c r="I122" s="8">
        <v>50</v>
      </c>
      <c r="J122" s="8">
        <v>-11.1</v>
      </c>
      <c r="K122" s="28" t="s">
        <v>734</v>
      </c>
      <c r="L122" s="105" t="str">
        <f t="shared" si="19"/>
        <v>Yes</v>
      </c>
    </row>
    <row r="123" spans="1:12" ht="25.5" x14ac:dyDescent="0.2">
      <c r="A123" s="128" t="s">
        <v>1180</v>
      </c>
      <c r="B123" s="22" t="s">
        <v>213</v>
      </c>
      <c r="C123" s="29">
        <v>1140.875</v>
      </c>
      <c r="D123" s="27" t="str">
        <f t="shared" si="23"/>
        <v>N/A</v>
      </c>
      <c r="E123" s="29">
        <v>1796.5555555999999</v>
      </c>
      <c r="F123" s="27" t="str">
        <f t="shared" si="24"/>
        <v>N/A</v>
      </c>
      <c r="G123" s="29">
        <v>1696.75</v>
      </c>
      <c r="H123" s="27" t="str">
        <f t="shared" si="25"/>
        <v>N/A</v>
      </c>
      <c r="I123" s="8">
        <v>57.47</v>
      </c>
      <c r="J123" s="8">
        <v>-5.56</v>
      </c>
      <c r="K123" s="28" t="s">
        <v>734</v>
      </c>
      <c r="L123" s="105" t="str">
        <f t="shared" si="19"/>
        <v>Yes</v>
      </c>
    </row>
    <row r="124" spans="1:12" ht="25.5" x14ac:dyDescent="0.2">
      <c r="A124" s="128" t="s">
        <v>1181</v>
      </c>
      <c r="B124" s="22" t="s">
        <v>213</v>
      </c>
      <c r="C124" s="29">
        <v>292320</v>
      </c>
      <c r="D124" s="27" t="str">
        <f t="shared" si="23"/>
        <v>N/A</v>
      </c>
      <c r="E124" s="29">
        <v>471629</v>
      </c>
      <c r="F124" s="27" t="str">
        <f t="shared" si="24"/>
        <v>N/A</v>
      </c>
      <c r="G124" s="29">
        <v>446503</v>
      </c>
      <c r="H124" s="27" t="str">
        <f t="shared" si="25"/>
        <v>N/A</v>
      </c>
      <c r="I124" s="8">
        <v>61.34</v>
      </c>
      <c r="J124" s="8">
        <v>-5.33</v>
      </c>
      <c r="K124" s="28" t="s">
        <v>734</v>
      </c>
      <c r="L124" s="105" t="str">
        <f t="shared" si="19"/>
        <v>Yes</v>
      </c>
    </row>
    <row r="125" spans="1:12" ht="25.5" x14ac:dyDescent="0.2">
      <c r="A125" s="128" t="s">
        <v>526</v>
      </c>
      <c r="B125" s="22" t="s">
        <v>213</v>
      </c>
      <c r="C125" s="23">
        <v>133</v>
      </c>
      <c r="D125" s="27" t="str">
        <f t="shared" si="23"/>
        <v>N/A</v>
      </c>
      <c r="E125" s="23">
        <v>182</v>
      </c>
      <c r="F125" s="27" t="str">
        <f t="shared" si="24"/>
        <v>N/A</v>
      </c>
      <c r="G125" s="23">
        <v>233</v>
      </c>
      <c r="H125" s="27" t="str">
        <f t="shared" si="25"/>
        <v>N/A</v>
      </c>
      <c r="I125" s="8">
        <v>36.840000000000003</v>
      </c>
      <c r="J125" s="8">
        <v>28.02</v>
      </c>
      <c r="K125" s="28" t="s">
        <v>734</v>
      </c>
      <c r="L125" s="105" t="str">
        <f t="shared" si="19"/>
        <v>Yes</v>
      </c>
    </row>
    <row r="126" spans="1:12" ht="25.5" x14ac:dyDescent="0.2">
      <c r="A126" s="128" t="s">
        <v>1182</v>
      </c>
      <c r="B126" s="22" t="s">
        <v>213</v>
      </c>
      <c r="C126" s="29">
        <v>2197.8947367999999</v>
      </c>
      <c r="D126" s="27" t="str">
        <f t="shared" si="23"/>
        <v>N/A</v>
      </c>
      <c r="E126" s="29">
        <v>2591.3681319000002</v>
      </c>
      <c r="F126" s="27" t="str">
        <f t="shared" si="24"/>
        <v>N/A</v>
      </c>
      <c r="G126" s="29">
        <v>1916.3218884</v>
      </c>
      <c r="H126" s="27" t="str">
        <f t="shared" si="25"/>
        <v>N/A</v>
      </c>
      <c r="I126" s="8">
        <v>17.899999999999999</v>
      </c>
      <c r="J126" s="8">
        <v>-26</v>
      </c>
      <c r="K126" s="28" t="s">
        <v>734</v>
      </c>
      <c r="L126" s="105" t="str">
        <f t="shared" si="19"/>
        <v>Yes</v>
      </c>
    </row>
    <row r="127" spans="1:12" ht="25.5" x14ac:dyDescent="0.2">
      <c r="A127" s="128" t="s">
        <v>1183</v>
      </c>
      <c r="B127" s="22" t="s">
        <v>213</v>
      </c>
      <c r="C127" s="29">
        <v>1121012</v>
      </c>
      <c r="D127" s="27" t="str">
        <f t="shared" si="23"/>
        <v>N/A</v>
      </c>
      <c r="E127" s="29">
        <v>1379818</v>
      </c>
      <c r="F127" s="27" t="str">
        <f t="shared" si="24"/>
        <v>N/A</v>
      </c>
      <c r="G127" s="29">
        <v>1319956</v>
      </c>
      <c r="H127" s="27" t="str">
        <f t="shared" si="25"/>
        <v>N/A</v>
      </c>
      <c r="I127" s="8">
        <v>23.09</v>
      </c>
      <c r="J127" s="8">
        <v>-4.34</v>
      </c>
      <c r="K127" s="28" t="s">
        <v>734</v>
      </c>
      <c r="L127" s="105" t="str">
        <f t="shared" si="19"/>
        <v>Yes</v>
      </c>
    </row>
    <row r="128" spans="1:12" x14ac:dyDescent="0.2">
      <c r="A128" s="128" t="s">
        <v>527</v>
      </c>
      <c r="B128" s="22" t="s">
        <v>213</v>
      </c>
      <c r="C128" s="23">
        <v>1257</v>
      </c>
      <c r="D128" s="27" t="str">
        <f t="shared" si="23"/>
        <v>N/A</v>
      </c>
      <c r="E128" s="23">
        <v>1291</v>
      </c>
      <c r="F128" s="27" t="str">
        <f t="shared" si="24"/>
        <v>N/A</v>
      </c>
      <c r="G128" s="23">
        <v>1268</v>
      </c>
      <c r="H128" s="27" t="str">
        <f t="shared" si="25"/>
        <v>N/A</v>
      </c>
      <c r="I128" s="8">
        <v>2.7050000000000001</v>
      </c>
      <c r="J128" s="8">
        <v>-1.78</v>
      </c>
      <c r="K128" s="28" t="s">
        <v>734</v>
      </c>
      <c r="L128" s="105" t="str">
        <f t="shared" si="19"/>
        <v>Yes</v>
      </c>
    </row>
    <row r="129" spans="1:12" ht="25.5" x14ac:dyDescent="0.2">
      <c r="A129" s="128" t="s">
        <v>1184</v>
      </c>
      <c r="B129" s="22" t="s">
        <v>213</v>
      </c>
      <c r="C129" s="29">
        <v>891.81543356999998</v>
      </c>
      <c r="D129" s="27" t="str">
        <f t="shared" si="23"/>
        <v>N/A</v>
      </c>
      <c r="E129" s="29">
        <v>1068.7978310999999</v>
      </c>
      <c r="F129" s="27" t="str">
        <f t="shared" si="24"/>
        <v>N/A</v>
      </c>
      <c r="G129" s="29">
        <v>1040.9747634</v>
      </c>
      <c r="H129" s="27" t="str">
        <f t="shared" si="25"/>
        <v>N/A</v>
      </c>
      <c r="I129" s="8">
        <v>19.850000000000001</v>
      </c>
      <c r="J129" s="8">
        <v>-2.6</v>
      </c>
      <c r="K129" s="28" t="s">
        <v>734</v>
      </c>
      <c r="L129" s="105" t="str">
        <f t="shared" si="19"/>
        <v>Yes</v>
      </c>
    </row>
    <row r="130" spans="1:12" ht="25.5" x14ac:dyDescent="0.2">
      <c r="A130" s="128" t="s">
        <v>1185</v>
      </c>
      <c r="B130" s="22" t="s">
        <v>213</v>
      </c>
      <c r="C130" s="29">
        <v>25881</v>
      </c>
      <c r="D130" s="27" t="str">
        <f t="shared" si="23"/>
        <v>N/A</v>
      </c>
      <c r="E130" s="29">
        <v>36910</v>
      </c>
      <c r="F130" s="27" t="str">
        <f t="shared" si="24"/>
        <v>N/A</v>
      </c>
      <c r="G130" s="29">
        <v>22672</v>
      </c>
      <c r="H130" s="27" t="str">
        <f t="shared" si="25"/>
        <v>N/A</v>
      </c>
      <c r="I130" s="8">
        <v>42.61</v>
      </c>
      <c r="J130" s="8">
        <v>-38.6</v>
      </c>
      <c r="K130" s="28" t="s">
        <v>734</v>
      </c>
      <c r="L130" s="105" t="str">
        <f t="shared" si="19"/>
        <v>No</v>
      </c>
    </row>
    <row r="131" spans="1:12" ht="25.5" x14ac:dyDescent="0.2">
      <c r="A131" s="128" t="s">
        <v>528</v>
      </c>
      <c r="B131" s="22" t="s">
        <v>213</v>
      </c>
      <c r="C131" s="23">
        <v>15</v>
      </c>
      <c r="D131" s="27" t="str">
        <f t="shared" si="23"/>
        <v>N/A</v>
      </c>
      <c r="E131" s="23">
        <v>18</v>
      </c>
      <c r="F131" s="27" t="str">
        <f t="shared" si="24"/>
        <v>N/A</v>
      </c>
      <c r="G131" s="23">
        <v>11</v>
      </c>
      <c r="H131" s="27" t="str">
        <f t="shared" si="25"/>
        <v>N/A</v>
      </c>
      <c r="I131" s="8">
        <v>20</v>
      </c>
      <c r="J131" s="8">
        <v>-44.4</v>
      </c>
      <c r="K131" s="28" t="s">
        <v>734</v>
      </c>
      <c r="L131" s="105" t="str">
        <f t="shared" si="19"/>
        <v>No</v>
      </c>
    </row>
    <row r="132" spans="1:12" ht="25.5" x14ac:dyDescent="0.2">
      <c r="A132" s="128" t="s">
        <v>1186</v>
      </c>
      <c r="B132" s="22" t="s">
        <v>213</v>
      </c>
      <c r="C132" s="29">
        <v>1725.4</v>
      </c>
      <c r="D132" s="27" t="str">
        <f t="shared" si="23"/>
        <v>N/A</v>
      </c>
      <c r="E132" s="29">
        <v>2050.5555555999999</v>
      </c>
      <c r="F132" s="27" t="str">
        <f t="shared" si="24"/>
        <v>N/A</v>
      </c>
      <c r="G132" s="29">
        <v>2267.1999999999998</v>
      </c>
      <c r="H132" s="27" t="str">
        <f t="shared" si="25"/>
        <v>N/A</v>
      </c>
      <c r="I132" s="8">
        <v>18.850000000000001</v>
      </c>
      <c r="J132" s="8">
        <v>10.57</v>
      </c>
      <c r="K132" s="28" t="s">
        <v>734</v>
      </c>
      <c r="L132" s="105" t="str">
        <f t="shared" si="19"/>
        <v>Yes</v>
      </c>
    </row>
    <row r="133" spans="1:12" ht="25.5" x14ac:dyDescent="0.2">
      <c r="A133" s="128" t="s">
        <v>1187</v>
      </c>
      <c r="B133" s="22" t="s">
        <v>213</v>
      </c>
      <c r="C133" s="29">
        <v>7224</v>
      </c>
      <c r="D133" s="27" t="str">
        <f t="shared" si="23"/>
        <v>N/A</v>
      </c>
      <c r="E133" s="29">
        <v>6102</v>
      </c>
      <c r="F133" s="27" t="str">
        <f t="shared" si="24"/>
        <v>N/A</v>
      </c>
      <c r="G133" s="29">
        <v>2748</v>
      </c>
      <c r="H133" s="27" t="str">
        <f t="shared" si="25"/>
        <v>N/A</v>
      </c>
      <c r="I133" s="8">
        <v>-15.5</v>
      </c>
      <c r="J133" s="8">
        <v>-55</v>
      </c>
      <c r="K133" s="28" t="s">
        <v>734</v>
      </c>
      <c r="L133" s="105" t="str">
        <f t="shared" si="19"/>
        <v>No</v>
      </c>
    </row>
    <row r="134" spans="1:12" x14ac:dyDescent="0.2">
      <c r="A134" s="128" t="s">
        <v>529</v>
      </c>
      <c r="B134" s="22" t="s">
        <v>213</v>
      </c>
      <c r="C134" s="23">
        <v>25</v>
      </c>
      <c r="D134" s="27" t="str">
        <f t="shared" si="23"/>
        <v>N/A</v>
      </c>
      <c r="E134" s="23">
        <v>23</v>
      </c>
      <c r="F134" s="27" t="str">
        <f t="shared" si="24"/>
        <v>N/A</v>
      </c>
      <c r="G134" s="23">
        <v>11</v>
      </c>
      <c r="H134" s="27" t="str">
        <f t="shared" si="25"/>
        <v>N/A</v>
      </c>
      <c r="I134" s="8">
        <v>-8</v>
      </c>
      <c r="J134" s="8">
        <v>-52.2</v>
      </c>
      <c r="K134" s="28" t="s">
        <v>734</v>
      </c>
      <c r="L134" s="105" t="str">
        <f t="shared" si="19"/>
        <v>No</v>
      </c>
    </row>
    <row r="135" spans="1:12" ht="25.5" x14ac:dyDescent="0.2">
      <c r="A135" s="128" t="s">
        <v>1188</v>
      </c>
      <c r="B135" s="22" t="s">
        <v>213</v>
      </c>
      <c r="C135" s="29">
        <v>288.95999999999998</v>
      </c>
      <c r="D135" s="27" t="str">
        <f t="shared" si="23"/>
        <v>N/A</v>
      </c>
      <c r="E135" s="29">
        <v>265.30434782999998</v>
      </c>
      <c r="F135" s="27" t="str">
        <f t="shared" si="24"/>
        <v>N/A</v>
      </c>
      <c r="G135" s="29">
        <v>249.81818182000001</v>
      </c>
      <c r="H135" s="27" t="str">
        <f t="shared" si="25"/>
        <v>N/A</v>
      </c>
      <c r="I135" s="8">
        <v>-8.19</v>
      </c>
      <c r="J135" s="8">
        <v>-5.84</v>
      </c>
      <c r="K135" s="28" t="s">
        <v>734</v>
      </c>
      <c r="L135" s="105" t="str">
        <f t="shared" si="19"/>
        <v>Yes</v>
      </c>
    </row>
    <row r="136" spans="1:12" x14ac:dyDescent="0.2">
      <c r="A136" s="128" t="s">
        <v>1189</v>
      </c>
      <c r="B136" s="22" t="s">
        <v>213</v>
      </c>
      <c r="C136" s="29">
        <v>40517694</v>
      </c>
      <c r="D136" s="27" t="str">
        <f t="shared" si="23"/>
        <v>N/A</v>
      </c>
      <c r="E136" s="29">
        <v>53573633</v>
      </c>
      <c r="F136" s="27" t="str">
        <f t="shared" si="24"/>
        <v>N/A</v>
      </c>
      <c r="G136" s="29">
        <v>57310816</v>
      </c>
      <c r="H136" s="27" t="str">
        <f t="shared" si="25"/>
        <v>N/A</v>
      </c>
      <c r="I136" s="8">
        <v>32.22</v>
      </c>
      <c r="J136" s="8">
        <v>6.976</v>
      </c>
      <c r="K136" s="28" t="s">
        <v>734</v>
      </c>
      <c r="L136" s="105" t="str">
        <f t="shared" si="19"/>
        <v>Yes</v>
      </c>
    </row>
    <row r="137" spans="1:12" x14ac:dyDescent="0.2">
      <c r="A137" s="128" t="s">
        <v>530</v>
      </c>
      <c r="B137" s="22" t="s">
        <v>213</v>
      </c>
      <c r="C137" s="23">
        <v>1527</v>
      </c>
      <c r="D137" s="27" t="str">
        <f t="shared" si="23"/>
        <v>N/A</v>
      </c>
      <c r="E137" s="23">
        <v>1757</v>
      </c>
      <c r="F137" s="27" t="str">
        <f t="shared" si="24"/>
        <v>N/A</v>
      </c>
      <c r="G137" s="23">
        <v>1841</v>
      </c>
      <c r="H137" s="27" t="str">
        <f t="shared" si="25"/>
        <v>N/A</v>
      </c>
      <c r="I137" s="8">
        <v>15.06</v>
      </c>
      <c r="J137" s="8">
        <v>4.7809999999999997</v>
      </c>
      <c r="K137" s="28" t="s">
        <v>734</v>
      </c>
      <c r="L137" s="105" t="str">
        <f t="shared" si="19"/>
        <v>Yes</v>
      </c>
    </row>
    <row r="138" spans="1:12" x14ac:dyDescent="0.2">
      <c r="A138" s="128" t="s">
        <v>1190</v>
      </c>
      <c r="B138" s="22" t="s">
        <v>213</v>
      </c>
      <c r="C138" s="29">
        <v>26534.180746999999</v>
      </c>
      <c r="D138" s="27" t="str">
        <f t="shared" si="23"/>
        <v>N/A</v>
      </c>
      <c r="E138" s="29">
        <v>30491.538418</v>
      </c>
      <c r="F138" s="27" t="str">
        <f t="shared" si="24"/>
        <v>N/A</v>
      </c>
      <c r="G138" s="29">
        <v>31130.263986999998</v>
      </c>
      <c r="H138" s="27" t="str">
        <f t="shared" si="25"/>
        <v>N/A</v>
      </c>
      <c r="I138" s="8">
        <v>14.91</v>
      </c>
      <c r="J138" s="8">
        <v>2.0950000000000002</v>
      </c>
      <c r="K138" s="28" t="s">
        <v>734</v>
      </c>
      <c r="L138" s="105" t="str">
        <f t="shared" si="19"/>
        <v>Yes</v>
      </c>
    </row>
    <row r="139" spans="1:12" x14ac:dyDescent="0.2">
      <c r="A139" s="156" t="s">
        <v>404</v>
      </c>
      <c r="B139" s="10" t="s">
        <v>213</v>
      </c>
      <c r="C139" s="10">
        <v>13599711313</v>
      </c>
      <c r="D139" s="7" t="str">
        <f t="shared" si="23"/>
        <v>N/A</v>
      </c>
      <c r="E139" s="10">
        <v>12762518634</v>
      </c>
      <c r="F139" s="7" t="str">
        <f t="shared" si="24"/>
        <v>N/A</v>
      </c>
      <c r="G139" s="10">
        <v>12547149145</v>
      </c>
      <c r="H139" s="7" t="str">
        <f t="shared" si="25"/>
        <v>N/A</v>
      </c>
      <c r="I139" s="8">
        <v>-6.16</v>
      </c>
      <c r="J139" s="8">
        <v>-1.69</v>
      </c>
      <c r="K139" s="10" t="s">
        <v>213</v>
      </c>
      <c r="L139" s="105" t="str">
        <f t="shared" ref="L139:L158" si="26">IF(J139="Div by 0", "N/A", IF(K139="N/A","N/A", IF(J139&gt;VALUE(MID(K139,1,2)), "No", IF(J139&lt;-1*VALUE(MID(K139,1,2)), "No", "Yes"))))</f>
        <v>N/A</v>
      </c>
    </row>
    <row r="140" spans="1:12" x14ac:dyDescent="0.2">
      <c r="A140" s="156" t="s">
        <v>1191</v>
      </c>
      <c r="B140" s="10" t="s">
        <v>213</v>
      </c>
      <c r="C140" s="10">
        <v>9383.6089112000009</v>
      </c>
      <c r="D140" s="7" t="str">
        <f t="shared" si="23"/>
        <v>N/A</v>
      </c>
      <c r="E140" s="10">
        <v>8919.5862534000007</v>
      </c>
      <c r="F140" s="7" t="str">
        <f t="shared" si="24"/>
        <v>N/A</v>
      </c>
      <c r="G140" s="10">
        <v>9131.7077953999997</v>
      </c>
      <c r="H140" s="7" t="str">
        <f t="shared" si="25"/>
        <v>N/A</v>
      </c>
      <c r="I140" s="8">
        <v>-4.95</v>
      </c>
      <c r="J140" s="8">
        <v>2.3780000000000001</v>
      </c>
      <c r="K140" s="10" t="s">
        <v>213</v>
      </c>
      <c r="L140" s="105" t="str">
        <f t="shared" si="26"/>
        <v>N/A</v>
      </c>
    </row>
    <row r="141" spans="1:12" x14ac:dyDescent="0.2">
      <c r="A141" s="156" t="s">
        <v>405</v>
      </c>
      <c r="B141" s="10" t="s">
        <v>213</v>
      </c>
      <c r="C141" s="10">
        <v>12629</v>
      </c>
      <c r="D141" s="7" t="str">
        <f t="shared" si="23"/>
        <v>N/A</v>
      </c>
      <c r="E141" s="10">
        <v>14575</v>
      </c>
      <c r="F141" s="7" t="str">
        <f t="shared" si="24"/>
        <v>N/A</v>
      </c>
      <c r="G141" s="10">
        <v>106</v>
      </c>
      <c r="H141" s="7" t="str">
        <f t="shared" si="25"/>
        <v>N/A</v>
      </c>
      <c r="I141" s="8">
        <v>15.41</v>
      </c>
      <c r="J141" s="8">
        <v>-99.3</v>
      </c>
      <c r="K141" s="10" t="s">
        <v>213</v>
      </c>
      <c r="L141" s="105" t="str">
        <f t="shared" si="26"/>
        <v>N/A</v>
      </c>
    </row>
    <row r="142" spans="1:12" x14ac:dyDescent="0.2">
      <c r="A142" s="156" t="s">
        <v>1192</v>
      </c>
      <c r="B142" s="10" t="s">
        <v>213</v>
      </c>
      <c r="C142" s="10">
        <v>5.7614051095000001</v>
      </c>
      <c r="D142" s="7" t="str">
        <f t="shared" si="23"/>
        <v>N/A</v>
      </c>
      <c r="E142" s="10">
        <v>6.7445627024999997</v>
      </c>
      <c r="F142" s="7" t="str">
        <f t="shared" si="24"/>
        <v>N/A</v>
      </c>
      <c r="G142" s="10">
        <v>4.24</v>
      </c>
      <c r="H142" s="7" t="str">
        <f t="shared" si="25"/>
        <v>N/A</v>
      </c>
      <c r="I142" s="8">
        <v>17.059999999999999</v>
      </c>
      <c r="J142" s="8">
        <v>-37.1</v>
      </c>
      <c r="K142" s="10" t="s">
        <v>213</v>
      </c>
      <c r="L142" s="105" t="str">
        <f t="shared" si="26"/>
        <v>N/A</v>
      </c>
    </row>
    <row r="143" spans="1:12" x14ac:dyDescent="0.2">
      <c r="A143" s="156" t="s">
        <v>406</v>
      </c>
      <c r="B143" s="10" t="s">
        <v>213</v>
      </c>
      <c r="C143" s="10">
        <v>6694203</v>
      </c>
      <c r="D143" s="7" t="str">
        <f t="shared" si="23"/>
        <v>N/A</v>
      </c>
      <c r="E143" s="10">
        <v>6877102</v>
      </c>
      <c r="F143" s="7" t="str">
        <f t="shared" si="24"/>
        <v>N/A</v>
      </c>
      <c r="G143" s="10">
        <v>74564662</v>
      </c>
      <c r="H143" s="7" t="str">
        <f t="shared" si="25"/>
        <v>N/A</v>
      </c>
      <c r="I143" s="8">
        <v>2.7320000000000002</v>
      </c>
      <c r="J143" s="8">
        <v>984.2</v>
      </c>
      <c r="K143" s="10" t="s">
        <v>213</v>
      </c>
      <c r="L143" s="105" t="str">
        <f t="shared" si="26"/>
        <v>N/A</v>
      </c>
    </row>
    <row r="144" spans="1:12" ht="25.5" x14ac:dyDescent="0.2">
      <c r="A144" s="156" t="s">
        <v>1193</v>
      </c>
      <c r="B144" s="10" t="s">
        <v>213</v>
      </c>
      <c r="C144" s="10">
        <v>50.51237493</v>
      </c>
      <c r="D144" s="7" t="str">
        <f t="shared" si="23"/>
        <v>N/A</v>
      </c>
      <c r="E144" s="10">
        <v>52.674688644</v>
      </c>
      <c r="F144" s="7" t="str">
        <f t="shared" si="24"/>
        <v>N/A</v>
      </c>
      <c r="G144" s="10">
        <v>566.19634911000003</v>
      </c>
      <c r="H144" s="7" t="str">
        <f t="shared" si="25"/>
        <v>N/A</v>
      </c>
      <c r="I144" s="8">
        <v>4.2809999999999997</v>
      </c>
      <c r="J144" s="8">
        <v>974.9</v>
      </c>
      <c r="K144" s="10" t="s">
        <v>213</v>
      </c>
      <c r="L144" s="105" t="str">
        <f t="shared" si="26"/>
        <v>N/A</v>
      </c>
    </row>
    <row r="145" spans="1:13" x14ac:dyDescent="0.2">
      <c r="A145" s="156" t="s">
        <v>407</v>
      </c>
      <c r="B145" s="10" t="s">
        <v>213</v>
      </c>
      <c r="C145" s="10">
        <v>69275222</v>
      </c>
      <c r="D145" s="7" t="str">
        <f t="shared" si="23"/>
        <v>N/A</v>
      </c>
      <c r="E145" s="10">
        <v>75413620</v>
      </c>
      <c r="F145" s="7" t="str">
        <f t="shared" si="24"/>
        <v>N/A</v>
      </c>
      <c r="G145" s="10">
        <v>92740067</v>
      </c>
      <c r="H145" s="7" t="str">
        <f t="shared" si="25"/>
        <v>N/A</v>
      </c>
      <c r="I145" s="8">
        <v>8.8610000000000007</v>
      </c>
      <c r="J145" s="8">
        <v>22.98</v>
      </c>
      <c r="K145" s="10" t="s">
        <v>213</v>
      </c>
      <c r="L145" s="105" t="str">
        <f t="shared" si="26"/>
        <v>N/A</v>
      </c>
    </row>
    <row r="146" spans="1:13" x14ac:dyDescent="0.2">
      <c r="A146" s="156" t="s">
        <v>1194</v>
      </c>
      <c r="B146" s="10" t="s">
        <v>213</v>
      </c>
      <c r="C146" s="10">
        <v>4321.5983779999997</v>
      </c>
      <c r="D146" s="7" t="str">
        <f t="shared" si="23"/>
        <v>N/A</v>
      </c>
      <c r="E146" s="10">
        <v>4545.7275466999999</v>
      </c>
      <c r="F146" s="7" t="str">
        <f t="shared" si="24"/>
        <v>N/A</v>
      </c>
      <c r="G146" s="10">
        <v>4786.8311654999998</v>
      </c>
      <c r="H146" s="7" t="str">
        <f t="shared" si="25"/>
        <v>N/A</v>
      </c>
      <c r="I146" s="8">
        <v>5.1859999999999999</v>
      </c>
      <c r="J146" s="8">
        <v>5.3040000000000003</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3442.1295258999999</v>
      </c>
      <c r="D164" s="88" t="str">
        <f t="shared" ref="D164" si="31">IF($B164="N/A","N/A",IF(C164&gt;10,"No",IF(C164&lt;-10,"No","Yes")))</f>
        <v>N/A</v>
      </c>
      <c r="E164" s="87">
        <v>3844.3552362999999</v>
      </c>
      <c r="F164" s="88" t="str">
        <f t="shared" ref="F164" si="32">IF($B164="N/A","N/A",IF(E164&gt;10,"No",IF(E164&lt;-10,"No","Yes")))</f>
        <v>N/A</v>
      </c>
      <c r="G164" s="87">
        <v>4365.120989</v>
      </c>
      <c r="H164" s="88" t="str">
        <f t="shared" ref="H164" si="33">IF($B164="N/A","N/A",IF(G164&gt;10,"No",IF(G164&lt;-10,"No","Yes")))</f>
        <v>N/A</v>
      </c>
      <c r="I164" s="89">
        <v>11.69</v>
      </c>
      <c r="J164" s="89">
        <v>13.55</v>
      </c>
      <c r="K164" s="90" t="s">
        <v>734</v>
      </c>
      <c r="L164" s="107" t="str">
        <f>IF(J164="Div by 0", "N/A", IF(OR(J164="N/A",K164="N/A"),"N/A", IF(J164&gt;VALUE(MID(K164,1,2)), "No", IF(J164&lt;-1*VALUE(MID(K164,1,2)), "No", "Yes"))))</f>
        <v>Yes</v>
      </c>
      <c r="N164" s="42"/>
    </row>
    <row r="165" spans="1:16" x14ac:dyDescent="0.2">
      <c r="A165" s="156" t="s">
        <v>1203</v>
      </c>
      <c r="B165" s="10" t="s">
        <v>213</v>
      </c>
      <c r="C165" s="10">
        <v>3443.0271638999998</v>
      </c>
      <c r="D165" s="7" t="str">
        <f t="shared" ref="D165:D171" si="34">IF($B165="N/A","N/A",IF(C165&gt;10,"No",IF(C165&lt;-10,"No","Yes")))</f>
        <v>N/A</v>
      </c>
      <c r="E165" s="10">
        <v>3852.4485202999999</v>
      </c>
      <c r="F165" s="7" t="str">
        <f t="shared" ref="F165:F171" si="35">IF($B165="N/A","N/A",IF(E165&gt;10,"No",IF(E165&lt;-10,"No","Yes")))</f>
        <v>N/A</v>
      </c>
      <c r="G165" s="10">
        <v>4305.6204218000003</v>
      </c>
      <c r="H165" s="7" t="str">
        <f t="shared" ref="H165:H171" si="36">IF($B165="N/A","N/A",IF(G165&gt;10,"No",IF(G165&lt;-10,"No","Yes")))</f>
        <v>N/A</v>
      </c>
      <c r="I165" s="8">
        <v>11.89</v>
      </c>
      <c r="J165" s="8">
        <v>11.76</v>
      </c>
      <c r="K165" s="28" t="s">
        <v>734</v>
      </c>
      <c r="L165" s="105" t="str">
        <f>IF(J165="Div by 0", "N/A", IF(OR(J165="N/A",K165="N/A"),"N/A", IF(J165&gt;VALUE(MID(K165,1,2)), "No", IF(J165&lt;-1*VALUE(MID(K165,1,2)), "No", "Yes"))))</f>
        <v>Yes</v>
      </c>
      <c r="N165" s="42"/>
    </row>
    <row r="166" spans="1:16" x14ac:dyDescent="0.2">
      <c r="A166" s="156" t="s">
        <v>1204</v>
      </c>
      <c r="B166" s="10" t="s">
        <v>213</v>
      </c>
      <c r="C166" s="10">
        <v>3421.8061432999998</v>
      </c>
      <c r="D166" s="7" t="str">
        <f t="shared" si="34"/>
        <v>N/A</v>
      </c>
      <c r="E166" s="10">
        <v>3671.674743</v>
      </c>
      <c r="F166" s="7" t="str">
        <f t="shared" si="35"/>
        <v>N/A</v>
      </c>
      <c r="G166" s="10">
        <v>5307.3876041000003</v>
      </c>
      <c r="H166" s="7" t="str">
        <f t="shared" si="36"/>
        <v>N/A</v>
      </c>
      <c r="I166" s="8">
        <v>7.3019999999999996</v>
      </c>
      <c r="J166" s="8">
        <v>44.55</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5.85546875" style="13" bestFit="1" customWidth="1"/>
    <col min="4" max="4" width="7.7109375" style="13" customWidth="1"/>
    <col min="5" max="5" width="15.85546875" style="13" bestFit="1" customWidth="1"/>
    <col min="6" max="6" width="7.7109375" style="13" customWidth="1"/>
    <col min="7" max="7" width="15.85546875" style="13" bestFit="1"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1452856</v>
      </c>
      <c r="D6" s="7" t="str">
        <f t="shared" ref="D6:D11" si="0">IF($B6="N/A","N/A",IF(C6&gt;10,"No",IF(C6&lt;-10,"No","Yes")))</f>
        <v>N/A</v>
      </c>
      <c r="E6" s="1">
        <v>1434298</v>
      </c>
      <c r="F6" s="7" t="str">
        <f t="shared" ref="F6:F11" si="1">IF($B6="N/A","N/A",IF(E6&gt;10,"No",IF(E6&lt;-10,"No","Yes")))</f>
        <v>N/A</v>
      </c>
      <c r="G6" s="1">
        <v>1387119</v>
      </c>
      <c r="H6" s="7" t="str">
        <f t="shared" ref="H6:H11" si="2">IF($B6="N/A","N/A",IF(G6&gt;10,"No",IF(G6&lt;-10,"No","Yes")))</f>
        <v>N/A</v>
      </c>
      <c r="I6" s="8">
        <v>-1.28</v>
      </c>
      <c r="J6" s="8">
        <v>-3.29</v>
      </c>
      <c r="K6" s="1" t="s">
        <v>734</v>
      </c>
      <c r="L6" s="105" t="str">
        <f t="shared" ref="L6:L14" si="3">IF(J6="Div by 0", "N/A", IF(K6="N/A","N/A", IF(J6&gt;VALUE(MID(K6,1,2)), "No", IF(J6&lt;-1*VALUE(MID(K6,1,2)), "No", "Yes"))))</f>
        <v>Yes</v>
      </c>
    </row>
    <row r="7" spans="1:12" x14ac:dyDescent="0.2">
      <c r="A7" s="138" t="s">
        <v>100</v>
      </c>
      <c r="B7" s="30" t="s">
        <v>213</v>
      </c>
      <c r="C7" s="1">
        <v>58695</v>
      </c>
      <c r="D7" s="7" t="str">
        <f t="shared" si="0"/>
        <v>N/A</v>
      </c>
      <c r="E7" s="1">
        <v>57308</v>
      </c>
      <c r="F7" s="7" t="str">
        <f t="shared" si="1"/>
        <v>N/A</v>
      </c>
      <c r="G7" s="1">
        <v>53474</v>
      </c>
      <c r="H7" s="7" t="str">
        <f t="shared" si="2"/>
        <v>N/A</v>
      </c>
      <c r="I7" s="8">
        <v>-2.36</v>
      </c>
      <c r="J7" s="8">
        <v>-6.69</v>
      </c>
      <c r="K7" s="30" t="s">
        <v>734</v>
      </c>
      <c r="L7" s="105" t="str">
        <f t="shared" si="3"/>
        <v>Yes</v>
      </c>
    </row>
    <row r="8" spans="1:12" x14ac:dyDescent="0.2">
      <c r="A8" s="138" t="s">
        <v>101</v>
      </c>
      <c r="B8" s="30" t="s">
        <v>213</v>
      </c>
      <c r="C8" s="1">
        <v>256319</v>
      </c>
      <c r="D8" s="7" t="str">
        <f t="shared" si="0"/>
        <v>N/A</v>
      </c>
      <c r="E8" s="1">
        <v>250113</v>
      </c>
      <c r="F8" s="7" t="str">
        <f t="shared" si="1"/>
        <v>N/A</v>
      </c>
      <c r="G8" s="1">
        <v>240803</v>
      </c>
      <c r="H8" s="7" t="str">
        <f t="shared" si="2"/>
        <v>N/A</v>
      </c>
      <c r="I8" s="8">
        <v>-2.42</v>
      </c>
      <c r="J8" s="8">
        <v>-3.72</v>
      </c>
      <c r="K8" s="30" t="s">
        <v>734</v>
      </c>
      <c r="L8" s="105" t="str">
        <f t="shared" si="3"/>
        <v>Yes</v>
      </c>
    </row>
    <row r="9" spans="1:12" x14ac:dyDescent="0.2">
      <c r="A9" s="138" t="s">
        <v>104</v>
      </c>
      <c r="B9" s="30" t="s">
        <v>213</v>
      </c>
      <c r="C9" s="1">
        <v>815143</v>
      </c>
      <c r="D9" s="7" t="str">
        <f t="shared" si="0"/>
        <v>N/A</v>
      </c>
      <c r="E9" s="1">
        <v>810608</v>
      </c>
      <c r="F9" s="7" t="str">
        <f t="shared" si="1"/>
        <v>N/A</v>
      </c>
      <c r="G9" s="1">
        <v>774468</v>
      </c>
      <c r="H9" s="7" t="str">
        <f t="shared" si="2"/>
        <v>N/A</v>
      </c>
      <c r="I9" s="8">
        <v>-0.55600000000000005</v>
      </c>
      <c r="J9" s="8">
        <v>-4.46</v>
      </c>
      <c r="K9" s="30" t="s">
        <v>734</v>
      </c>
      <c r="L9" s="105" t="str">
        <f t="shared" si="3"/>
        <v>Yes</v>
      </c>
    </row>
    <row r="10" spans="1:12" x14ac:dyDescent="0.2">
      <c r="A10" s="138" t="s">
        <v>105</v>
      </c>
      <c r="B10" s="30" t="s">
        <v>213</v>
      </c>
      <c r="C10" s="1">
        <v>322699</v>
      </c>
      <c r="D10" s="7" t="str">
        <f t="shared" si="0"/>
        <v>N/A</v>
      </c>
      <c r="E10" s="1">
        <v>316269</v>
      </c>
      <c r="F10" s="7" t="str">
        <f t="shared" si="1"/>
        <v>N/A</v>
      </c>
      <c r="G10" s="1">
        <v>318374</v>
      </c>
      <c r="H10" s="7" t="str">
        <f t="shared" si="2"/>
        <v>N/A</v>
      </c>
      <c r="I10" s="8">
        <v>-1.99</v>
      </c>
      <c r="J10" s="8">
        <v>0.66559999999999997</v>
      </c>
      <c r="K10" s="30" t="s">
        <v>734</v>
      </c>
      <c r="L10" s="105" t="str">
        <f t="shared" si="3"/>
        <v>Yes</v>
      </c>
    </row>
    <row r="11" spans="1:12" x14ac:dyDescent="0.2">
      <c r="A11" s="138" t="s">
        <v>77</v>
      </c>
      <c r="B11" s="1" t="s">
        <v>213</v>
      </c>
      <c r="C11" s="1">
        <v>1233324.78</v>
      </c>
      <c r="D11" s="27" t="str">
        <f t="shared" si="0"/>
        <v>N/A</v>
      </c>
      <c r="E11" s="1">
        <v>1222462.32</v>
      </c>
      <c r="F11" s="7" t="str">
        <f t="shared" si="1"/>
        <v>N/A</v>
      </c>
      <c r="G11" s="1">
        <v>1285914.1599999999</v>
      </c>
      <c r="H11" s="7" t="str">
        <f t="shared" si="2"/>
        <v>N/A</v>
      </c>
      <c r="I11" s="8">
        <v>-0.88100000000000001</v>
      </c>
      <c r="J11" s="8">
        <v>5.19</v>
      </c>
      <c r="K11" s="1" t="s">
        <v>735</v>
      </c>
      <c r="L11" s="105" t="str">
        <f t="shared" si="3"/>
        <v>Yes</v>
      </c>
    </row>
    <row r="12" spans="1:12" x14ac:dyDescent="0.2">
      <c r="A12" s="138" t="s">
        <v>115</v>
      </c>
      <c r="B12" s="1" t="s">
        <v>213</v>
      </c>
      <c r="C12" s="1">
        <v>167752</v>
      </c>
      <c r="D12" s="1" t="s">
        <v>213</v>
      </c>
      <c r="E12" s="1">
        <v>163159</v>
      </c>
      <c r="F12" s="1" t="s">
        <v>213</v>
      </c>
      <c r="G12" s="1">
        <v>155525</v>
      </c>
      <c r="H12" s="1" t="s">
        <v>213</v>
      </c>
      <c r="I12" s="8">
        <v>-2.74</v>
      </c>
      <c r="J12" s="8">
        <v>-4.68</v>
      </c>
      <c r="K12" s="1" t="s">
        <v>735</v>
      </c>
      <c r="L12" s="105" t="str">
        <f t="shared" si="3"/>
        <v>Yes</v>
      </c>
    </row>
    <row r="13" spans="1:12" x14ac:dyDescent="0.2">
      <c r="A13" s="138" t="s">
        <v>446</v>
      </c>
      <c r="B13" s="1" t="s">
        <v>213</v>
      </c>
      <c r="C13" s="1">
        <v>57760</v>
      </c>
      <c r="D13" s="1" t="s">
        <v>213</v>
      </c>
      <c r="E13" s="1">
        <v>56397</v>
      </c>
      <c r="F13" s="1" t="s">
        <v>213</v>
      </c>
      <c r="G13" s="1">
        <v>52629</v>
      </c>
      <c r="H13" s="1" t="s">
        <v>213</v>
      </c>
      <c r="I13" s="8">
        <v>-2.36</v>
      </c>
      <c r="J13" s="8">
        <v>-6.68</v>
      </c>
      <c r="K13" s="1" t="s">
        <v>735</v>
      </c>
      <c r="L13" s="105" t="str">
        <f t="shared" si="3"/>
        <v>Yes</v>
      </c>
    </row>
    <row r="14" spans="1:12" x14ac:dyDescent="0.2">
      <c r="A14" s="138" t="s">
        <v>447</v>
      </c>
      <c r="B14" s="1" t="s">
        <v>213</v>
      </c>
      <c r="C14" s="1">
        <v>104665</v>
      </c>
      <c r="D14" s="1" t="s">
        <v>213</v>
      </c>
      <c r="E14" s="1">
        <v>102069</v>
      </c>
      <c r="F14" s="1" t="s">
        <v>213</v>
      </c>
      <c r="G14" s="1">
        <v>96779</v>
      </c>
      <c r="H14" s="1" t="s">
        <v>213</v>
      </c>
      <c r="I14" s="8">
        <v>-2.48</v>
      </c>
      <c r="J14" s="8">
        <v>-5.18</v>
      </c>
      <c r="K14" s="1" t="s">
        <v>735</v>
      </c>
      <c r="L14" s="105" t="str">
        <f t="shared" si="3"/>
        <v>Yes</v>
      </c>
    </row>
    <row r="15" spans="1:12" x14ac:dyDescent="0.2">
      <c r="A15" s="137" t="s">
        <v>58</v>
      </c>
      <c r="B15" s="30" t="s">
        <v>213</v>
      </c>
      <c r="C15" s="10">
        <v>13602886746</v>
      </c>
      <c r="D15" s="7" t="str">
        <f t="shared" ref="D15:D20" si="4">IF($B15="N/A","N/A",IF(C15&gt;10,"No",IF(C15&lt;-10,"No","Yes")))</f>
        <v>N/A</v>
      </c>
      <c r="E15" s="10">
        <v>12765728868</v>
      </c>
      <c r="F15" s="7" t="str">
        <f t="shared" ref="F15:F20" si="5">IF($B15="N/A","N/A",IF(E15&gt;10,"No",IF(E15&lt;-10,"No","Yes")))</f>
        <v>N/A</v>
      </c>
      <c r="G15" s="10">
        <v>12603284726</v>
      </c>
      <c r="H15" s="7" t="str">
        <f t="shared" ref="H15:H20" si="6">IF($B15="N/A","N/A",IF(G15&gt;10,"No",IF(G15&lt;-10,"No","Yes")))</f>
        <v>N/A</v>
      </c>
      <c r="I15" s="8">
        <v>-6.15</v>
      </c>
      <c r="J15" s="8">
        <v>-1.27</v>
      </c>
      <c r="K15" s="30" t="s">
        <v>734</v>
      </c>
      <c r="L15" s="105" t="str">
        <f t="shared" ref="L15:L20" si="7">IF(J15="Div by 0", "N/A", IF(K15="N/A","N/A", IF(J15&gt;VALUE(MID(K15,1,2)), "No", IF(J15&lt;-1*VALUE(MID(K15,1,2)), "No", "Yes"))))</f>
        <v>Yes</v>
      </c>
    </row>
    <row r="16" spans="1:12" x14ac:dyDescent="0.2">
      <c r="A16" s="137" t="s">
        <v>1107</v>
      </c>
      <c r="B16" s="30" t="s">
        <v>213</v>
      </c>
      <c r="C16" s="10">
        <v>9362.8595992999999</v>
      </c>
      <c r="D16" s="7" t="str">
        <f t="shared" si="4"/>
        <v>N/A</v>
      </c>
      <c r="E16" s="10">
        <v>8900.3323354000004</v>
      </c>
      <c r="F16" s="7" t="str">
        <f t="shared" si="5"/>
        <v>N/A</v>
      </c>
      <c r="G16" s="10">
        <v>9085.9434020999997</v>
      </c>
      <c r="H16" s="7" t="str">
        <f t="shared" si="6"/>
        <v>N/A</v>
      </c>
      <c r="I16" s="8">
        <v>-4.9400000000000004</v>
      </c>
      <c r="J16" s="8">
        <v>2.085</v>
      </c>
      <c r="K16" s="30" t="s">
        <v>734</v>
      </c>
      <c r="L16" s="105" t="str">
        <f t="shared" si="7"/>
        <v>Yes</v>
      </c>
    </row>
    <row r="17" spans="1:12" x14ac:dyDescent="0.2">
      <c r="A17" s="137" t="s">
        <v>1207</v>
      </c>
      <c r="B17" s="30" t="s">
        <v>213</v>
      </c>
      <c r="C17" s="10">
        <v>51641.153335000003</v>
      </c>
      <c r="D17" s="7" t="str">
        <f t="shared" si="4"/>
        <v>N/A</v>
      </c>
      <c r="E17" s="10">
        <v>36761.840336000001</v>
      </c>
      <c r="F17" s="7" t="str">
        <f t="shared" si="5"/>
        <v>N/A</v>
      </c>
      <c r="G17" s="10">
        <v>29238.388599999998</v>
      </c>
      <c r="H17" s="7" t="str">
        <f t="shared" si="6"/>
        <v>N/A</v>
      </c>
      <c r="I17" s="8">
        <v>-28.8</v>
      </c>
      <c r="J17" s="8">
        <v>-20.5</v>
      </c>
      <c r="K17" s="30" t="s">
        <v>734</v>
      </c>
      <c r="L17" s="105" t="str">
        <f t="shared" si="7"/>
        <v>Yes</v>
      </c>
    </row>
    <row r="18" spans="1:12" x14ac:dyDescent="0.2">
      <c r="A18" s="137" t="s">
        <v>1208</v>
      </c>
      <c r="B18" s="30" t="s">
        <v>213</v>
      </c>
      <c r="C18" s="10">
        <v>20422.840233999999</v>
      </c>
      <c r="D18" s="7" t="str">
        <f t="shared" si="4"/>
        <v>N/A</v>
      </c>
      <c r="E18" s="10">
        <v>20387.478432</v>
      </c>
      <c r="F18" s="7" t="str">
        <f t="shared" si="5"/>
        <v>N/A</v>
      </c>
      <c r="G18" s="10">
        <v>21078.154947999999</v>
      </c>
      <c r="H18" s="7" t="str">
        <f t="shared" si="6"/>
        <v>N/A</v>
      </c>
      <c r="I18" s="8">
        <v>-0.17299999999999999</v>
      </c>
      <c r="J18" s="8">
        <v>3.3879999999999999</v>
      </c>
      <c r="K18" s="30" t="s">
        <v>734</v>
      </c>
      <c r="L18" s="105" t="str">
        <f t="shared" si="7"/>
        <v>Yes</v>
      </c>
    </row>
    <row r="19" spans="1:12" x14ac:dyDescent="0.2">
      <c r="A19" s="137" t="s">
        <v>1209</v>
      </c>
      <c r="B19" s="30" t="s">
        <v>213</v>
      </c>
      <c r="C19" s="10">
        <v>3803.3739516000001</v>
      </c>
      <c r="D19" s="7" t="str">
        <f t="shared" si="4"/>
        <v>N/A</v>
      </c>
      <c r="E19" s="10">
        <v>4020.5213815000002</v>
      </c>
      <c r="F19" s="7" t="str">
        <f t="shared" si="5"/>
        <v>N/A</v>
      </c>
      <c r="G19" s="10">
        <v>4306.5290173000003</v>
      </c>
      <c r="H19" s="7" t="str">
        <f t="shared" si="6"/>
        <v>N/A</v>
      </c>
      <c r="I19" s="8">
        <v>5.7089999999999996</v>
      </c>
      <c r="J19" s="8">
        <v>7.1139999999999999</v>
      </c>
      <c r="K19" s="30" t="s">
        <v>734</v>
      </c>
      <c r="L19" s="105" t="str">
        <f t="shared" si="7"/>
        <v>Yes</v>
      </c>
    </row>
    <row r="20" spans="1:12" x14ac:dyDescent="0.2">
      <c r="A20" s="137" t="s">
        <v>1210</v>
      </c>
      <c r="B20" s="30" t="s">
        <v>213</v>
      </c>
      <c r="C20" s="10">
        <v>6931.3930690999996</v>
      </c>
      <c r="D20" s="7" t="str">
        <f t="shared" si="4"/>
        <v>N/A</v>
      </c>
      <c r="E20" s="10">
        <v>7274.6337231999996</v>
      </c>
      <c r="F20" s="7" t="str">
        <f t="shared" si="5"/>
        <v>N/A</v>
      </c>
      <c r="G20" s="10">
        <v>8257.0790108000001</v>
      </c>
      <c r="H20" s="7" t="str">
        <f t="shared" si="6"/>
        <v>N/A</v>
      </c>
      <c r="I20" s="8">
        <v>4.952</v>
      </c>
      <c r="J20" s="8">
        <v>13.51</v>
      </c>
      <c r="K20" s="30" t="s">
        <v>734</v>
      </c>
      <c r="L20" s="105" t="str">
        <f t="shared" si="7"/>
        <v>Yes</v>
      </c>
    </row>
    <row r="21" spans="1:12" x14ac:dyDescent="0.2">
      <c r="A21" s="128" t="s">
        <v>1111</v>
      </c>
      <c r="B21" s="30" t="s">
        <v>213</v>
      </c>
      <c r="C21" s="10">
        <v>10229.98251</v>
      </c>
      <c r="D21" s="7" t="str">
        <f t="shared" ref="D21:D22" si="8">IF($B21="N/A","N/A",IF(C21&gt;10,"No",IF(C21&lt;-10,"No","Yes")))</f>
        <v>N/A</v>
      </c>
      <c r="E21" s="10">
        <v>9509.6885655999995</v>
      </c>
      <c r="F21" s="7" t="str">
        <f t="shared" ref="F21:F22" si="9">IF($B21="N/A","N/A",IF(E21&gt;10,"No",IF(E21&lt;-10,"No","Yes")))</f>
        <v>N/A</v>
      </c>
      <c r="G21" s="10">
        <v>9587.0402513000008</v>
      </c>
      <c r="H21" s="7" t="str">
        <f t="shared" ref="H21:H22" si="10">IF($B21="N/A","N/A",IF(G21&gt;10,"No",IF(G21&lt;-10,"No","Yes")))</f>
        <v>N/A</v>
      </c>
      <c r="I21" s="8">
        <v>-7.04</v>
      </c>
      <c r="J21" s="8">
        <v>0.81340000000000001</v>
      </c>
      <c r="K21" s="30" t="s">
        <v>734</v>
      </c>
      <c r="L21" s="105" t="str">
        <f>IF(J21="Div by 0", "N/A", IF(OR(J21="N/A",K21="N/A"),"N/A", IF(J21&gt;VALUE(MID(K21,1,2)), "No", IF(J21&lt;-1*VALUE(MID(K21,1,2)), "No", "Yes"))))</f>
        <v>Yes</v>
      </c>
    </row>
    <row r="22" spans="1:12" x14ac:dyDescent="0.2">
      <c r="A22" s="128" t="s">
        <v>1112</v>
      </c>
      <c r="B22" s="30" t="s">
        <v>213</v>
      </c>
      <c r="C22" s="10">
        <v>8180.2730554999998</v>
      </c>
      <c r="D22" s="7" t="str">
        <f t="shared" si="8"/>
        <v>N/A</v>
      </c>
      <c r="E22" s="10">
        <v>8063.2125413000003</v>
      </c>
      <c r="F22" s="7" t="str">
        <f t="shared" si="9"/>
        <v>N/A</v>
      </c>
      <c r="G22" s="10">
        <v>8394.9878955999993</v>
      </c>
      <c r="H22" s="7" t="str">
        <f t="shared" si="10"/>
        <v>N/A</v>
      </c>
      <c r="I22" s="8">
        <v>-1.43</v>
      </c>
      <c r="J22" s="8">
        <v>4.1150000000000002</v>
      </c>
      <c r="K22" s="30" t="s">
        <v>734</v>
      </c>
      <c r="L22" s="105" t="str">
        <f>IF(J22="Div by 0", "N/A", IF(OR(J22="N/A",K22="N/A"),"N/A", IF(J22&gt;VALUE(MID(K22,1,2)), "No", IF(J22&lt;-1*VALUE(MID(K22,1,2)), "No", "Yes"))))</f>
        <v>Yes</v>
      </c>
    </row>
    <row r="23" spans="1:12" x14ac:dyDescent="0.2">
      <c r="A23" s="137" t="s">
        <v>1211</v>
      </c>
      <c r="B23" s="30" t="s">
        <v>213</v>
      </c>
      <c r="C23" s="10">
        <v>28562.627962999999</v>
      </c>
      <c r="D23" s="7" t="str">
        <f>IF($B23="N/A","N/A",IF(C23&gt;10,"No",IF(C23&lt;-10,"No","Yes")))</f>
        <v>N/A</v>
      </c>
      <c r="E23" s="10">
        <v>21980.723913000002</v>
      </c>
      <c r="F23" s="7" t="str">
        <f>IF($B23="N/A","N/A",IF(E23&gt;10,"No",IF(E23&lt;-10,"No","Yes")))</f>
        <v>N/A</v>
      </c>
      <c r="G23" s="10">
        <v>19774.617438000001</v>
      </c>
      <c r="H23" s="7" t="str">
        <f>IF($B23="N/A","N/A",IF(G23&gt;10,"No",IF(G23&lt;-10,"No","Yes")))</f>
        <v>N/A</v>
      </c>
      <c r="I23" s="8">
        <v>-23</v>
      </c>
      <c r="J23" s="8">
        <v>-10</v>
      </c>
      <c r="K23" s="30" t="s">
        <v>734</v>
      </c>
      <c r="L23" s="105" t="str">
        <f>IF(J23="Div by 0", "N/A", IF(K23="N/A","N/A", IF(J23&gt;VALUE(MID(K23,1,2)), "No", IF(J23&lt;-1*VALUE(MID(K23,1,2)), "No", "Yes"))))</f>
        <v>Yes</v>
      </c>
    </row>
    <row r="24" spans="1:12" x14ac:dyDescent="0.2">
      <c r="A24" s="137" t="s">
        <v>1212</v>
      </c>
      <c r="B24" s="30" t="s">
        <v>213</v>
      </c>
      <c r="C24" s="10">
        <v>51737.648736000003</v>
      </c>
      <c r="D24" s="7" t="str">
        <f>IF($B24="N/A","N/A",IF(C24&gt;10,"No",IF(C24&lt;-10,"No","Yes")))</f>
        <v>N/A</v>
      </c>
      <c r="E24" s="10">
        <v>36732.015905</v>
      </c>
      <c r="F24" s="7" t="str">
        <f>IF($B24="N/A","N/A",IF(E24&gt;10,"No",IF(E24&lt;-10,"No","Yes")))</f>
        <v>N/A</v>
      </c>
      <c r="G24" s="10">
        <v>29121.560830999999</v>
      </c>
      <c r="H24" s="7" t="str">
        <f>IF($B24="N/A","N/A",IF(G24&gt;10,"No",IF(G24&lt;-10,"No","Yes")))</f>
        <v>N/A</v>
      </c>
      <c r="I24" s="8">
        <v>-29</v>
      </c>
      <c r="J24" s="8">
        <v>-20.7</v>
      </c>
      <c r="K24" s="30" t="s">
        <v>734</v>
      </c>
      <c r="L24" s="105" t="str">
        <f>IF(J24="Div by 0", "N/A", IF(K24="N/A","N/A", IF(J24&gt;VALUE(MID(K24,1,2)), "No", IF(J24&lt;-1*VALUE(MID(K24,1,2)), "No", "Yes"))))</f>
        <v>Yes</v>
      </c>
    </row>
    <row r="25" spans="1:12" x14ac:dyDescent="0.2">
      <c r="A25" s="137" t="s">
        <v>1213</v>
      </c>
      <c r="B25" s="30" t="s">
        <v>213</v>
      </c>
      <c r="C25" s="10">
        <v>16951.941011999999</v>
      </c>
      <c r="D25" s="7" t="str">
        <f>IF($B25="N/A","N/A",IF(C25&gt;10,"No",IF(C25&lt;-10,"No","Yes")))</f>
        <v>N/A</v>
      </c>
      <c r="E25" s="10">
        <v>14616.402491999999</v>
      </c>
      <c r="F25" s="7" t="str">
        <f>IF($B25="N/A","N/A",IF(E25&gt;10,"No",IF(E25&lt;-10,"No","Yes")))</f>
        <v>N/A</v>
      </c>
      <c r="G25" s="10">
        <v>15520.090082000001</v>
      </c>
      <c r="H25" s="7" t="str">
        <f>IF($B25="N/A","N/A",IF(G25&gt;10,"No",IF(G25&lt;-10,"No","Yes")))</f>
        <v>N/A</v>
      </c>
      <c r="I25" s="8">
        <v>-13.8</v>
      </c>
      <c r="J25" s="8">
        <v>6.1829999999999998</v>
      </c>
      <c r="K25" s="30" t="s">
        <v>734</v>
      </c>
      <c r="L25" s="105" t="str">
        <f>IF(J25="Div by 0", "N/A", IF(K25="N/A","N/A", IF(J25&gt;VALUE(MID(K25,1,2)), "No", IF(J25&lt;-1*VALUE(MID(K25,1,2)), "No", "Yes"))))</f>
        <v>Yes</v>
      </c>
    </row>
    <row r="26" spans="1:12" x14ac:dyDescent="0.2">
      <c r="A26" s="137" t="s">
        <v>1214</v>
      </c>
      <c r="B26" s="30" t="s">
        <v>213</v>
      </c>
      <c r="C26" s="10">
        <v>30999.968433999999</v>
      </c>
      <c r="D26" s="7" t="str">
        <f t="shared" ref="D26:D27" si="11">IF($B26="N/A","N/A",IF(C26&gt;10,"No",IF(C26&lt;-10,"No","Yes")))</f>
        <v>N/A</v>
      </c>
      <c r="E26" s="10">
        <v>23137.849917</v>
      </c>
      <c r="F26" s="7" t="str">
        <f t="shared" ref="F26:F30" si="12">IF($B26="N/A","N/A",IF(E26&gt;10,"No",IF(E26&lt;-10,"No","Yes")))</f>
        <v>N/A</v>
      </c>
      <c r="G26" s="10">
        <v>20171.085081000001</v>
      </c>
      <c r="H26" s="7" t="str">
        <f t="shared" ref="H26:H27" si="13">IF($B26="N/A","N/A",IF(G26&gt;10,"No",IF(G26&lt;-10,"No","Yes")))</f>
        <v>N/A</v>
      </c>
      <c r="I26" s="8">
        <v>-25.4</v>
      </c>
      <c r="J26" s="8">
        <v>-12.8</v>
      </c>
      <c r="K26" s="30" t="s">
        <v>734</v>
      </c>
      <c r="L26" s="105" t="str">
        <f>IF(J26="Div by 0", "N/A", IF(OR(J26="N/A",K26="N/A"),"N/A", IF(J26&gt;VALUE(MID(K26,1,2)), "No", IF(J26&lt;-1*VALUE(MID(K26,1,2)), "No", "Yes"))))</f>
        <v>Yes</v>
      </c>
    </row>
    <row r="27" spans="1:12" x14ac:dyDescent="0.2">
      <c r="A27" s="137" t="s">
        <v>1215</v>
      </c>
      <c r="B27" s="30" t="s">
        <v>213</v>
      </c>
      <c r="C27" s="10">
        <v>24636.747847999999</v>
      </c>
      <c r="D27" s="7" t="str">
        <f t="shared" si="11"/>
        <v>N/A</v>
      </c>
      <c r="E27" s="10">
        <v>20111.068007999998</v>
      </c>
      <c r="F27" s="7" t="str">
        <f t="shared" si="12"/>
        <v>N/A</v>
      </c>
      <c r="G27" s="10">
        <v>19128.569437999999</v>
      </c>
      <c r="H27" s="7" t="str">
        <f t="shared" si="13"/>
        <v>N/A</v>
      </c>
      <c r="I27" s="8">
        <v>-18.399999999999999</v>
      </c>
      <c r="J27" s="8">
        <v>-4.8899999999999997</v>
      </c>
      <c r="K27" s="30" t="s">
        <v>734</v>
      </c>
      <c r="L27" s="105" t="str">
        <f>IF(J27="Div by 0", "N/A", IF(OR(J27="N/A",K27="N/A"),"N/A", IF(J27&gt;VALUE(MID(K27,1,2)), "No", IF(J27&lt;-1*VALUE(MID(K27,1,2)), "No", "Yes"))))</f>
        <v>Yes</v>
      </c>
    </row>
    <row r="28" spans="1:12" x14ac:dyDescent="0.2">
      <c r="A28" s="156" t="s">
        <v>1216</v>
      </c>
      <c r="B28" s="10" t="s">
        <v>213</v>
      </c>
      <c r="C28" s="10">
        <v>3442.1295258999999</v>
      </c>
      <c r="D28" s="7" t="str">
        <f t="shared" ref="D28:D30" si="14">IF($B28="N/A","N/A",IF(C28&gt;10,"No",IF(C28&lt;-10,"No","Yes")))</f>
        <v>N/A</v>
      </c>
      <c r="E28" s="10">
        <v>3844.3552362999999</v>
      </c>
      <c r="F28" s="7" t="str">
        <f t="shared" si="12"/>
        <v>N/A</v>
      </c>
      <c r="G28" s="10">
        <v>4365.120989</v>
      </c>
      <c r="H28" s="7" t="str">
        <f t="shared" ref="H28:H30" si="15">IF($B28="N/A","N/A",IF(G28&gt;10,"No",IF(G28&lt;-10,"No","Yes")))</f>
        <v>N/A</v>
      </c>
      <c r="I28" s="8">
        <v>11.69</v>
      </c>
      <c r="J28" s="8">
        <v>13.55</v>
      </c>
      <c r="K28" s="28" t="s">
        <v>734</v>
      </c>
      <c r="L28" s="105" t="str">
        <f>IF(J28="Div by 0", "N/A", IF(OR(J28="N/A",K28="N/A"),"N/A", IF(J28&gt;VALUE(MID(K28,1,2)), "No", IF(J28&lt;-1*VALUE(MID(K28,1,2)), "No", "Yes"))))</f>
        <v>Yes</v>
      </c>
    </row>
    <row r="29" spans="1:12" x14ac:dyDescent="0.2">
      <c r="A29" s="156" t="s">
        <v>1217</v>
      </c>
      <c r="B29" s="10" t="s">
        <v>213</v>
      </c>
      <c r="C29" s="10">
        <v>3443.0271638999998</v>
      </c>
      <c r="D29" s="7" t="str">
        <f t="shared" si="14"/>
        <v>N/A</v>
      </c>
      <c r="E29" s="10">
        <v>3852.4485202999999</v>
      </c>
      <c r="F29" s="7" t="str">
        <f t="shared" si="12"/>
        <v>N/A</v>
      </c>
      <c r="G29" s="10">
        <v>4305.6204218000003</v>
      </c>
      <c r="H29" s="7" t="str">
        <f t="shared" si="15"/>
        <v>N/A</v>
      </c>
      <c r="I29" s="8">
        <v>11.89</v>
      </c>
      <c r="J29" s="8">
        <v>11.76</v>
      </c>
      <c r="K29" s="28" t="s">
        <v>734</v>
      </c>
      <c r="L29" s="105" t="str">
        <f t="shared" ref="L29:L30" si="16">IF(J29="Div by 0", "N/A", IF(OR(J29="N/A",K29="N/A"),"N/A", IF(J29&gt;VALUE(MID(K29,1,2)), "No", IF(J29&lt;-1*VALUE(MID(K29,1,2)), "No", "Yes"))))</f>
        <v>Yes</v>
      </c>
    </row>
    <row r="30" spans="1:12" x14ac:dyDescent="0.2">
      <c r="A30" s="156" t="s">
        <v>1218</v>
      </c>
      <c r="B30" s="10" t="s">
        <v>213</v>
      </c>
      <c r="C30" s="10">
        <v>3421.8061432999998</v>
      </c>
      <c r="D30" s="7" t="str">
        <f t="shared" si="14"/>
        <v>N/A</v>
      </c>
      <c r="E30" s="10">
        <v>3671.674743</v>
      </c>
      <c r="F30" s="7" t="str">
        <f t="shared" si="12"/>
        <v>N/A</v>
      </c>
      <c r="G30" s="10">
        <v>5307.3876041000003</v>
      </c>
      <c r="H30" s="7" t="str">
        <f t="shared" si="15"/>
        <v>N/A</v>
      </c>
      <c r="I30" s="8">
        <v>7.3019999999999996</v>
      </c>
      <c r="J30" s="8">
        <v>44.55</v>
      </c>
      <c r="K30" s="28" t="s">
        <v>734</v>
      </c>
      <c r="L30" s="105" t="str">
        <f t="shared" si="16"/>
        <v>No</v>
      </c>
    </row>
    <row r="31" spans="1:12" x14ac:dyDescent="0.2">
      <c r="A31" s="168" t="s">
        <v>2</v>
      </c>
      <c r="B31" s="22" t="s">
        <v>213</v>
      </c>
      <c r="C31" s="9">
        <v>100</v>
      </c>
      <c r="D31" s="27" t="str">
        <f t="shared" ref="D31:D69" si="17">IF($B31="N/A","N/A",IF(C31&gt;10,"No",IF(C31&lt;-10,"No","Yes")))</f>
        <v>N/A</v>
      </c>
      <c r="E31" s="9">
        <v>100</v>
      </c>
      <c r="F31" s="27" t="str">
        <f t="shared" ref="F31:F69" si="18">IF($B31="N/A","N/A",IF(E31&gt;10,"No",IF(E31&lt;-10,"No","Yes")))</f>
        <v>N/A</v>
      </c>
      <c r="G31" s="9">
        <v>100</v>
      </c>
      <c r="H31" s="27" t="str">
        <f t="shared" ref="H31:H69" si="19">IF($B31="N/A","N/A",IF(G31&gt;10,"No",IF(G31&lt;-10,"No","Yes")))</f>
        <v>N/A</v>
      </c>
      <c r="I31" s="8">
        <v>0</v>
      </c>
      <c r="J31" s="8">
        <v>0</v>
      </c>
      <c r="K31" s="28" t="s">
        <v>734</v>
      </c>
      <c r="L31" s="105" t="str">
        <f t="shared" ref="L31:L99" si="20">IF(J31="Div by 0", "N/A", IF(K31="N/A","N/A", IF(J31&gt;VALUE(MID(K31,1,2)), "No", IF(J31&lt;-1*VALUE(MID(K31,1,2)), "No", "Yes"))))</f>
        <v>Yes</v>
      </c>
    </row>
    <row r="32" spans="1:12" x14ac:dyDescent="0.2">
      <c r="A32" s="168" t="s">
        <v>22</v>
      </c>
      <c r="B32" s="22" t="s">
        <v>213</v>
      </c>
      <c r="C32" s="1">
        <v>1452856</v>
      </c>
      <c r="D32" s="27" t="str">
        <f t="shared" si="17"/>
        <v>N/A</v>
      </c>
      <c r="E32" s="1">
        <v>1434298</v>
      </c>
      <c r="F32" s="27" t="str">
        <f t="shared" si="18"/>
        <v>N/A</v>
      </c>
      <c r="G32" s="1">
        <v>1387119</v>
      </c>
      <c r="H32" s="27" t="str">
        <f t="shared" si="19"/>
        <v>N/A</v>
      </c>
      <c r="I32" s="8">
        <v>-1.28</v>
      </c>
      <c r="J32" s="8">
        <v>-3.29</v>
      </c>
      <c r="K32" s="28" t="s">
        <v>734</v>
      </c>
      <c r="L32" s="105" t="str">
        <f t="shared" si="20"/>
        <v>Yes</v>
      </c>
    </row>
    <row r="33" spans="1:12" x14ac:dyDescent="0.2">
      <c r="A33" s="168" t="s">
        <v>448</v>
      </c>
      <c r="B33" s="30" t="s">
        <v>213</v>
      </c>
      <c r="C33" s="1">
        <v>58695</v>
      </c>
      <c r="D33" s="1" t="str">
        <f t="shared" si="17"/>
        <v>N/A</v>
      </c>
      <c r="E33" s="1">
        <v>57308</v>
      </c>
      <c r="F33" s="1" t="str">
        <f t="shared" si="18"/>
        <v>N/A</v>
      </c>
      <c r="G33" s="1">
        <v>53474</v>
      </c>
      <c r="H33" s="7" t="str">
        <f t="shared" si="19"/>
        <v>N/A</v>
      </c>
      <c r="I33" s="8">
        <v>-2.36</v>
      </c>
      <c r="J33" s="8">
        <v>-6.69</v>
      </c>
      <c r="K33" s="30" t="s">
        <v>734</v>
      </c>
      <c r="L33" s="105" t="str">
        <f t="shared" si="20"/>
        <v>Yes</v>
      </c>
    </row>
    <row r="34" spans="1:12" x14ac:dyDescent="0.2">
      <c r="A34" s="168" t="s">
        <v>1219</v>
      </c>
      <c r="B34" s="3" t="s">
        <v>213</v>
      </c>
      <c r="C34" s="1">
        <v>14990</v>
      </c>
      <c r="D34" s="5" t="str">
        <f t="shared" ref="D34:D38" si="21">IF($B34="N/A","N/A",IF(C34&lt;0,"No","Yes"))</f>
        <v>N/A</v>
      </c>
      <c r="E34" s="1">
        <v>14048</v>
      </c>
      <c r="F34" s="5" t="str">
        <f t="shared" ref="F34:F38" si="22">IF($B34="N/A","N/A",IF(E34&lt;0,"No","Yes"))</f>
        <v>N/A</v>
      </c>
      <c r="G34" s="1">
        <v>13765</v>
      </c>
      <c r="H34" s="5" t="str">
        <f t="shared" ref="H34:H38" si="23">IF($B34="N/A","N/A",IF(G34&lt;0,"No","Yes"))</f>
        <v>N/A</v>
      </c>
      <c r="I34" s="8">
        <v>-6.28</v>
      </c>
      <c r="J34" s="8">
        <v>-2.0099999999999998</v>
      </c>
      <c r="K34" s="1" t="s">
        <v>734</v>
      </c>
      <c r="L34" s="105" t="str">
        <f t="shared" si="20"/>
        <v>Yes</v>
      </c>
    </row>
    <row r="35" spans="1:12" x14ac:dyDescent="0.2">
      <c r="A35" s="168" t="s">
        <v>1220</v>
      </c>
      <c r="B35" s="3" t="s">
        <v>213</v>
      </c>
      <c r="C35" s="1">
        <v>378</v>
      </c>
      <c r="D35" s="5" t="str">
        <f t="shared" si="21"/>
        <v>N/A</v>
      </c>
      <c r="E35" s="1">
        <v>374</v>
      </c>
      <c r="F35" s="5" t="str">
        <f t="shared" si="22"/>
        <v>N/A</v>
      </c>
      <c r="G35" s="1">
        <v>298</v>
      </c>
      <c r="H35" s="5" t="str">
        <f t="shared" si="23"/>
        <v>N/A</v>
      </c>
      <c r="I35" s="8">
        <v>-1.06</v>
      </c>
      <c r="J35" s="8">
        <v>-20.3</v>
      </c>
      <c r="K35" s="1" t="s">
        <v>734</v>
      </c>
      <c r="L35" s="105" t="str">
        <f t="shared" si="20"/>
        <v>Yes</v>
      </c>
    </row>
    <row r="36" spans="1:12" x14ac:dyDescent="0.2">
      <c r="A36" s="168" t="s">
        <v>1221</v>
      </c>
      <c r="B36" s="3" t="s">
        <v>213</v>
      </c>
      <c r="C36" s="1">
        <v>1168</v>
      </c>
      <c r="D36" s="5" t="str">
        <f t="shared" si="21"/>
        <v>N/A</v>
      </c>
      <c r="E36" s="1">
        <v>1650</v>
      </c>
      <c r="F36" s="5" t="str">
        <f t="shared" si="22"/>
        <v>N/A</v>
      </c>
      <c r="G36" s="1">
        <v>30</v>
      </c>
      <c r="H36" s="5" t="str">
        <f t="shared" si="23"/>
        <v>N/A</v>
      </c>
      <c r="I36" s="8">
        <v>41.27</v>
      </c>
      <c r="J36" s="8">
        <v>-98.2</v>
      </c>
      <c r="K36" s="1" t="s">
        <v>734</v>
      </c>
      <c r="L36" s="105" t="str">
        <f t="shared" si="20"/>
        <v>No</v>
      </c>
    </row>
    <row r="37" spans="1:12" x14ac:dyDescent="0.2">
      <c r="A37" s="168" t="s">
        <v>1222</v>
      </c>
      <c r="B37" s="3" t="s">
        <v>213</v>
      </c>
      <c r="C37" s="1">
        <v>42159</v>
      </c>
      <c r="D37" s="5" t="str">
        <f t="shared" si="21"/>
        <v>N/A</v>
      </c>
      <c r="E37" s="1">
        <v>41236</v>
      </c>
      <c r="F37" s="5" t="str">
        <f t="shared" si="22"/>
        <v>N/A</v>
      </c>
      <c r="G37" s="1">
        <v>39381</v>
      </c>
      <c r="H37" s="5" t="str">
        <f t="shared" si="23"/>
        <v>N/A</v>
      </c>
      <c r="I37" s="8">
        <v>-2.19</v>
      </c>
      <c r="J37" s="8">
        <v>-4.5</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256319</v>
      </c>
      <c r="D39" s="1" t="str">
        <f t="shared" si="17"/>
        <v>N/A</v>
      </c>
      <c r="E39" s="1">
        <v>250113</v>
      </c>
      <c r="F39" s="1" t="str">
        <f t="shared" si="18"/>
        <v>N/A</v>
      </c>
      <c r="G39" s="1">
        <v>240803</v>
      </c>
      <c r="H39" s="7" t="str">
        <f t="shared" si="19"/>
        <v>N/A</v>
      </c>
      <c r="I39" s="8">
        <v>-2.42</v>
      </c>
      <c r="J39" s="8">
        <v>-3.72</v>
      </c>
      <c r="K39" s="30" t="s">
        <v>734</v>
      </c>
      <c r="L39" s="105" t="str">
        <f t="shared" si="20"/>
        <v>Yes</v>
      </c>
    </row>
    <row r="40" spans="1:12" x14ac:dyDescent="0.2">
      <c r="A40" s="168" t="s">
        <v>1224</v>
      </c>
      <c r="B40" s="3" t="s">
        <v>213</v>
      </c>
      <c r="C40" s="1">
        <v>220368</v>
      </c>
      <c r="D40" s="5" t="str">
        <f t="shared" ref="D40:D45" si="24">IF($B40="N/A","N/A",IF(C40&lt;0,"No","Yes"))</f>
        <v>N/A</v>
      </c>
      <c r="E40" s="1">
        <v>214303</v>
      </c>
      <c r="F40" s="5" t="str">
        <f t="shared" ref="F40:F45" si="25">IF($B40="N/A","N/A",IF(E40&lt;0,"No","Yes"))</f>
        <v>N/A</v>
      </c>
      <c r="G40" s="1">
        <v>213213</v>
      </c>
      <c r="H40" s="5" t="str">
        <f t="shared" ref="H40:H45" si="26">IF($B40="N/A","N/A",IF(G40&lt;0,"No","Yes"))</f>
        <v>N/A</v>
      </c>
      <c r="I40" s="8">
        <v>-2.75</v>
      </c>
      <c r="J40" s="8">
        <v>-0.50900000000000001</v>
      </c>
      <c r="K40" s="1" t="s">
        <v>734</v>
      </c>
      <c r="L40" s="105" t="str">
        <f t="shared" si="20"/>
        <v>Yes</v>
      </c>
    </row>
    <row r="41" spans="1:12" x14ac:dyDescent="0.2">
      <c r="A41" s="168" t="s">
        <v>1225</v>
      </c>
      <c r="B41" s="3" t="s">
        <v>213</v>
      </c>
      <c r="C41" s="1">
        <v>1122</v>
      </c>
      <c r="D41" s="5" t="str">
        <f t="shared" si="24"/>
        <v>N/A</v>
      </c>
      <c r="E41" s="1">
        <v>978</v>
      </c>
      <c r="F41" s="5" t="str">
        <f t="shared" si="25"/>
        <v>N/A</v>
      </c>
      <c r="G41" s="1">
        <v>630</v>
      </c>
      <c r="H41" s="5" t="str">
        <f t="shared" si="26"/>
        <v>N/A</v>
      </c>
      <c r="I41" s="8">
        <v>-12.8</v>
      </c>
      <c r="J41" s="8">
        <v>-35.6</v>
      </c>
      <c r="K41" s="1" t="s">
        <v>734</v>
      </c>
      <c r="L41" s="105" t="str">
        <f t="shared" si="20"/>
        <v>No</v>
      </c>
    </row>
    <row r="42" spans="1:12" x14ac:dyDescent="0.2">
      <c r="A42" s="168" t="s">
        <v>1226</v>
      </c>
      <c r="B42" s="3" t="s">
        <v>213</v>
      </c>
      <c r="C42" s="1">
        <v>5463</v>
      </c>
      <c r="D42" s="5" t="str">
        <f t="shared" si="24"/>
        <v>N/A</v>
      </c>
      <c r="E42" s="1">
        <v>6133</v>
      </c>
      <c r="F42" s="5" t="str">
        <f t="shared" si="25"/>
        <v>N/A</v>
      </c>
      <c r="G42" s="1">
        <v>89</v>
      </c>
      <c r="H42" s="5" t="str">
        <f t="shared" si="26"/>
        <v>N/A</v>
      </c>
      <c r="I42" s="8">
        <v>12.26</v>
      </c>
      <c r="J42" s="8">
        <v>-98.5</v>
      </c>
      <c r="K42" s="1" t="s">
        <v>734</v>
      </c>
      <c r="L42" s="105" t="str">
        <f t="shared" si="20"/>
        <v>No</v>
      </c>
    </row>
    <row r="43" spans="1:12" x14ac:dyDescent="0.2">
      <c r="A43" s="168" t="s">
        <v>1227</v>
      </c>
      <c r="B43" s="3" t="s">
        <v>213</v>
      </c>
      <c r="C43" s="1">
        <v>3094</v>
      </c>
      <c r="D43" s="5" t="str">
        <f t="shared" si="24"/>
        <v>N/A</v>
      </c>
      <c r="E43" s="1">
        <v>2899</v>
      </c>
      <c r="F43" s="5" t="str">
        <f t="shared" si="25"/>
        <v>N/A</v>
      </c>
      <c r="G43" s="1">
        <v>2456</v>
      </c>
      <c r="H43" s="5" t="str">
        <f t="shared" si="26"/>
        <v>N/A</v>
      </c>
      <c r="I43" s="8">
        <v>-6.3</v>
      </c>
      <c r="J43" s="8">
        <v>-15.3</v>
      </c>
      <c r="K43" s="1" t="s">
        <v>734</v>
      </c>
      <c r="L43" s="105" t="str">
        <f t="shared" si="20"/>
        <v>Yes</v>
      </c>
    </row>
    <row r="44" spans="1:12" x14ac:dyDescent="0.2">
      <c r="A44" s="168" t="s">
        <v>1228</v>
      </c>
      <c r="B44" s="3" t="s">
        <v>213</v>
      </c>
      <c r="C44" s="1">
        <v>26120</v>
      </c>
      <c r="D44" s="5" t="str">
        <f t="shared" si="24"/>
        <v>N/A</v>
      </c>
      <c r="E44" s="1">
        <v>25657</v>
      </c>
      <c r="F44" s="5" t="str">
        <f t="shared" si="25"/>
        <v>N/A</v>
      </c>
      <c r="G44" s="1">
        <v>24297</v>
      </c>
      <c r="H44" s="5" t="str">
        <f t="shared" si="26"/>
        <v>N/A</v>
      </c>
      <c r="I44" s="8">
        <v>-1.77</v>
      </c>
      <c r="J44" s="8">
        <v>-5.3</v>
      </c>
      <c r="K44" s="1" t="s">
        <v>734</v>
      </c>
      <c r="L44" s="105" t="str">
        <f t="shared" si="20"/>
        <v>Yes</v>
      </c>
    </row>
    <row r="45" spans="1:12" x14ac:dyDescent="0.2">
      <c r="A45" s="168" t="s">
        <v>1229</v>
      </c>
      <c r="B45" s="3" t="s">
        <v>213</v>
      </c>
      <c r="C45" s="1">
        <v>152</v>
      </c>
      <c r="D45" s="5" t="str">
        <f t="shared" si="24"/>
        <v>N/A</v>
      </c>
      <c r="E45" s="1">
        <v>143</v>
      </c>
      <c r="F45" s="5" t="str">
        <f t="shared" si="25"/>
        <v>N/A</v>
      </c>
      <c r="G45" s="1">
        <v>118</v>
      </c>
      <c r="H45" s="5" t="str">
        <f t="shared" si="26"/>
        <v>N/A</v>
      </c>
      <c r="I45" s="8">
        <v>-5.92</v>
      </c>
      <c r="J45" s="8">
        <v>-17.5</v>
      </c>
      <c r="K45" s="1" t="s">
        <v>734</v>
      </c>
      <c r="L45" s="105" t="str">
        <f t="shared" si="20"/>
        <v>Yes</v>
      </c>
    </row>
    <row r="46" spans="1:12" x14ac:dyDescent="0.2">
      <c r="A46" s="168" t="s">
        <v>450</v>
      </c>
      <c r="B46" s="30" t="s">
        <v>213</v>
      </c>
      <c r="C46" s="1">
        <v>815143</v>
      </c>
      <c r="D46" s="1" t="str">
        <f t="shared" si="17"/>
        <v>N/A</v>
      </c>
      <c r="E46" s="1">
        <v>810608</v>
      </c>
      <c r="F46" s="1" t="str">
        <f t="shared" si="18"/>
        <v>N/A</v>
      </c>
      <c r="G46" s="1">
        <v>774468</v>
      </c>
      <c r="H46" s="7" t="str">
        <f t="shared" si="19"/>
        <v>N/A</v>
      </c>
      <c r="I46" s="8">
        <v>-0.55600000000000005</v>
      </c>
      <c r="J46" s="8">
        <v>-4.46</v>
      </c>
      <c r="K46" s="30" t="s">
        <v>734</v>
      </c>
      <c r="L46" s="105" t="str">
        <f t="shared" si="20"/>
        <v>Yes</v>
      </c>
    </row>
    <row r="47" spans="1:12" x14ac:dyDescent="0.2">
      <c r="A47" s="168" t="s">
        <v>1230</v>
      </c>
      <c r="B47" s="3" t="s">
        <v>213</v>
      </c>
      <c r="C47" s="1">
        <v>431291</v>
      </c>
      <c r="D47" s="5" t="str">
        <f t="shared" ref="D47:D53" si="27">IF($B47="N/A","N/A",IF(C47&lt;0,"No","Yes"))</f>
        <v>N/A</v>
      </c>
      <c r="E47" s="1">
        <v>426382</v>
      </c>
      <c r="F47" s="5" t="str">
        <f t="shared" ref="F47:F53" si="28">IF($B47="N/A","N/A",IF(E47&lt;0,"No","Yes"))</f>
        <v>N/A</v>
      </c>
      <c r="G47" s="1">
        <v>368031</v>
      </c>
      <c r="H47" s="5" t="str">
        <f t="shared" ref="H47:H53" si="29">IF($B47="N/A","N/A",IF(G47&lt;0,"No","Yes"))</f>
        <v>N/A</v>
      </c>
      <c r="I47" s="8">
        <v>-1.1399999999999999</v>
      </c>
      <c r="J47" s="8">
        <v>-13.7</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37009</v>
      </c>
      <c r="D49" s="5" t="str">
        <f t="shared" si="27"/>
        <v>N/A</v>
      </c>
      <c r="E49" s="1">
        <v>34196</v>
      </c>
      <c r="F49" s="5" t="str">
        <f t="shared" si="28"/>
        <v>N/A</v>
      </c>
      <c r="G49" s="1">
        <v>15295</v>
      </c>
      <c r="H49" s="5" t="str">
        <f t="shared" si="29"/>
        <v>N/A</v>
      </c>
      <c r="I49" s="8">
        <v>-7.6</v>
      </c>
      <c r="J49" s="8">
        <v>-55.3</v>
      </c>
      <c r="K49" s="1" t="s">
        <v>734</v>
      </c>
      <c r="L49" s="105" t="str">
        <f t="shared" si="20"/>
        <v>No</v>
      </c>
    </row>
    <row r="50" spans="1:12" x14ac:dyDescent="0.2">
      <c r="A50" s="168" t="s">
        <v>1233</v>
      </c>
      <c r="B50" s="3" t="s">
        <v>213</v>
      </c>
      <c r="C50" s="1">
        <v>250708</v>
      </c>
      <c r="D50" s="5" t="str">
        <f t="shared" si="27"/>
        <v>N/A</v>
      </c>
      <c r="E50" s="1">
        <v>255699</v>
      </c>
      <c r="F50" s="5" t="str">
        <f t="shared" si="28"/>
        <v>N/A</v>
      </c>
      <c r="G50" s="1">
        <v>312565</v>
      </c>
      <c r="H50" s="5" t="str">
        <f t="shared" si="29"/>
        <v>N/A</v>
      </c>
      <c r="I50" s="8">
        <v>1.9910000000000001</v>
      </c>
      <c r="J50" s="8">
        <v>22.24</v>
      </c>
      <c r="K50" s="1" t="s">
        <v>734</v>
      </c>
      <c r="L50" s="105" t="str">
        <f t="shared" si="20"/>
        <v>Yes</v>
      </c>
    </row>
    <row r="51" spans="1:12" x14ac:dyDescent="0.2">
      <c r="A51" s="168" t="s">
        <v>1234</v>
      </c>
      <c r="B51" s="3" t="s">
        <v>213</v>
      </c>
      <c r="C51" s="1">
        <v>47593</v>
      </c>
      <c r="D51" s="5" t="str">
        <f t="shared" si="27"/>
        <v>N/A</v>
      </c>
      <c r="E51" s="1">
        <v>47354</v>
      </c>
      <c r="F51" s="5" t="str">
        <f t="shared" si="28"/>
        <v>N/A</v>
      </c>
      <c r="G51" s="1">
        <v>36015</v>
      </c>
      <c r="H51" s="5" t="str">
        <f t="shared" si="29"/>
        <v>N/A</v>
      </c>
      <c r="I51" s="8">
        <v>-0.502</v>
      </c>
      <c r="J51" s="8">
        <v>-23.9</v>
      </c>
      <c r="K51" s="1" t="s">
        <v>734</v>
      </c>
      <c r="L51" s="105" t="str">
        <f t="shared" si="20"/>
        <v>Yes</v>
      </c>
    </row>
    <row r="52" spans="1:12" x14ac:dyDescent="0.2">
      <c r="A52" s="168" t="s">
        <v>1235</v>
      </c>
      <c r="B52" s="3" t="s">
        <v>213</v>
      </c>
      <c r="C52" s="1">
        <v>21072</v>
      </c>
      <c r="D52" s="5" t="str">
        <f t="shared" si="27"/>
        <v>N/A</v>
      </c>
      <c r="E52" s="1">
        <v>21211</v>
      </c>
      <c r="F52" s="5" t="str">
        <f t="shared" si="28"/>
        <v>N/A</v>
      </c>
      <c r="G52" s="1">
        <v>23135</v>
      </c>
      <c r="H52" s="5" t="str">
        <f t="shared" si="29"/>
        <v>N/A</v>
      </c>
      <c r="I52" s="8">
        <v>0.65959999999999996</v>
      </c>
      <c r="J52" s="8">
        <v>9.0709999999999997</v>
      </c>
      <c r="K52" s="1" t="s">
        <v>734</v>
      </c>
      <c r="L52" s="105" t="str">
        <f t="shared" si="20"/>
        <v>Yes</v>
      </c>
    </row>
    <row r="53" spans="1:12" x14ac:dyDescent="0.2">
      <c r="A53" s="168" t="s">
        <v>1236</v>
      </c>
      <c r="B53" s="3" t="s">
        <v>213</v>
      </c>
      <c r="C53" s="1">
        <v>27470</v>
      </c>
      <c r="D53" s="5" t="str">
        <f t="shared" si="27"/>
        <v>N/A</v>
      </c>
      <c r="E53" s="1">
        <v>25766</v>
      </c>
      <c r="F53" s="5" t="str">
        <f t="shared" si="28"/>
        <v>N/A</v>
      </c>
      <c r="G53" s="1">
        <v>19427</v>
      </c>
      <c r="H53" s="5" t="str">
        <f t="shared" si="29"/>
        <v>N/A</v>
      </c>
      <c r="I53" s="8">
        <v>-6.2</v>
      </c>
      <c r="J53" s="8">
        <v>-24.6</v>
      </c>
      <c r="K53" s="1" t="s">
        <v>734</v>
      </c>
      <c r="L53" s="105" t="str">
        <f t="shared" si="20"/>
        <v>Yes</v>
      </c>
    </row>
    <row r="54" spans="1:12" x14ac:dyDescent="0.2">
      <c r="A54" s="168" t="s">
        <v>451</v>
      </c>
      <c r="B54" s="30" t="s">
        <v>213</v>
      </c>
      <c r="C54" s="1">
        <v>322699</v>
      </c>
      <c r="D54" s="1" t="str">
        <f t="shared" si="17"/>
        <v>N/A</v>
      </c>
      <c r="E54" s="1">
        <v>316269</v>
      </c>
      <c r="F54" s="1" t="str">
        <f t="shared" si="18"/>
        <v>N/A</v>
      </c>
      <c r="G54" s="1">
        <v>318374</v>
      </c>
      <c r="H54" s="7" t="str">
        <f t="shared" si="19"/>
        <v>N/A</v>
      </c>
      <c r="I54" s="8">
        <v>-1.99</v>
      </c>
      <c r="J54" s="8">
        <v>0.66559999999999997</v>
      </c>
      <c r="K54" s="30" t="s">
        <v>734</v>
      </c>
      <c r="L54" s="105" t="str">
        <f t="shared" si="20"/>
        <v>Yes</v>
      </c>
    </row>
    <row r="55" spans="1:12" x14ac:dyDescent="0.2">
      <c r="A55" s="168" t="s">
        <v>1237</v>
      </c>
      <c r="B55" s="3" t="s">
        <v>213</v>
      </c>
      <c r="C55" s="1">
        <v>239552</v>
      </c>
      <c r="D55" s="5" t="str">
        <f t="shared" ref="D55:D60" si="30">IF($B55="N/A","N/A",IF(C55&lt;0,"No","Yes"))</f>
        <v>N/A</v>
      </c>
      <c r="E55" s="1">
        <v>232608</v>
      </c>
      <c r="F55" s="5" t="str">
        <f t="shared" ref="F55:F60" si="31">IF($B55="N/A","N/A",IF(E55&lt;0,"No","Yes"))</f>
        <v>N/A</v>
      </c>
      <c r="G55" s="1">
        <v>241538</v>
      </c>
      <c r="H55" s="5" t="str">
        <f t="shared" ref="H55:H60" si="32">IF($B55="N/A","N/A",IF(G55&lt;0,"No","Yes"))</f>
        <v>N/A</v>
      </c>
      <c r="I55" s="8">
        <v>-2.9</v>
      </c>
      <c r="J55" s="8">
        <v>3.839</v>
      </c>
      <c r="K55" s="1" t="s">
        <v>734</v>
      </c>
      <c r="L55" s="105" t="str">
        <f t="shared" si="20"/>
        <v>Yes</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15760</v>
      </c>
      <c r="D57" s="5" t="str">
        <f t="shared" si="30"/>
        <v>N/A</v>
      </c>
      <c r="E57" s="1">
        <v>15032</v>
      </c>
      <c r="F57" s="5" t="str">
        <f t="shared" si="31"/>
        <v>N/A</v>
      </c>
      <c r="G57" s="1">
        <v>14202</v>
      </c>
      <c r="H57" s="5" t="str">
        <f t="shared" si="32"/>
        <v>N/A</v>
      </c>
      <c r="I57" s="8">
        <v>-4.62</v>
      </c>
      <c r="J57" s="8">
        <v>-5.52</v>
      </c>
      <c r="K57" s="1" t="s">
        <v>734</v>
      </c>
      <c r="L57" s="105" t="str">
        <f t="shared" si="20"/>
        <v>Yes</v>
      </c>
    </row>
    <row r="58" spans="1:12" x14ac:dyDescent="0.2">
      <c r="A58" s="168" t="s">
        <v>1240</v>
      </c>
      <c r="B58" s="3" t="s">
        <v>213</v>
      </c>
      <c r="C58" s="1">
        <v>28412</v>
      </c>
      <c r="D58" s="5" t="str">
        <f t="shared" si="30"/>
        <v>N/A</v>
      </c>
      <c r="E58" s="1">
        <v>30331</v>
      </c>
      <c r="F58" s="5" t="str">
        <f t="shared" si="31"/>
        <v>N/A</v>
      </c>
      <c r="G58" s="1">
        <v>37425</v>
      </c>
      <c r="H58" s="5" t="str">
        <f t="shared" si="32"/>
        <v>N/A</v>
      </c>
      <c r="I58" s="8">
        <v>6.7539999999999996</v>
      </c>
      <c r="J58" s="8">
        <v>23.39</v>
      </c>
      <c r="K58" s="1" t="s">
        <v>734</v>
      </c>
      <c r="L58" s="105" t="str">
        <f t="shared" si="20"/>
        <v>Yes</v>
      </c>
    </row>
    <row r="59" spans="1:12" x14ac:dyDescent="0.2">
      <c r="A59" s="168" t="s">
        <v>1241</v>
      </c>
      <c r="B59" s="3" t="s">
        <v>213</v>
      </c>
      <c r="C59" s="1">
        <v>38974</v>
      </c>
      <c r="D59" s="5" t="str">
        <f t="shared" si="30"/>
        <v>N/A</v>
      </c>
      <c r="E59" s="1">
        <v>38298</v>
      </c>
      <c r="F59" s="5" t="str">
        <f t="shared" si="31"/>
        <v>N/A</v>
      </c>
      <c r="G59" s="1">
        <v>25209</v>
      </c>
      <c r="H59" s="5" t="str">
        <f t="shared" si="32"/>
        <v>N/A</v>
      </c>
      <c r="I59" s="8">
        <v>-1.73</v>
      </c>
      <c r="J59" s="8">
        <v>-34.200000000000003</v>
      </c>
      <c r="K59" s="1" t="s">
        <v>734</v>
      </c>
      <c r="L59" s="105" t="str">
        <f t="shared" si="20"/>
        <v>No</v>
      </c>
    </row>
    <row r="60" spans="1:12" x14ac:dyDescent="0.2">
      <c r="A60" s="168" t="s">
        <v>1242</v>
      </c>
      <c r="B60" s="3" t="s">
        <v>213</v>
      </c>
      <c r="C60" s="1">
        <v>11</v>
      </c>
      <c r="D60" s="5" t="str">
        <f t="shared" si="30"/>
        <v>N/A</v>
      </c>
      <c r="E60" s="1">
        <v>0</v>
      </c>
      <c r="F60" s="5" t="str">
        <f t="shared" si="31"/>
        <v>N/A</v>
      </c>
      <c r="G60" s="1">
        <v>0</v>
      </c>
      <c r="H60" s="5" t="str">
        <f t="shared" si="32"/>
        <v>N/A</v>
      </c>
      <c r="I60" s="8">
        <v>-100</v>
      </c>
      <c r="J60" s="8" t="s">
        <v>1748</v>
      </c>
      <c r="K60" s="1" t="s">
        <v>734</v>
      </c>
      <c r="L60" s="105" t="str">
        <f t="shared" si="20"/>
        <v>N/A</v>
      </c>
    </row>
    <row r="61" spans="1:12" x14ac:dyDescent="0.2">
      <c r="A61" s="104" t="s">
        <v>186</v>
      </c>
      <c r="B61" s="22" t="s">
        <v>213</v>
      </c>
      <c r="C61" s="1">
        <v>1408232</v>
      </c>
      <c r="D61" s="1" t="str">
        <f t="shared" si="17"/>
        <v>N/A</v>
      </c>
      <c r="E61" s="1">
        <v>1388718</v>
      </c>
      <c r="F61" s="1" t="str">
        <f t="shared" si="18"/>
        <v>N/A</v>
      </c>
      <c r="G61" s="1">
        <v>1341214</v>
      </c>
      <c r="H61" s="7" t="str">
        <f t="shared" si="19"/>
        <v>N/A</v>
      </c>
      <c r="I61" s="8">
        <v>-1.39</v>
      </c>
      <c r="J61" s="8">
        <v>-3.42</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766961</v>
      </c>
      <c r="F62" s="1" t="str">
        <f t="shared" si="18"/>
        <v>N/A</v>
      </c>
      <c r="G62" s="1">
        <v>833269</v>
      </c>
      <c r="H62" s="7" t="str">
        <f t="shared" si="19"/>
        <v>N/A</v>
      </c>
      <c r="I62" s="8" t="s">
        <v>1748</v>
      </c>
      <c r="J62" s="8">
        <v>8.6460000000000008</v>
      </c>
      <c r="K62" s="28" t="s">
        <v>734</v>
      </c>
      <c r="L62" s="105" t="str">
        <f t="shared" ref="L62:L69" si="33">IF(J62="Div by 0", "N/A", IF(OR(J62="N/A",K62="N/A"),"N/A", IF(J62&gt;VALUE(MID(K62,1,2)), "No", IF(J62&lt;-1*VALUE(MID(K62,1,2)), "No", "Yes"))))</f>
        <v>Yes</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379</v>
      </c>
      <c r="D66" s="1" t="str">
        <f t="shared" si="17"/>
        <v>N/A</v>
      </c>
      <c r="E66" s="1">
        <v>337</v>
      </c>
      <c r="F66" s="1" t="str">
        <f t="shared" si="18"/>
        <v>N/A</v>
      </c>
      <c r="G66" s="1">
        <v>330</v>
      </c>
      <c r="H66" s="7" t="str">
        <f t="shared" si="19"/>
        <v>N/A</v>
      </c>
      <c r="I66" s="8">
        <v>-11.1</v>
      </c>
      <c r="J66" s="8">
        <v>-2.08</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64228</v>
      </c>
      <c r="D68" s="1" t="str">
        <f t="shared" si="17"/>
        <v>N/A</v>
      </c>
      <c r="E68" s="1">
        <v>64094</v>
      </c>
      <c r="F68" s="1" t="str">
        <f t="shared" si="18"/>
        <v>N/A</v>
      </c>
      <c r="G68" s="1">
        <v>65766</v>
      </c>
      <c r="H68" s="7" t="str">
        <f t="shared" si="19"/>
        <v>N/A</v>
      </c>
      <c r="I68" s="36">
        <v>-0.20899999999999999</v>
      </c>
      <c r="J68" s="36">
        <v>2.609</v>
      </c>
      <c r="K68" s="30" t="s">
        <v>734</v>
      </c>
      <c r="L68" s="105" t="str">
        <f t="shared" si="33"/>
        <v>Yes</v>
      </c>
    </row>
    <row r="69" spans="1:12" x14ac:dyDescent="0.2">
      <c r="A69" s="128" t="s">
        <v>194</v>
      </c>
      <c r="B69" s="30" t="s">
        <v>213</v>
      </c>
      <c r="C69" s="1">
        <v>64228</v>
      </c>
      <c r="D69" s="1" t="str">
        <f t="shared" si="17"/>
        <v>N/A</v>
      </c>
      <c r="E69" s="1">
        <v>780498</v>
      </c>
      <c r="F69" s="1" t="str">
        <f t="shared" si="18"/>
        <v>N/A</v>
      </c>
      <c r="G69" s="1">
        <v>841058</v>
      </c>
      <c r="H69" s="7" t="str">
        <f t="shared" si="19"/>
        <v>N/A</v>
      </c>
      <c r="I69" s="36">
        <v>1115</v>
      </c>
      <c r="J69" s="36">
        <v>7.7590000000000003</v>
      </c>
      <c r="K69" s="30" t="s">
        <v>734</v>
      </c>
      <c r="L69" s="105" t="str">
        <f t="shared" si="33"/>
        <v>Yes</v>
      </c>
    </row>
    <row r="70" spans="1:12" x14ac:dyDescent="0.2">
      <c r="A70" s="168" t="s">
        <v>78</v>
      </c>
      <c r="B70" s="30" t="s">
        <v>294</v>
      </c>
      <c r="C70" s="9">
        <v>98.929968048000006</v>
      </c>
      <c r="D70" s="27" t="str">
        <f>IF($B70="N/A","N/A",IF(C70&gt;=20,"No",IF(C70&lt;0,"No","Yes")))</f>
        <v>No</v>
      </c>
      <c r="E70" s="9">
        <v>98.719653835000003</v>
      </c>
      <c r="F70" s="27" t="str">
        <f>IF($B70="N/A","N/A",IF(E70&gt;=20,"No",IF(E70&lt;0,"No","Yes")))</f>
        <v>No</v>
      </c>
      <c r="G70" s="9">
        <v>98.606011894999995</v>
      </c>
      <c r="H70" s="27" t="str">
        <f>IF($B70="N/A","N/A",IF(G70&gt;=20,"No",IF(G70&lt;0,"No","Yes")))</f>
        <v>No</v>
      </c>
      <c r="I70" s="8">
        <v>-0.21299999999999999</v>
      </c>
      <c r="J70" s="8">
        <v>-0.115</v>
      </c>
      <c r="K70" s="28" t="s">
        <v>734</v>
      </c>
      <c r="L70" s="105" t="str">
        <f t="shared" si="20"/>
        <v>Yes</v>
      </c>
    </row>
    <row r="71" spans="1:12" x14ac:dyDescent="0.2">
      <c r="A71" s="168" t="s">
        <v>79</v>
      </c>
      <c r="B71" s="22" t="s">
        <v>213</v>
      </c>
      <c r="C71" s="9">
        <v>1.0700319518999999</v>
      </c>
      <c r="D71" s="27" t="str">
        <f>IF($B71="N/A","N/A",IF(C71&gt;10,"No",IF(C71&lt;-10,"No","Yes")))</f>
        <v>N/A</v>
      </c>
      <c r="E71" s="9">
        <v>1.2803461653999999</v>
      </c>
      <c r="F71" s="27" t="str">
        <f>IF($B71="N/A","N/A",IF(E71&gt;10,"No",IF(E71&lt;-10,"No","Yes")))</f>
        <v>N/A</v>
      </c>
      <c r="G71" s="9">
        <v>1.3939881048</v>
      </c>
      <c r="H71" s="27" t="str">
        <f>IF($B71="N/A","N/A",IF(G71&gt;10,"No",IF(G71&lt;-10,"No","Yes")))</f>
        <v>N/A</v>
      </c>
      <c r="I71" s="8">
        <v>19.649999999999999</v>
      </c>
      <c r="J71" s="8">
        <v>8.8759999999999994</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85.110184634000007</v>
      </c>
      <c r="D73" s="27" t="str">
        <f>IF($B73="N/A","N/A",IF(C73&gt;10,"No",IF(C73&lt;-10,"No","Yes")))</f>
        <v>N/A</v>
      </c>
      <c r="E73" s="9">
        <v>77.796734096999998</v>
      </c>
      <c r="F73" s="27" t="str">
        <f>IF($B73="N/A","N/A",IF(E73&gt;10,"No",IF(E73&lt;-10,"No","Yes")))</f>
        <v>N/A</v>
      </c>
      <c r="G73" s="9">
        <v>74.957698816000004</v>
      </c>
      <c r="H73" s="27" t="str">
        <f>IF($B73="N/A","N/A",IF(G73&gt;10,"No",IF(G73&lt;-10,"No","Yes")))</f>
        <v>N/A</v>
      </c>
      <c r="I73" s="8">
        <v>-8.59</v>
      </c>
      <c r="J73" s="8">
        <v>-3.65</v>
      </c>
      <c r="K73" s="28" t="s">
        <v>734</v>
      </c>
      <c r="L73" s="105" t="str">
        <f t="shared" si="20"/>
        <v>Yes</v>
      </c>
    </row>
    <row r="74" spans="1:12" x14ac:dyDescent="0.2">
      <c r="A74" s="168" t="s">
        <v>121</v>
      </c>
      <c r="B74" s="22" t="s">
        <v>213</v>
      </c>
      <c r="C74" s="9">
        <v>14.889815366000001</v>
      </c>
      <c r="D74" s="27" t="str">
        <f>IF($B74="N/A","N/A",IF(C74&gt;10,"No",IF(C74&lt;-10,"No","Yes")))</f>
        <v>N/A</v>
      </c>
      <c r="E74" s="9">
        <v>22.203265902999998</v>
      </c>
      <c r="F74" s="27" t="str">
        <f>IF($B74="N/A","N/A",IF(E74&gt;10,"No",IF(E74&lt;-10,"No","Yes")))</f>
        <v>N/A</v>
      </c>
      <c r="G74" s="9">
        <v>25.042301183999999</v>
      </c>
      <c r="H74" s="27" t="str">
        <f>IF($B74="N/A","N/A",IF(G74&gt;10,"No",IF(G74&lt;-10,"No","Yes")))</f>
        <v>N/A</v>
      </c>
      <c r="I74" s="8">
        <v>49.12</v>
      </c>
      <c r="J74" s="8">
        <v>12.79</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99.644246132999996</v>
      </c>
      <c r="D76" s="27" t="str">
        <f t="shared" ref="D76:D98" si="34">IF($B76="N/A","N/A",IF(C76&gt;10,"No",IF(C76&lt;-10,"No","Yes")))</f>
        <v>N/A</v>
      </c>
      <c r="E76" s="9">
        <v>99.666207846000006</v>
      </c>
      <c r="F76" s="27" t="str">
        <f t="shared" ref="F76:F98" si="35">IF($B76="N/A","N/A",IF(E76&gt;10,"No",IF(E76&lt;-10,"No","Yes")))</f>
        <v>N/A</v>
      </c>
      <c r="G76" s="9">
        <v>99.655353700999996</v>
      </c>
      <c r="H76" s="27" t="str">
        <f t="shared" ref="H76:H98" si="36">IF($B76="N/A","N/A",IF(G76&gt;10,"No",IF(G76&lt;-10,"No","Yes")))</f>
        <v>N/A</v>
      </c>
      <c r="I76" s="8">
        <v>2.1999999999999999E-2</v>
      </c>
      <c r="J76" s="8">
        <v>-1.0999999999999999E-2</v>
      </c>
      <c r="K76" s="28" t="s">
        <v>734</v>
      </c>
      <c r="L76" s="105" t="str">
        <f>IF(J76="Div by 0", "N/A", IF(OR(J76="N/A",K76="N/A"),"N/A", IF(J76&gt;VALUE(MID(K76,1,2)), "No", IF(J76&lt;-1*VALUE(MID(K76,1,2)), "No", "Yes"))))</f>
        <v>Yes</v>
      </c>
    </row>
    <row r="77" spans="1:12" x14ac:dyDescent="0.2">
      <c r="A77" s="168" t="s">
        <v>196</v>
      </c>
      <c r="B77" s="22" t="s">
        <v>213</v>
      </c>
      <c r="C77" s="9">
        <v>0.35575386660000002</v>
      </c>
      <c r="D77" s="27" t="str">
        <f t="shared" si="34"/>
        <v>N/A</v>
      </c>
      <c r="E77" s="9">
        <v>0.33379215420000002</v>
      </c>
      <c r="F77" s="27" t="str">
        <f t="shared" si="35"/>
        <v>N/A</v>
      </c>
      <c r="G77" s="9">
        <v>0.34464629940000002</v>
      </c>
      <c r="H77" s="27" t="str">
        <f t="shared" si="36"/>
        <v>N/A</v>
      </c>
      <c r="I77" s="8">
        <v>-6.17</v>
      </c>
      <c r="J77" s="8">
        <v>3.2519999999999998</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99.863481229000001</v>
      </c>
      <c r="D79" s="27" t="str">
        <f t="shared" si="34"/>
        <v>N/A</v>
      </c>
      <c r="E79" s="9">
        <v>99.265785609000005</v>
      </c>
      <c r="F79" s="27" t="str">
        <f t="shared" si="35"/>
        <v>N/A</v>
      </c>
      <c r="G79" s="9">
        <v>99.352451434000002</v>
      </c>
      <c r="H79" s="27" t="str">
        <f t="shared" si="36"/>
        <v>N/A</v>
      </c>
      <c r="I79" s="8">
        <v>-0.59899999999999998</v>
      </c>
      <c r="J79" s="8">
        <v>8.7300000000000003E-2</v>
      </c>
      <c r="K79" s="28" t="s">
        <v>734</v>
      </c>
      <c r="L79" s="105" t="str">
        <f t="shared" si="37"/>
        <v>Yes</v>
      </c>
    </row>
    <row r="80" spans="1:12" x14ac:dyDescent="0.2">
      <c r="A80" s="168" t="s">
        <v>199</v>
      </c>
      <c r="B80" s="22" t="s">
        <v>213</v>
      </c>
      <c r="C80" s="9">
        <v>0.13651877130000001</v>
      </c>
      <c r="D80" s="27" t="str">
        <f t="shared" si="34"/>
        <v>N/A</v>
      </c>
      <c r="E80" s="9">
        <v>0.73421439060000004</v>
      </c>
      <c r="F80" s="27" t="str">
        <f t="shared" si="35"/>
        <v>N/A</v>
      </c>
      <c r="G80" s="9">
        <v>0.6475485661</v>
      </c>
      <c r="H80" s="27" t="str">
        <f t="shared" si="36"/>
        <v>N/A</v>
      </c>
      <c r="I80" s="8">
        <v>437.8</v>
      </c>
      <c r="J80" s="8">
        <v>-11.8</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1227548</v>
      </c>
      <c r="D82" s="27" t="str">
        <f t="shared" si="34"/>
        <v>N/A</v>
      </c>
      <c r="E82" s="23">
        <v>1214718</v>
      </c>
      <c r="F82" s="27" t="str">
        <f t="shared" si="35"/>
        <v>N/A</v>
      </c>
      <c r="G82" s="23">
        <v>1273149</v>
      </c>
      <c r="H82" s="27" t="str">
        <f t="shared" si="36"/>
        <v>N/A</v>
      </c>
      <c r="I82" s="8">
        <v>-1.05</v>
      </c>
      <c r="J82" s="8">
        <v>4.8099999999999996</v>
      </c>
      <c r="K82" s="28" t="s">
        <v>734</v>
      </c>
      <c r="L82" s="105" t="str">
        <f t="shared" si="20"/>
        <v>Yes</v>
      </c>
    </row>
    <row r="83" spans="1:12" x14ac:dyDescent="0.2">
      <c r="A83" s="168" t="s">
        <v>1243</v>
      </c>
      <c r="B83" s="22" t="s">
        <v>213</v>
      </c>
      <c r="C83" s="4">
        <v>95.672348454000002</v>
      </c>
      <c r="D83" s="27" t="str">
        <f t="shared" si="34"/>
        <v>N/A</v>
      </c>
      <c r="E83" s="4">
        <v>95.590005251999997</v>
      </c>
      <c r="F83" s="27" t="str">
        <f t="shared" si="35"/>
        <v>N/A</v>
      </c>
      <c r="G83" s="4">
        <v>39.635659298</v>
      </c>
      <c r="H83" s="27" t="str">
        <f t="shared" si="36"/>
        <v>N/A</v>
      </c>
      <c r="I83" s="8">
        <v>-8.5999999999999993E-2</v>
      </c>
      <c r="J83" s="8">
        <v>-58.5</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3.8426195961</v>
      </c>
      <c r="D87" s="27" t="str">
        <f t="shared" si="34"/>
        <v>N/A</v>
      </c>
      <c r="E87" s="4">
        <v>3.9482414849</v>
      </c>
      <c r="F87" s="27" t="str">
        <f t="shared" si="35"/>
        <v>N/A</v>
      </c>
      <c r="G87" s="4">
        <v>0.32015105849999997</v>
      </c>
      <c r="H87" s="27" t="str">
        <f t="shared" si="36"/>
        <v>N/A</v>
      </c>
      <c r="I87" s="8">
        <v>2.7490000000000001</v>
      </c>
      <c r="J87" s="8">
        <v>-91.9</v>
      </c>
      <c r="K87" s="28" t="s">
        <v>734</v>
      </c>
      <c r="L87" s="105" t="str">
        <f t="shared" si="20"/>
        <v>No</v>
      </c>
    </row>
    <row r="88" spans="1:12" x14ac:dyDescent="0.2">
      <c r="A88" s="168" t="s">
        <v>1248</v>
      </c>
      <c r="B88" s="22" t="s">
        <v>213</v>
      </c>
      <c r="C88" s="4">
        <v>0</v>
      </c>
      <c r="D88" s="27" t="str">
        <f t="shared" si="34"/>
        <v>N/A</v>
      </c>
      <c r="E88" s="4">
        <v>0</v>
      </c>
      <c r="F88" s="27" t="str">
        <f t="shared" si="35"/>
        <v>N/A</v>
      </c>
      <c r="G88" s="4">
        <v>56.278723071999998</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3.6250273926999999</v>
      </c>
      <c r="H97" s="27" t="str">
        <f t="shared" si="36"/>
        <v>N/A</v>
      </c>
      <c r="I97" s="8" t="s">
        <v>1748</v>
      </c>
      <c r="J97" s="8" t="s">
        <v>1748</v>
      </c>
      <c r="K97" s="28" t="s">
        <v>734</v>
      </c>
      <c r="L97" s="105" t="str">
        <f t="shared" si="20"/>
        <v>N/A</v>
      </c>
    </row>
    <row r="98" spans="1:12" x14ac:dyDescent="0.2">
      <c r="A98" s="168" t="s">
        <v>1258</v>
      </c>
      <c r="B98" s="22" t="s">
        <v>213</v>
      </c>
      <c r="C98" s="4">
        <v>0.48503194989999998</v>
      </c>
      <c r="D98" s="27" t="str">
        <f t="shared" si="34"/>
        <v>N/A</v>
      </c>
      <c r="E98" s="4">
        <v>0.46175326290000002</v>
      </c>
      <c r="F98" s="27" t="str">
        <f t="shared" si="35"/>
        <v>N/A</v>
      </c>
      <c r="G98" s="4">
        <v>0.14043917880000001</v>
      </c>
      <c r="H98" s="27" t="str">
        <f t="shared" si="36"/>
        <v>N/A</v>
      </c>
      <c r="I98" s="8">
        <v>-4.8</v>
      </c>
      <c r="J98" s="8">
        <v>-69.599999999999994</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11771359725</v>
      </c>
      <c r="D100" s="27" t="str">
        <f>IF($B100="N/A","N/A",IF(C100&gt;10,"No",IF(C100&lt;-10,"No","Yes")))</f>
        <v>N/A</v>
      </c>
      <c r="E100" s="29">
        <v>10930333467</v>
      </c>
      <c r="F100" s="27" t="str">
        <f>IF($B100="N/A","N/A",IF(E100&gt;10,"No",IF(E100&lt;-10,"No","Yes")))</f>
        <v>N/A</v>
      </c>
      <c r="G100" s="29">
        <v>10443011091</v>
      </c>
      <c r="H100" s="27" t="str">
        <f>IF($B100="N/A","N/A",IF(G100&gt;10,"No",IF(G100&lt;-10,"No","Yes")))</f>
        <v>N/A</v>
      </c>
      <c r="I100" s="8">
        <v>-7.14</v>
      </c>
      <c r="J100" s="8">
        <v>-4.46</v>
      </c>
      <c r="K100" s="28" t="s">
        <v>734</v>
      </c>
      <c r="L100" s="105" t="str">
        <f t="shared" ref="L100:L111" si="38">IF(J100="Div by 0", "N/A", IF(K100="N/A","N/A", IF(J100&gt;VALUE(MID(K100,1,2)), "No", IF(J100&lt;-1*VALUE(MID(K100,1,2)), "No", "Yes"))))</f>
        <v>Yes</v>
      </c>
    </row>
    <row r="101" spans="1:12" x14ac:dyDescent="0.2">
      <c r="A101" s="168" t="s">
        <v>452</v>
      </c>
      <c r="B101" s="22" t="s">
        <v>213</v>
      </c>
      <c r="C101" s="29">
        <v>11771359725</v>
      </c>
      <c r="D101" s="27" t="str">
        <f>IF($B101="N/A","N/A",IF(C101&gt;10,"No",IF(C101&lt;-10,"No","Yes")))</f>
        <v>N/A</v>
      </c>
      <c r="E101" s="29">
        <v>10930333467</v>
      </c>
      <c r="F101" s="27" t="str">
        <f>IF($B101="N/A","N/A",IF(E101&gt;10,"No",IF(E101&lt;-10,"No","Yes")))</f>
        <v>N/A</v>
      </c>
      <c r="G101" s="29">
        <v>10443011091</v>
      </c>
      <c r="H101" s="27" t="str">
        <f>IF($B101="N/A","N/A",IF(G101&gt;10,"No",IF(G101&lt;-10,"No","Yes")))</f>
        <v>N/A</v>
      </c>
      <c r="I101" s="8">
        <v>-7.14</v>
      </c>
      <c r="J101" s="8">
        <v>-4.46</v>
      </c>
      <c r="K101" s="28" t="s">
        <v>734</v>
      </c>
      <c r="L101" s="105" t="str">
        <f t="shared" si="38"/>
        <v>Yes</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1.0161748016000001</v>
      </c>
      <c r="D104" s="27" t="str">
        <f>IF($B104="N/A","N/A",IF(C104&gt;2,"No",IF(C104&lt;0.9,"No","Yes")))</f>
        <v>Yes</v>
      </c>
      <c r="E104" s="4">
        <v>1.0063341888999999</v>
      </c>
      <c r="F104" s="27" t="str">
        <f>IF($B104="N/A","N/A",IF(E104&gt;2,"No",IF(E104&lt;0.9,"No","Yes")))</f>
        <v>Yes</v>
      </c>
      <c r="G104" s="4">
        <v>1.006239251</v>
      </c>
      <c r="H104" s="27" t="str">
        <f>IF($B104="N/A","N/A",IF(G104&gt;2,"No",IF(G104&lt;0.9,"No","Yes")))</f>
        <v>Yes</v>
      </c>
      <c r="I104" s="8">
        <v>-0.96799999999999997</v>
      </c>
      <c r="J104" s="8">
        <v>-8.9999999999999993E-3</v>
      </c>
      <c r="K104" s="28" t="s">
        <v>734</v>
      </c>
      <c r="L104" s="105" t="str">
        <f t="shared" si="38"/>
        <v>Yes</v>
      </c>
    </row>
    <row r="105" spans="1:12" x14ac:dyDescent="0.2">
      <c r="A105" s="168" t="s">
        <v>455</v>
      </c>
      <c r="B105" s="39" t="s">
        <v>295</v>
      </c>
      <c r="C105" s="4">
        <v>1.0569713042</v>
      </c>
      <c r="D105" s="27" t="str">
        <f>IF($B105="N/A","N/A",IF(C105&gt;2,"No",IF(C105&lt;0.9,"No","Yes")))</f>
        <v>Yes</v>
      </c>
      <c r="E105" s="4">
        <v>1.0477856493</v>
      </c>
      <c r="F105" s="27" t="str">
        <f>IF($B105="N/A","N/A",IF(E105&gt;2,"No",IF(E105&lt;0.9,"No","Yes")))</f>
        <v>Yes</v>
      </c>
      <c r="G105" s="4">
        <v>1.0476595845000001</v>
      </c>
      <c r="H105" s="27" t="str">
        <f>IF($B105="N/A","N/A",IF(G105&gt;2,"No",IF(G105&lt;0.9,"No","Yes")))</f>
        <v>Yes</v>
      </c>
      <c r="I105" s="8">
        <v>-0.86899999999999999</v>
      </c>
      <c r="J105" s="8">
        <v>-1.2E-2</v>
      </c>
      <c r="K105" s="28" t="s">
        <v>734</v>
      </c>
      <c r="L105" s="105" t="str">
        <f t="shared" si="38"/>
        <v>Yes</v>
      </c>
    </row>
    <row r="106" spans="1:12" x14ac:dyDescent="0.2">
      <c r="A106" s="168" t="s">
        <v>456</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799.01385284000003</v>
      </c>
      <c r="D108" s="27" t="str">
        <f>IF($B108="N/A","N/A",IF(C108&gt;10,"No",IF(C108&lt;-10,"No","Yes")))</f>
        <v>N/A</v>
      </c>
      <c r="E108" s="29">
        <v>748.58140049999997</v>
      </c>
      <c r="F108" s="27" t="str">
        <f>IF($B108="N/A","N/A",IF(E108&gt;10,"No",IF(E108&lt;-10,"No","Yes")))</f>
        <v>N/A</v>
      </c>
      <c r="G108" s="29">
        <v>677.54265997000005</v>
      </c>
      <c r="H108" s="27" t="str">
        <f>IF($B108="N/A","N/A",IF(G108&gt;10,"No",IF(G108&lt;-10,"No","Yes")))</f>
        <v>N/A</v>
      </c>
      <c r="I108" s="8">
        <v>-6.31</v>
      </c>
      <c r="J108" s="8">
        <v>-9.49</v>
      </c>
      <c r="K108" s="28" t="s">
        <v>734</v>
      </c>
      <c r="L108" s="105" t="str">
        <f t="shared" si="38"/>
        <v>Yes</v>
      </c>
    </row>
    <row r="109" spans="1:12" x14ac:dyDescent="0.2">
      <c r="A109" s="168" t="s">
        <v>1261</v>
      </c>
      <c r="B109" s="22" t="s">
        <v>213</v>
      </c>
      <c r="C109" s="29">
        <v>831.09196646999999</v>
      </c>
      <c r="D109" s="27" t="str">
        <f>IF($B109="N/A","N/A",IF(C109&gt;10,"No",IF(C109&lt;-10,"No","Yes")))</f>
        <v>N/A</v>
      </c>
      <c r="E109" s="29">
        <v>779.41588142000001</v>
      </c>
      <c r="F109" s="27" t="str">
        <f>IF($B109="N/A","N/A",IF(E109&gt;10,"No",IF(E109&lt;-10,"No","Yes")))</f>
        <v>N/A</v>
      </c>
      <c r="G109" s="29">
        <v>705.43268997999996</v>
      </c>
      <c r="H109" s="27" t="str">
        <f>IF($B109="N/A","N/A",IF(G109&gt;10,"No",IF(G109&lt;-10,"No","Yes")))</f>
        <v>N/A</v>
      </c>
      <c r="I109" s="8">
        <v>-6.22</v>
      </c>
      <c r="J109" s="8">
        <v>-9.49</v>
      </c>
      <c r="K109" s="28" t="s">
        <v>734</v>
      </c>
      <c r="L109" s="105" t="str">
        <f t="shared" si="38"/>
        <v>Yes</v>
      </c>
    </row>
    <row r="110" spans="1:12" x14ac:dyDescent="0.2">
      <c r="A110" s="168" t="s">
        <v>1262</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99.992910515999995</v>
      </c>
      <c r="D112" s="27" t="str">
        <f>IF(OR($B112="N/A",$C112="N/A"),"N/A",IF(C112&gt;98,"Yes","No"))</f>
        <v>Yes</v>
      </c>
      <c r="E112" s="4">
        <v>99.870947321000003</v>
      </c>
      <c r="F112" s="27" t="str">
        <f>IF(OR($B112="N/A",$E112="N/A"),"N/A",IF(E112&gt;98,"Yes","No"))</f>
        <v>Yes</v>
      </c>
      <c r="G112" s="4">
        <v>99.289823006999995</v>
      </c>
      <c r="H112" s="27" t="str">
        <f t="shared" ref="H112:H115" si="39">IF($B112="N/A","N/A",IF(G112&gt;98,"Yes","No"))</f>
        <v>Yes</v>
      </c>
      <c r="I112" s="8">
        <v>-0.122</v>
      </c>
      <c r="J112" s="8">
        <v>-0.58199999999999996</v>
      </c>
      <c r="K112" s="28" t="s">
        <v>734</v>
      </c>
      <c r="L112" s="105" t="str">
        <f>IF(J112="Div by 0", "N/A", IF(OR(J112="N/A",K112="N/A"),"N/A", IF(J112&gt;VALUE(MID(K112,1,2)), "No", IF(J112&lt;-1*VALUE(MID(K112,1,2)), "No", "Yes"))))</f>
        <v>Yes</v>
      </c>
    </row>
    <row r="113" spans="1:12" x14ac:dyDescent="0.2">
      <c r="A113" s="168" t="s">
        <v>458</v>
      </c>
      <c r="B113" s="30" t="s">
        <v>296</v>
      </c>
      <c r="C113" s="4">
        <v>99.994036425000004</v>
      </c>
      <c r="D113" s="27" t="str">
        <f t="shared" ref="D113:D115" si="40">IF(OR($B113="N/A",$C113="N/A"),"N/A",IF(C113&gt;98,"Yes","No"))</f>
        <v>Yes</v>
      </c>
      <c r="E113" s="4">
        <v>99.998776126999999</v>
      </c>
      <c r="F113" s="27" t="str">
        <f t="shared" ref="F113:F115" si="41">IF(OR($B113="N/A",$E113="N/A"),"N/A",IF(E113&gt;98,"Yes","No"))</f>
        <v>Yes</v>
      </c>
      <c r="G113" s="4">
        <v>99.414988897000001</v>
      </c>
      <c r="H113" s="27" t="str">
        <f t="shared" si="39"/>
        <v>Yes</v>
      </c>
      <c r="I113" s="8">
        <v>4.7000000000000002E-3</v>
      </c>
      <c r="J113" s="8">
        <v>-0.58399999999999996</v>
      </c>
      <c r="K113" s="28" t="s">
        <v>734</v>
      </c>
      <c r="L113" s="105" t="str">
        <f t="shared" ref="L113:L115" si="42">IF(J113="Div by 0", "N/A", IF(OR(J113="N/A",K113="N/A"),"N/A", IF(J113&gt;VALUE(MID(K113,1,2)), "No", IF(J113&lt;-1*VALUE(MID(K113,1,2)), "No", "Yes"))))</f>
        <v>Yes</v>
      </c>
    </row>
    <row r="114" spans="1:12" x14ac:dyDescent="0.2">
      <c r="A114" s="168" t="s">
        <v>459</v>
      </c>
      <c r="B114" s="30" t="s">
        <v>296</v>
      </c>
      <c r="C114" s="4">
        <v>0</v>
      </c>
      <c r="D114" s="27" t="str">
        <f t="shared" si="40"/>
        <v>No</v>
      </c>
      <c r="E114" s="4">
        <v>0</v>
      </c>
      <c r="F114" s="27" t="str">
        <f t="shared" si="41"/>
        <v>No</v>
      </c>
      <c r="G114" s="4">
        <v>0</v>
      </c>
      <c r="H114" s="27" t="str">
        <f t="shared" si="39"/>
        <v>No</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1452856</v>
      </c>
      <c r="D116" s="27" t="str">
        <f>IF($B116="N/A","N/A",IF(C116&gt;10,"No",IF(C116&lt;-10,"No","Yes")))</f>
        <v>N/A</v>
      </c>
      <c r="E116" s="31">
        <v>1434298</v>
      </c>
      <c r="F116" s="27" t="str">
        <f>IF($B116="N/A","N/A",IF(E116&gt;10,"No",IF(E116&lt;-10,"No","Yes")))</f>
        <v>N/A</v>
      </c>
      <c r="G116" s="31">
        <v>1387119</v>
      </c>
      <c r="H116" s="27" t="str">
        <f>IF($B116="N/A","N/A",IF(G116&gt;10,"No",IF(G116&lt;-10,"No","Yes")))</f>
        <v>N/A</v>
      </c>
      <c r="I116" s="8">
        <v>-1.28</v>
      </c>
      <c r="J116" s="8">
        <v>-3.29</v>
      </c>
      <c r="K116" s="30" t="s">
        <v>734</v>
      </c>
      <c r="L116" s="105" t="str">
        <f>IF(J116="Div by 0", "N/A", IF(OR(J116="N/A",K116="N/A"),"N/A", IF(J116&gt;VALUE(MID(K116,1,2)), "No", IF(J116&lt;-1*VALUE(MID(K116,1,2)), "No", "Yes"))))</f>
        <v>Yes</v>
      </c>
    </row>
    <row r="117" spans="1:12" x14ac:dyDescent="0.2">
      <c r="A117" s="104" t="s">
        <v>211</v>
      </c>
      <c r="B117" s="30" t="s">
        <v>213</v>
      </c>
      <c r="C117" s="4">
        <v>80.458696525999997</v>
      </c>
      <c r="D117" s="27" t="str">
        <f>IF($B117="N/A","N/A",IF(C117&gt;10,"No",IF(C117&lt;-10,"No","Yes")))</f>
        <v>N/A</v>
      </c>
      <c r="E117" s="4">
        <v>79.887931238999997</v>
      </c>
      <c r="F117" s="27" t="str">
        <f>IF($B117="N/A","N/A",IF(E117&gt;10,"No",IF(E117&lt;-10,"No","Yes")))</f>
        <v>N/A</v>
      </c>
      <c r="G117" s="4">
        <v>82.970747282999994</v>
      </c>
      <c r="H117" s="27" t="str">
        <f>IF($B117="N/A","N/A",IF(G117&gt;10,"No",IF(G117&lt;-10,"No","Yes")))</f>
        <v>N/A</v>
      </c>
      <c r="I117" s="8">
        <v>-0.70899999999999996</v>
      </c>
      <c r="J117" s="8">
        <v>3.859</v>
      </c>
      <c r="K117" s="30" t="s">
        <v>734</v>
      </c>
      <c r="L117" s="105" t="str">
        <f>IF(J117="Div by 0", "N/A", IF(OR(J117="N/A",K117="N/A"),"N/A", IF(J117&gt;VALUE(MID(K117,1,2)), "No", IF(J117&lt;-1*VALUE(MID(K117,1,2)), "No", "Yes"))))</f>
        <v>Yes</v>
      </c>
    </row>
    <row r="118" spans="1:12" x14ac:dyDescent="0.2">
      <c r="A118" s="137" t="s">
        <v>1602</v>
      </c>
      <c r="B118" s="30" t="s">
        <v>213</v>
      </c>
      <c r="C118" s="10">
        <v>15591738</v>
      </c>
      <c r="D118" s="7" t="str">
        <f>IF($B118="N/A","N/A",IF(C118&gt;10,"No",IF(C118&lt;-10,"No","Yes")))</f>
        <v>N/A</v>
      </c>
      <c r="E118" s="10">
        <v>15171271</v>
      </c>
      <c r="F118" s="7" t="str">
        <f>IF($B118="N/A","N/A",IF(E118&gt;10,"No",IF(E118&lt;-10,"No","Yes")))</f>
        <v>N/A</v>
      </c>
      <c r="G118" s="10">
        <v>15714962</v>
      </c>
      <c r="H118" s="7" t="str">
        <f>IF($B118="N/A","N/A",IF(G118&gt;10,"No",IF(G118&lt;-10,"No","Yes")))</f>
        <v>N/A</v>
      </c>
      <c r="I118" s="36">
        <v>-2.7</v>
      </c>
      <c r="J118" s="36">
        <v>3.5840000000000001</v>
      </c>
      <c r="K118" s="30" t="s">
        <v>734</v>
      </c>
      <c r="L118" s="105" t="str">
        <f>IF(J118="Div by 0", "N/A", IF(K118="N/A","N/A", IF(J118&gt;VALUE(MID(K118,1,2)), "No", IF(J118&lt;-1*VALUE(MID(K118,1,2)), "No", "Yes"))))</f>
        <v>Yes</v>
      </c>
    </row>
    <row r="119" spans="1:12" x14ac:dyDescent="0.2">
      <c r="A119" s="137" t="s">
        <v>1603</v>
      </c>
      <c r="B119" s="30" t="s">
        <v>213</v>
      </c>
      <c r="C119" s="10">
        <v>282905731</v>
      </c>
      <c r="D119" s="7" t="str">
        <f>IF($B119="N/A","N/A",IF(C119&gt;10,"No",IF(C119&lt;-10,"No","Yes")))</f>
        <v>N/A</v>
      </c>
      <c r="E119" s="10">
        <v>359317254</v>
      </c>
      <c r="F119" s="7" t="str">
        <f>IF($B119="N/A","N/A",IF(E119&gt;10,"No",IF(E119&lt;-10,"No","Yes")))</f>
        <v>N/A</v>
      </c>
      <c r="G119" s="10">
        <v>393539497</v>
      </c>
      <c r="H119" s="7" t="str">
        <f>IF($B119="N/A","N/A",IF(G119&gt;10,"No",IF(G119&lt;-10,"No","Yes")))</f>
        <v>N/A</v>
      </c>
      <c r="I119" s="36">
        <v>27.01</v>
      </c>
      <c r="J119" s="36">
        <v>9.5239999999999991</v>
      </c>
      <c r="K119" s="30" t="s">
        <v>734</v>
      </c>
      <c r="L119" s="105" t="str">
        <f>IF(J119="Div by 0", "N/A", IF(K119="N/A","N/A", IF(J119&gt;VALUE(MID(K119,1,2)), "No", IF(J119&lt;-1*VALUE(MID(K119,1,2)), "No", "Yes"))))</f>
        <v>Yes</v>
      </c>
    </row>
    <row r="120" spans="1:12" x14ac:dyDescent="0.2">
      <c r="A120" s="137" t="s">
        <v>1604</v>
      </c>
      <c r="B120" s="30" t="s">
        <v>213</v>
      </c>
      <c r="C120" s="1">
        <v>44305</v>
      </c>
      <c r="D120" s="7" t="str">
        <f>IF($B120="N/A","N/A",IF(C120&gt;10,"No",IF(C120&lt;-10,"No","Yes")))</f>
        <v>N/A</v>
      </c>
      <c r="E120" s="1">
        <v>45265</v>
      </c>
      <c r="F120" s="7" t="str">
        <f>IF($B120="N/A","N/A",IF(E120&gt;10,"No",IF(E120&lt;-10,"No","Yes")))</f>
        <v>N/A</v>
      </c>
      <c r="G120" s="1">
        <v>45606</v>
      </c>
      <c r="H120" s="7" t="str">
        <f>IF($B120="N/A","N/A",IF(G120&gt;10,"No",IF(G120&lt;-10,"No","Yes")))</f>
        <v>N/A</v>
      </c>
      <c r="I120" s="36">
        <v>2.1669999999999998</v>
      </c>
      <c r="J120" s="36">
        <v>0.75329999999999997</v>
      </c>
      <c r="K120" s="30" t="s">
        <v>734</v>
      </c>
      <c r="L120" s="105" t="str">
        <f>IF(J120="Div by 0", "N/A", IF(K120="N/A","N/A", IF(J120&gt;VALUE(MID(K120,1,2)), "No", IF(J120&lt;-1*VALUE(MID(K120,1,2)), "No", "Yes"))))</f>
        <v>Yes</v>
      </c>
    </row>
    <row r="121" spans="1:12" x14ac:dyDescent="0.2">
      <c r="A121" s="137" t="s">
        <v>1605</v>
      </c>
      <c r="B121" s="3" t="s">
        <v>213</v>
      </c>
      <c r="C121" s="1">
        <v>139</v>
      </c>
      <c r="D121" s="5" t="str">
        <f t="shared" ref="D121:H134" si="43">IF($B121="N/A","N/A",IF(C121&lt;0,"No","Yes"))</f>
        <v>N/A</v>
      </c>
      <c r="E121" s="1">
        <v>179</v>
      </c>
      <c r="F121" s="5" t="str">
        <f t="shared" si="43"/>
        <v>N/A</v>
      </c>
      <c r="G121" s="1">
        <v>188</v>
      </c>
      <c r="H121" s="5" t="str">
        <f t="shared" si="43"/>
        <v>N/A</v>
      </c>
      <c r="I121" s="36">
        <v>28.78</v>
      </c>
      <c r="J121" s="36">
        <v>5.0279999999999996</v>
      </c>
      <c r="K121" s="3" t="s">
        <v>734</v>
      </c>
      <c r="L121" s="105" t="str">
        <f t="shared" ref="L121:L142" si="44">IF(J121="Div by 0", "N/A", IF(OR(J121="N/A",K121="N/A"),"N/A", IF(J121&gt;VALUE(MID(K121,1,2)), "No", IF(J121&lt;-1*VALUE(MID(K121,1,2)), "No", "Yes"))))</f>
        <v>Yes</v>
      </c>
    </row>
    <row r="122" spans="1:12" x14ac:dyDescent="0.2">
      <c r="A122" s="137" t="s">
        <v>1606</v>
      </c>
      <c r="B122" s="3" t="s">
        <v>213</v>
      </c>
      <c r="C122" s="1">
        <v>33377</v>
      </c>
      <c r="D122" s="5" t="str">
        <f t="shared" si="43"/>
        <v>N/A</v>
      </c>
      <c r="E122" s="1">
        <v>33254</v>
      </c>
      <c r="F122" s="5" t="str">
        <f t="shared" si="43"/>
        <v>N/A</v>
      </c>
      <c r="G122" s="1">
        <v>33747</v>
      </c>
      <c r="H122" s="5" t="str">
        <f t="shared" si="43"/>
        <v>N/A</v>
      </c>
      <c r="I122" s="36">
        <v>-0.36899999999999999</v>
      </c>
      <c r="J122" s="36">
        <v>1.4830000000000001</v>
      </c>
      <c r="K122" s="3" t="s">
        <v>734</v>
      </c>
      <c r="L122" s="105" t="str">
        <f t="shared" si="44"/>
        <v>Yes</v>
      </c>
    </row>
    <row r="123" spans="1:12" x14ac:dyDescent="0.2">
      <c r="A123" s="137" t="s">
        <v>1607</v>
      </c>
      <c r="B123" s="3" t="s">
        <v>213</v>
      </c>
      <c r="C123" s="1">
        <v>10729</v>
      </c>
      <c r="D123" s="5" t="str">
        <f t="shared" si="43"/>
        <v>N/A</v>
      </c>
      <c r="E123" s="1">
        <v>11755</v>
      </c>
      <c r="F123" s="5" t="str">
        <f t="shared" si="43"/>
        <v>N/A</v>
      </c>
      <c r="G123" s="1">
        <v>11511</v>
      </c>
      <c r="H123" s="5" t="str">
        <f t="shared" si="43"/>
        <v>N/A</v>
      </c>
      <c r="I123" s="36">
        <v>9.5630000000000006</v>
      </c>
      <c r="J123" s="36">
        <v>-2.08</v>
      </c>
      <c r="K123" s="3" t="s">
        <v>734</v>
      </c>
      <c r="L123" s="105" t="str">
        <f t="shared" si="44"/>
        <v>Yes</v>
      </c>
    </row>
    <row r="124" spans="1:12" x14ac:dyDescent="0.2">
      <c r="A124" s="137" t="s">
        <v>1608</v>
      </c>
      <c r="B124" s="3" t="s">
        <v>213</v>
      </c>
      <c r="C124" s="1">
        <v>60</v>
      </c>
      <c r="D124" s="5" t="str">
        <f t="shared" si="43"/>
        <v>N/A</v>
      </c>
      <c r="E124" s="1">
        <v>77</v>
      </c>
      <c r="F124" s="5" t="str">
        <f t="shared" si="43"/>
        <v>N/A</v>
      </c>
      <c r="G124" s="1">
        <v>160</v>
      </c>
      <c r="H124" s="5" t="str">
        <f t="shared" si="43"/>
        <v>N/A</v>
      </c>
      <c r="I124" s="36">
        <v>28.33</v>
      </c>
      <c r="J124" s="36">
        <v>107.8</v>
      </c>
      <c r="K124" s="3" t="s">
        <v>734</v>
      </c>
      <c r="L124" s="105" t="str">
        <f t="shared" si="44"/>
        <v>No</v>
      </c>
    </row>
    <row r="125" spans="1:12" x14ac:dyDescent="0.2">
      <c r="A125" s="128" t="s">
        <v>1609</v>
      </c>
      <c r="B125" s="3" t="s">
        <v>213</v>
      </c>
      <c r="C125" s="40">
        <v>3.0495107567000002</v>
      </c>
      <c r="D125" s="5" t="str">
        <f t="shared" si="43"/>
        <v>N/A</v>
      </c>
      <c r="E125" s="40">
        <v>3.1558992622000002</v>
      </c>
      <c r="F125" s="5" t="str">
        <f t="shared" si="43"/>
        <v>N/A</v>
      </c>
      <c r="G125" s="40">
        <v>3.2878217369999998</v>
      </c>
      <c r="H125" s="5" t="str">
        <f t="shared" si="43"/>
        <v>N/A</v>
      </c>
      <c r="I125" s="8">
        <v>3.4889999999999999</v>
      </c>
      <c r="J125" s="8">
        <v>4.18</v>
      </c>
      <c r="K125" s="30" t="s">
        <v>734</v>
      </c>
      <c r="L125" s="105" t="str">
        <f>IF(J125="Div by 0", "N/A", IF(OR(J125="N/A",K125="N/A"),"N/A", IF(J125&gt;VALUE(MID(K125,1,2)), "No", IF(J125&lt;-1*VALUE(MID(K125,1,2)), "No", "Yes"))))</f>
        <v>Yes</v>
      </c>
    </row>
    <row r="126" spans="1:12" ht="25.5" x14ac:dyDescent="0.2">
      <c r="A126" s="128" t="s">
        <v>1610</v>
      </c>
      <c r="B126" s="3" t="s">
        <v>213</v>
      </c>
      <c r="C126" s="40">
        <v>0.2368174461</v>
      </c>
      <c r="D126" s="5" t="str">
        <f t="shared" si="43"/>
        <v>N/A</v>
      </c>
      <c r="E126" s="40">
        <v>0.31234731630000001</v>
      </c>
      <c r="F126" s="5" t="str">
        <f t="shared" si="43"/>
        <v>N/A</v>
      </c>
      <c r="G126" s="40">
        <v>0.35157272690000002</v>
      </c>
      <c r="H126" s="5" t="str">
        <f t="shared" si="43"/>
        <v>N/A</v>
      </c>
      <c r="I126" s="8">
        <v>31.89</v>
      </c>
      <c r="J126" s="8">
        <v>12.56</v>
      </c>
      <c r="K126" s="3" t="s">
        <v>734</v>
      </c>
      <c r="L126" s="105" t="str">
        <f t="shared" ref="L126:L129" si="45">IF(J126="Div by 0", "N/A", IF(OR(J126="N/A",K126="N/A"),"N/A", IF(J126&gt;VALUE(MID(K126,1,2)), "No", IF(J126&lt;-1*VALUE(MID(K126,1,2)), "No", "Yes"))))</f>
        <v>Yes</v>
      </c>
    </row>
    <row r="127" spans="1:12" ht="25.5" x14ac:dyDescent="0.2">
      <c r="A127" s="128" t="s">
        <v>1611</v>
      </c>
      <c r="B127" s="3" t="s">
        <v>213</v>
      </c>
      <c r="C127" s="40">
        <v>13.02166441</v>
      </c>
      <c r="D127" s="5" t="str">
        <f t="shared" si="43"/>
        <v>N/A</v>
      </c>
      <c r="E127" s="40">
        <v>13.295590392999999</v>
      </c>
      <c r="F127" s="5" t="str">
        <f t="shared" si="43"/>
        <v>N/A</v>
      </c>
      <c r="G127" s="40">
        <v>14.014360286</v>
      </c>
      <c r="H127" s="5" t="str">
        <f t="shared" si="43"/>
        <v>N/A</v>
      </c>
      <c r="I127" s="8">
        <v>2.1040000000000001</v>
      </c>
      <c r="J127" s="8">
        <v>5.4059999999999997</v>
      </c>
      <c r="K127" s="3" t="s">
        <v>734</v>
      </c>
      <c r="L127" s="105" t="str">
        <f t="shared" si="45"/>
        <v>Yes</v>
      </c>
    </row>
    <row r="128" spans="1:12" ht="25.5" x14ac:dyDescent="0.2">
      <c r="A128" s="128" t="s">
        <v>1612</v>
      </c>
      <c r="B128" s="3" t="s">
        <v>213</v>
      </c>
      <c r="C128" s="40">
        <v>1.3162107753000001</v>
      </c>
      <c r="D128" s="5" t="str">
        <f t="shared" si="43"/>
        <v>N/A</v>
      </c>
      <c r="E128" s="40">
        <v>1.4501460632000001</v>
      </c>
      <c r="F128" s="5" t="str">
        <f t="shared" si="43"/>
        <v>N/A</v>
      </c>
      <c r="G128" s="40">
        <v>1.4863106028999999</v>
      </c>
      <c r="H128" s="5" t="str">
        <f t="shared" si="43"/>
        <v>N/A</v>
      </c>
      <c r="I128" s="8">
        <v>10.18</v>
      </c>
      <c r="J128" s="8">
        <v>2.4940000000000002</v>
      </c>
      <c r="K128" s="3" t="s">
        <v>734</v>
      </c>
      <c r="L128" s="105" t="str">
        <f t="shared" si="45"/>
        <v>Yes</v>
      </c>
    </row>
    <row r="129" spans="1:12" ht="25.5" x14ac:dyDescent="0.2">
      <c r="A129" s="128" t="s">
        <v>1613</v>
      </c>
      <c r="B129" s="3" t="s">
        <v>213</v>
      </c>
      <c r="C129" s="40">
        <v>1.8593178200000001E-2</v>
      </c>
      <c r="D129" s="5" t="str">
        <f t="shared" si="43"/>
        <v>N/A</v>
      </c>
      <c r="E129" s="40">
        <v>2.4346363400000001E-2</v>
      </c>
      <c r="F129" s="5" t="str">
        <f t="shared" si="43"/>
        <v>N/A</v>
      </c>
      <c r="G129" s="40">
        <v>5.0255359999999999E-2</v>
      </c>
      <c r="H129" s="5" t="str">
        <f t="shared" si="43"/>
        <v>N/A</v>
      </c>
      <c r="I129" s="8">
        <v>30.94</v>
      </c>
      <c r="J129" s="8">
        <v>106.4</v>
      </c>
      <c r="K129" s="3" t="s">
        <v>734</v>
      </c>
      <c r="L129" s="105" t="str">
        <f t="shared" si="45"/>
        <v>No</v>
      </c>
    </row>
    <row r="130" spans="1:12" ht="25.5" x14ac:dyDescent="0.2">
      <c r="A130" s="128" t="s">
        <v>1614</v>
      </c>
      <c r="B130" s="3" t="s">
        <v>213</v>
      </c>
      <c r="C130" s="40">
        <v>83.135086333000004</v>
      </c>
      <c r="D130" s="5" t="str">
        <f t="shared" si="43"/>
        <v>N/A</v>
      </c>
      <c r="E130" s="40">
        <v>84.051695570999996</v>
      </c>
      <c r="F130" s="5" t="str">
        <f t="shared" si="43"/>
        <v>N/A</v>
      </c>
      <c r="G130" s="40">
        <v>86.376792527000006</v>
      </c>
      <c r="H130" s="5" t="str">
        <f t="shared" si="43"/>
        <v>N/A</v>
      </c>
      <c r="I130" s="8">
        <v>1.103</v>
      </c>
      <c r="J130" s="8">
        <v>2.766</v>
      </c>
      <c r="K130" s="30" t="s">
        <v>734</v>
      </c>
      <c r="L130" s="105" t="str">
        <f>IF(J130="Div by 0", "N/A", IF(OR(J130="N/A",K130="N/A"),"N/A", IF(J130&gt;VALUE(MID(K130,1,2)), "No", IF(J130&lt;-1*VALUE(MID(K130,1,2)), "No", "Yes"))))</f>
        <v>Yes</v>
      </c>
    </row>
    <row r="131" spans="1:12" ht="25.5" x14ac:dyDescent="0.2">
      <c r="A131" s="128" t="s">
        <v>1615</v>
      </c>
      <c r="B131" s="3" t="s">
        <v>213</v>
      </c>
      <c r="C131" s="40">
        <v>40.287769783999998</v>
      </c>
      <c r="D131" s="5" t="str">
        <f t="shared" si="43"/>
        <v>N/A</v>
      </c>
      <c r="E131" s="40">
        <v>52.513966480000001</v>
      </c>
      <c r="F131" s="5" t="str">
        <f t="shared" si="43"/>
        <v>N/A</v>
      </c>
      <c r="G131" s="40">
        <v>58.510638298000003</v>
      </c>
      <c r="H131" s="5" t="str">
        <f t="shared" si="43"/>
        <v>N/A</v>
      </c>
      <c r="I131" s="8">
        <v>30.35</v>
      </c>
      <c r="J131" s="8">
        <v>11.42</v>
      </c>
      <c r="K131" s="3" t="s">
        <v>734</v>
      </c>
      <c r="L131" s="105" t="str">
        <f t="shared" si="44"/>
        <v>Yes</v>
      </c>
    </row>
    <row r="132" spans="1:12" ht="25.5" x14ac:dyDescent="0.2">
      <c r="A132" s="128" t="s">
        <v>493</v>
      </c>
      <c r="B132" s="3" t="s">
        <v>213</v>
      </c>
      <c r="C132" s="40">
        <v>82.341133115999995</v>
      </c>
      <c r="D132" s="5" t="str">
        <f t="shared" si="43"/>
        <v>N/A</v>
      </c>
      <c r="E132" s="40">
        <v>83.286221205999993</v>
      </c>
      <c r="F132" s="5" t="str">
        <f t="shared" si="43"/>
        <v>N/A</v>
      </c>
      <c r="G132" s="40">
        <v>85.462411474000007</v>
      </c>
      <c r="H132" s="5" t="str">
        <f t="shared" si="43"/>
        <v>N/A</v>
      </c>
      <c r="I132" s="8">
        <v>1.1479999999999999</v>
      </c>
      <c r="J132" s="8">
        <v>2.613</v>
      </c>
      <c r="K132" s="3" t="s">
        <v>734</v>
      </c>
      <c r="L132" s="105" t="str">
        <f t="shared" si="44"/>
        <v>Yes</v>
      </c>
    </row>
    <row r="133" spans="1:12" ht="25.5" x14ac:dyDescent="0.2">
      <c r="A133" s="128" t="s">
        <v>494</v>
      </c>
      <c r="B133" s="3" t="s">
        <v>213</v>
      </c>
      <c r="C133" s="40">
        <v>86.550470687000001</v>
      </c>
      <c r="D133" s="5" t="str">
        <f t="shared" si="43"/>
        <v>N/A</v>
      </c>
      <c r="E133" s="40">
        <v>87.171416418999996</v>
      </c>
      <c r="F133" s="5" t="str">
        <f t="shared" si="43"/>
        <v>N/A</v>
      </c>
      <c r="G133" s="40">
        <v>89.948744679000001</v>
      </c>
      <c r="H133" s="5" t="str">
        <f t="shared" si="43"/>
        <v>N/A</v>
      </c>
      <c r="I133" s="8">
        <v>0.71740000000000004</v>
      </c>
      <c r="J133" s="8">
        <v>3.1859999999999999</v>
      </c>
      <c r="K133" s="3" t="s">
        <v>734</v>
      </c>
      <c r="L133" s="105" t="str">
        <f t="shared" si="44"/>
        <v>Yes</v>
      </c>
    </row>
    <row r="134" spans="1:12" ht="25.5" x14ac:dyDescent="0.2">
      <c r="A134" s="128" t="s">
        <v>495</v>
      </c>
      <c r="B134" s="3" t="s">
        <v>213</v>
      </c>
      <c r="C134" s="40">
        <v>13.333333333000001</v>
      </c>
      <c r="D134" s="5" t="str">
        <f t="shared" si="43"/>
        <v>N/A</v>
      </c>
      <c r="E134" s="40">
        <v>11.688311688000001</v>
      </c>
      <c r="F134" s="5" t="str">
        <f t="shared" si="43"/>
        <v>N/A</v>
      </c>
      <c r="G134" s="40">
        <v>55</v>
      </c>
      <c r="H134" s="5" t="str">
        <f t="shared" si="43"/>
        <v>N/A</v>
      </c>
      <c r="I134" s="8">
        <v>-12.3</v>
      </c>
      <c r="J134" s="8">
        <v>370.6</v>
      </c>
      <c r="K134" s="3" t="s">
        <v>734</v>
      </c>
      <c r="L134" s="105" t="str">
        <f t="shared" si="44"/>
        <v>No</v>
      </c>
    </row>
    <row r="135" spans="1:12" ht="25.5" x14ac:dyDescent="0.2">
      <c r="A135" s="128" t="s">
        <v>496</v>
      </c>
      <c r="B135" s="22" t="s">
        <v>213</v>
      </c>
      <c r="C135" s="40">
        <v>2.2570816E-3</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v>-100</v>
      </c>
      <c r="J135" s="8" t="s">
        <v>1748</v>
      </c>
      <c r="K135" s="3" t="s">
        <v>734</v>
      </c>
      <c r="L135" s="105" t="str">
        <f t="shared" si="44"/>
        <v>N/A</v>
      </c>
    </row>
    <row r="136" spans="1:12" ht="25.5" x14ac:dyDescent="0.2">
      <c r="A136" s="128" t="s">
        <v>497</v>
      </c>
      <c r="B136" s="22" t="s">
        <v>213</v>
      </c>
      <c r="C136" s="40">
        <v>2.8348944814000001</v>
      </c>
      <c r="D136" s="27" t="str">
        <f t="shared" si="46"/>
        <v>N/A</v>
      </c>
      <c r="E136" s="40">
        <v>2.9735999116</v>
      </c>
      <c r="F136" s="27" t="str">
        <f t="shared" si="47"/>
        <v>N/A</v>
      </c>
      <c r="G136" s="40">
        <v>3.0149541727</v>
      </c>
      <c r="H136" s="27" t="str">
        <f t="shared" si="48"/>
        <v>N/A</v>
      </c>
      <c r="I136" s="8">
        <v>4.8929999999999998</v>
      </c>
      <c r="J136" s="8">
        <v>1.391</v>
      </c>
      <c r="K136" s="3" t="s">
        <v>734</v>
      </c>
      <c r="L136" s="105" t="str">
        <f t="shared" si="44"/>
        <v>Yes</v>
      </c>
    </row>
    <row r="137" spans="1:12" ht="25.5" x14ac:dyDescent="0.2">
      <c r="A137" s="128" t="s">
        <v>498</v>
      </c>
      <c r="B137" s="22" t="s">
        <v>213</v>
      </c>
      <c r="C137" s="40">
        <v>0</v>
      </c>
      <c r="D137" s="27" t="str">
        <f t="shared" si="46"/>
        <v>N/A</v>
      </c>
      <c r="E137" s="40">
        <v>0</v>
      </c>
      <c r="F137" s="27" t="str">
        <f t="shared" si="47"/>
        <v>N/A</v>
      </c>
      <c r="G137" s="40">
        <v>0</v>
      </c>
      <c r="H137" s="27" t="str">
        <f t="shared" si="48"/>
        <v>N/A</v>
      </c>
      <c r="I137" s="8" t="s">
        <v>1748</v>
      </c>
      <c r="J137" s="8" t="s">
        <v>1748</v>
      </c>
      <c r="K137" s="3" t="s">
        <v>734</v>
      </c>
      <c r="L137" s="105" t="str">
        <f t="shared" si="44"/>
        <v>N/A</v>
      </c>
    </row>
    <row r="138" spans="1:12" ht="25.5" x14ac:dyDescent="0.2">
      <c r="A138" s="128" t="s">
        <v>499</v>
      </c>
      <c r="B138" s="22" t="s">
        <v>213</v>
      </c>
      <c r="C138" s="40">
        <v>10.903961177999999</v>
      </c>
      <c r="D138" s="27" t="str">
        <f t="shared" si="46"/>
        <v>N/A</v>
      </c>
      <c r="E138" s="40">
        <v>10.551198498</v>
      </c>
      <c r="F138" s="27" t="str">
        <f t="shared" si="47"/>
        <v>N/A</v>
      </c>
      <c r="G138" s="40">
        <v>10.770512652000001</v>
      </c>
      <c r="H138" s="27" t="str">
        <f t="shared" si="48"/>
        <v>N/A</v>
      </c>
      <c r="I138" s="8">
        <v>-3.24</v>
      </c>
      <c r="J138" s="8">
        <v>2.0790000000000002</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45.407967497999998</v>
      </c>
      <c r="D140" s="27" t="str">
        <f t="shared" si="46"/>
        <v>N/A</v>
      </c>
      <c r="E140" s="40">
        <v>43.623108362000004</v>
      </c>
      <c r="F140" s="27" t="str">
        <f t="shared" si="47"/>
        <v>N/A</v>
      </c>
      <c r="G140" s="40">
        <v>45.219927202999997</v>
      </c>
      <c r="H140" s="27" t="str">
        <f t="shared" si="48"/>
        <v>N/A</v>
      </c>
      <c r="I140" s="8">
        <v>-3.93</v>
      </c>
      <c r="J140" s="8">
        <v>3.66</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289.64902381000002</v>
      </c>
      <c r="D142" s="5" t="str">
        <f t="shared" ref="D142" si="49">IF($B142="N/A","N/A",IF(C142&lt;0,"No","Yes"))</f>
        <v>N/A</v>
      </c>
      <c r="E142" s="40">
        <v>296.85187230999998</v>
      </c>
      <c r="F142" s="5" t="str">
        <f t="shared" ref="F142" si="50">IF($B142="N/A","N/A",IF(E142&lt;0,"No","Yes"))</f>
        <v>N/A</v>
      </c>
      <c r="G142" s="40">
        <v>289.18124807999999</v>
      </c>
      <c r="H142" s="5" t="str">
        <f t="shared" ref="H142" si="51">IF($B142="N/A","N/A",IF(G142&lt;0,"No","Yes"))</f>
        <v>N/A</v>
      </c>
      <c r="I142" s="8">
        <v>2.4870000000000001</v>
      </c>
      <c r="J142" s="8">
        <v>-2.58</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1408551</v>
      </c>
      <c r="D150" s="7" t="str">
        <f t="shared" ref="D150:D172" si="56">IF($B150="N/A","N/A",IF(C150&gt;10,"No",IF(C150&lt;-10,"No","Yes")))</f>
        <v>N/A</v>
      </c>
      <c r="E150" s="1">
        <v>1389033</v>
      </c>
      <c r="F150" s="7" t="str">
        <f t="shared" ref="F150:F172" si="57">IF($B150="N/A","N/A",IF(E150&gt;10,"No",IF(E150&lt;-10,"No","Yes")))</f>
        <v>N/A</v>
      </c>
      <c r="G150" s="1">
        <v>1341513</v>
      </c>
      <c r="H150" s="7" t="str">
        <f t="shared" ref="H150:H172" si="58">IF($B150="N/A","N/A",IF(G150&gt;10,"No",IF(G150&lt;-10,"No","Yes")))</f>
        <v>N/A</v>
      </c>
      <c r="I150" s="8">
        <v>-1.39</v>
      </c>
      <c r="J150" s="8">
        <v>-3.42</v>
      </c>
      <c r="K150" s="30" t="s">
        <v>734</v>
      </c>
      <c r="L150" s="105" t="str">
        <f t="shared" ref="L150:L172" si="59">IF(J150="Div by 0", "N/A", IF(K150="N/A","N/A", IF(J150&gt;VALUE(MID(K150,1,2)), "No", IF(J150&lt;-1*VALUE(MID(K150,1,2)), "No", "Yes"))))</f>
        <v>Yes</v>
      </c>
    </row>
    <row r="151" spans="1:12" x14ac:dyDescent="0.2">
      <c r="A151" s="137" t="s">
        <v>531</v>
      </c>
      <c r="B151" s="30" t="s">
        <v>213</v>
      </c>
      <c r="C151" s="1">
        <v>58556</v>
      </c>
      <c r="D151" s="7" t="str">
        <f t="shared" si="56"/>
        <v>N/A</v>
      </c>
      <c r="E151" s="1">
        <v>57129</v>
      </c>
      <c r="F151" s="7" t="str">
        <f t="shared" si="57"/>
        <v>N/A</v>
      </c>
      <c r="G151" s="1">
        <v>53286</v>
      </c>
      <c r="H151" s="7" t="str">
        <f t="shared" si="58"/>
        <v>N/A</v>
      </c>
      <c r="I151" s="8">
        <v>-2.44</v>
      </c>
      <c r="J151" s="8">
        <v>-6.73</v>
      </c>
      <c r="K151" s="30" t="s">
        <v>734</v>
      </c>
      <c r="L151" s="105" t="str">
        <f t="shared" si="59"/>
        <v>Yes</v>
      </c>
    </row>
    <row r="152" spans="1:12" x14ac:dyDescent="0.2">
      <c r="A152" s="137" t="s">
        <v>532</v>
      </c>
      <c r="B152" s="30" t="s">
        <v>213</v>
      </c>
      <c r="C152" s="1">
        <v>222942</v>
      </c>
      <c r="D152" s="7" t="str">
        <f t="shared" si="56"/>
        <v>N/A</v>
      </c>
      <c r="E152" s="1">
        <v>216859</v>
      </c>
      <c r="F152" s="7" t="str">
        <f t="shared" si="57"/>
        <v>N/A</v>
      </c>
      <c r="G152" s="1">
        <v>207056</v>
      </c>
      <c r="H152" s="7" t="str">
        <f t="shared" si="58"/>
        <v>N/A</v>
      </c>
      <c r="I152" s="8">
        <v>-2.73</v>
      </c>
      <c r="J152" s="8">
        <v>-4.5199999999999996</v>
      </c>
      <c r="K152" s="30" t="s">
        <v>734</v>
      </c>
      <c r="L152" s="105" t="str">
        <f t="shared" si="59"/>
        <v>Yes</v>
      </c>
    </row>
    <row r="153" spans="1:12" x14ac:dyDescent="0.2">
      <c r="A153" s="137" t="s">
        <v>533</v>
      </c>
      <c r="B153" s="30" t="s">
        <v>213</v>
      </c>
      <c r="C153" s="1">
        <v>804414</v>
      </c>
      <c r="D153" s="7" t="str">
        <f t="shared" si="56"/>
        <v>N/A</v>
      </c>
      <c r="E153" s="1">
        <v>798853</v>
      </c>
      <c r="F153" s="7" t="str">
        <f t="shared" si="57"/>
        <v>N/A</v>
      </c>
      <c r="G153" s="1">
        <v>762957</v>
      </c>
      <c r="H153" s="7" t="str">
        <f t="shared" si="58"/>
        <v>N/A</v>
      </c>
      <c r="I153" s="8">
        <v>-0.69099999999999995</v>
      </c>
      <c r="J153" s="8">
        <v>-4.49</v>
      </c>
      <c r="K153" s="30" t="s">
        <v>734</v>
      </c>
      <c r="L153" s="105" t="str">
        <f t="shared" si="59"/>
        <v>Yes</v>
      </c>
    </row>
    <row r="154" spans="1:12" x14ac:dyDescent="0.2">
      <c r="A154" s="137" t="s">
        <v>534</v>
      </c>
      <c r="B154" s="30" t="s">
        <v>213</v>
      </c>
      <c r="C154" s="1">
        <v>322639</v>
      </c>
      <c r="D154" s="7" t="str">
        <f t="shared" si="56"/>
        <v>N/A</v>
      </c>
      <c r="E154" s="1">
        <v>316192</v>
      </c>
      <c r="F154" s="7" t="str">
        <f t="shared" si="57"/>
        <v>N/A</v>
      </c>
      <c r="G154" s="1">
        <v>318214</v>
      </c>
      <c r="H154" s="7" t="str">
        <f t="shared" si="58"/>
        <v>N/A</v>
      </c>
      <c r="I154" s="8">
        <v>-2</v>
      </c>
      <c r="J154" s="8">
        <v>0.63949999999999996</v>
      </c>
      <c r="K154" s="30" t="s">
        <v>734</v>
      </c>
      <c r="L154" s="105" t="str">
        <f t="shared" si="59"/>
        <v>Yes</v>
      </c>
    </row>
    <row r="155" spans="1:12" x14ac:dyDescent="0.2">
      <c r="A155" s="128" t="s">
        <v>535</v>
      </c>
      <c r="B155" s="3" t="s">
        <v>213</v>
      </c>
      <c r="C155" s="40">
        <v>96.950489243000007</v>
      </c>
      <c r="D155" s="5" t="str">
        <f t="shared" ref="D155:D159" si="60">IF($B155="N/A","N/A",IF(C155&lt;0,"No","Yes"))</f>
        <v>N/A</v>
      </c>
      <c r="E155" s="40">
        <v>96.844100737999995</v>
      </c>
      <c r="F155" s="5" t="str">
        <f t="shared" ref="F155:F159" si="61">IF($B155="N/A","N/A",IF(E155&lt;0,"No","Yes"))</f>
        <v>N/A</v>
      </c>
      <c r="G155" s="40">
        <v>96.712178262999998</v>
      </c>
      <c r="H155" s="5" t="str">
        <f t="shared" ref="H155:H159" si="62">IF($B155="N/A","N/A",IF(G155&lt;0,"No","Yes"))</f>
        <v>N/A</v>
      </c>
      <c r="I155" s="8">
        <v>-0.11</v>
      </c>
      <c r="J155" s="8">
        <v>-0.13600000000000001</v>
      </c>
      <c r="K155" s="30" t="s">
        <v>734</v>
      </c>
      <c r="L155" s="105" t="str">
        <f>IF(J155="Div by 0", "N/A", IF(OR(J155="N/A",K155="N/A"),"N/A", IF(J155&gt;VALUE(MID(K155,1,2)), "No", IF(J155&lt;-1*VALUE(MID(K155,1,2)), "No", "Yes"))))</f>
        <v>Yes</v>
      </c>
    </row>
    <row r="156" spans="1:12" ht="25.5" x14ac:dyDescent="0.2">
      <c r="A156" s="128" t="s">
        <v>536</v>
      </c>
      <c r="B156" s="3" t="s">
        <v>213</v>
      </c>
      <c r="C156" s="40">
        <v>99.763182553999997</v>
      </c>
      <c r="D156" s="5" t="str">
        <f t="shared" si="60"/>
        <v>N/A</v>
      </c>
      <c r="E156" s="40">
        <v>99.687652684</v>
      </c>
      <c r="F156" s="5" t="str">
        <f t="shared" si="61"/>
        <v>N/A</v>
      </c>
      <c r="G156" s="40">
        <v>99.648427272999996</v>
      </c>
      <c r="H156" s="5" t="str">
        <f t="shared" si="62"/>
        <v>N/A</v>
      </c>
      <c r="I156" s="8">
        <v>-7.5999999999999998E-2</v>
      </c>
      <c r="J156" s="8">
        <v>-3.9E-2</v>
      </c>
      <c r="K156" s="3" t="s">
        <v>734</v>
      </c>
      <c r="L156" s="105" t="str">
        <f t="shared" ref="L156:L159" si="63">IF(J156="Div by 0", "N/A", IF(OR(J156="N/A",K156="N/A"),"N/A", IF(J156&gt;VALUE(MID(K156,1,2)), "No", IF(J156&lt;-1*VALUE(MID(K156,1,2)), "No", "Yes"))))</f>
        <v>Yes</v>
      </c>
    </row>
    <row r="157" spans="1:12" ht="25.5" x14ac:dyDescent="0.2">
      <c r="A157" s="128" t="s">
        <v>537</v>
      </c>
      <c r="B157" s="3" t="s">
        <v>213</v>
      </c>
      <c r="C157" s="40">
        <v>86.97833559</v>
      </c>
      <c r="D157" s="5" t="str">
        <f t="shared" si="60"/>
        <v>N/A</v>
      </c>
      <c r="E157" s="40">
        <v>86.704409607000002</v>
      </c>
      <c r="F157" s="5" t="str">
        <f t="shared" si="61"/>
        <v>N/A</v>
      </c>
      <c r="G157" s="40">
        <v>85.985639714000001</v>
      </c>
      <c r="H157" s="5" t="str">
        <f t="shared" si="62"/>
        <v>N/A</v>
      </c>
      <c r="I157" s="8">
        <v>-0.315</v>
      </c>
      <c r="J157" s="8">
        <v>-0.82899999999999996</v>
      </c>
      <c r="K157" s="3" t="s">
        <v>734</v>
      </c>
      <c r="L157" s="105" t="str">
        <f t="shared" si="63"/>
        <v>Yes</v>
      </c>
    </row>
    <row r="158" spans="1:12" ht="25.5" x14ac:dyDescent="0.2">
      <c r="A158" s="128" t="s">
        <v>538</v>
      </c>
      <c r="B158" s="3" t="s">
        <v>213</v>
      </c>
      <c r="C158" s="40">
        <v>98.683789224999998</v>
      </c>
      <c r="D158" s="5" t="str">
        <f t="shared" si="60"/>
        <v>N/A</v>
      </c>
      <c r="E158" s="40">
        <v>98.549853936999995</v>
      </c>
      <c r="F158" s="5" t="str">
        <f t="shared" si="61"/>
        <v>N/A</v>
      </c>
      <c r="G158" s="40">
        <v>98.513689396999993</v>
      </c>
      <c r="H158" s="5" t="str">
        <f t="shared" si="62"/>
        <v>N/A</v>
      </c>
      <c r="I158" s="8">
        <v>-0.13600000000000001</v>
      </c>
      <c r="J158" s="8">
        <v>-3.6999999999999998E-2</v>
      </c>
      <c r="K158" s="3" t="s">
        <v>734</v>
      </c>
      <c r="L158" s="105" t="str">
        <f t="shared" si="63"/>
        <v>Yes</v>
      </c>
    </row>
    <row r="159" spans="1:12" ht="25.5" x14ac:dyDescent="0.2">
      <c r="A159" s="128" t="s">
        <v>539</v>
      </c>
      <c r="B159" s="3" t="s">
        <v>213</v>
      </c>
      <c r="C159" s="40">
        <v>99.981406821999997</v>
      </c>
      <c r="D159" s="5" t="str">
        <f t="shared" si="60"/>
        <v>N/A</v>
      </c>
      <c r="E159" s="40">
        <v>99.975653636999994</v>
      </c>
      <c r="F159" s="5" t="str">
        <f t="shared" si="61"/>
        <v>N/A</v>
      </c>
      <c r="G159" s="40">
        <v>99.949744640000006</v>
      </c>
      <c r="H159" s="5" t="str">
        <f t="shared" si="62"/>
        <v>N/A</v>
      </c>
      <c r="I159" s="8">
        <v>-6.0000000000000001E-3</v>
      </c>
      <c r="J159" s="8">
        <v>-2.5999999999999999E-2</v>
      </c>
      <c r="K159" s="3" t="s">
        <v>734</v>
      </c>
      <c r="L159" s="105" t="str">
        <f t="shared" si="63"/>
        <v>Yes</v>
      </c>
    </row>
    <row r="160" spans="1:12" ht="25.5" x14ac:dyDescent="0.2">
      <c r="A160" s="137" t="s">
        <v>540</v>
      </c>
      <c r="B160" s="30" t="s">
        <v>213</v>
      </c>
      <c r="C160" s="1">
        <v>1180299.7</v>
      </c>
      <c r="D160" s="7" t="str">
        <f t="shared" si="56"/>
        <v>N/A</v>
      </c>
      <c r="E160" s="1">
        <v>1168557.8999999999</v>
      </c>
      <c r="F160" s="7" t="str">
        <f t="shared" si="57"/>
        <v>N/A</v>
      </c>
      <c r="G160" s="1">
        <v>1233619.19</v>
      </c>
      <c r="H160" s="7" t="str">
        <f t="shared" si="58"/>
        <v>N/A</v>
      </c>
      <c r="I160" s="8">
        <v>-0.995</v>
      </c>
      <c r="J160" s="8">
        <v>5.5679999999999996</v>
      </c>
      <c r="K160" s="30" t="s">
        <v>734</v>
      </c>
      <c r="L160" s="105" t="str">
        <f t="shared" si="59"/>
        <v>Yes</v>
      </c>
    </row>
    <row r="161" spans="1:12" x14ac:dyDescent="0.2">
      <c r="A161" s="137" t="s">
        <v>541</v>
      </c>
      <c r="B161" s="30" t="s">
        <v>213</v>
      </c>
      <c r="C161" s="10">
        <v>11755767987</v>
      </c>
      <c r="D161" s="7" t="str">
        <f t="shared" si="56"/>
        <v>N/A</v>
      </c>
      <c r="E161" s="10">
        <v>10915162196</v>
      </c>
      <c r="F161" s="7" t="str">
        <f t="shared" si="57"/>
        <v>N/A</v>
      </c>
      <c r="G161" s="10">
        <v>10427296129</v>
      </c>
      <c r="H161" s="7" t="str">
        <f t="shared" si="58"/>
        <v>N/A</v>
      </c>
      <c r="I161" s="8">
        <v>-7.15</v>
      </c>
      <c r="J161" s="8">
        <v>-4.47</v>
      </c>
      <c r="K161" s="30" t="s">
        <v>734</v>
      </c>
      <c r="L161" s="105" t="str">
        <f t="shared" si="59"/>
        <v>Yes</v>
      </c>
    </row>
    <row r="162" spans="1:12" x14ac:dyDescent="0.2">
      <c r="A162" s="137" t="s">
        <v>1264</v>
      </c>
      <c r="B162" s="30" t="s">
        <v>213</v>
      </c>
      <c r="C162" s="10">
        <v>8346.0009520000003</v>
      </c>
      <c r="D162" s="7" t="str">
        <f t="shared" si="56"/>
        <v>N/A</v>
      </c>
      <c r="E162" s="10">
        <v>7858.1014244999997</v>
      </c>
      <c r="F162" s="7" t="str">
        <f t="shared" si="57"/>
        <v>N/A</v>
      </c>
      <c r="G162" s="10">
        <v>7772.7879856999998</v>
      </c>
      <c r="H162" s="7" t="str">
        <f t="shared" si="58"/>
        <v>N/A</v>
      </c>
      <c r="I162" s="8">
        <v>-5.85</v>
      </c>
      <c r="J162" s="8">
        <v>-1.0900000000000001</v>
      </c>
      <c r="K162" s="30" t="s">
        <v>734</v>
      </c>
      <c r="L162" s="105" t="str">
        <f t="shared" si="59"/>
        <v>Yes</v>
      </c>
    </row>
    <row r="163" spans="1:12" ht="25.5" x14ac:dyDescent="0.2">
      <c r="A163" s="137" t="s">
        <v>1265</v>
      </c>
      <c r="B163" s="30" t="s">
        <v>213</v>
      </c>
      <c r="C163" s="10">
        <v>50585.493989000002</v>
      </c>
      <c r="D163" s="7" t="str">
        <f t="shared" si="56"/>
        <v>N/A</v>
      </c>
      <c r="E163" s="10">
        <v>35542.916626999999</v>
      </c>
      <c r="F163" s="7" t="str">
        <f t="shared" si="57"/>
        <v>N/A</v>
      </c>
      <c r="G163" s="10">
        <v>27101.564219</v>
      </c>
      <c r="H163" s="7" t="str">
        <f t="shared" si="58"/>
        <v>N/A</v>
      </c>
      <c r="I163" s="8">
        <v>-29.7</v>
      </c>
      <c r="J163" s="8">
        <v>-23.7</v>
      </c>
      <c r="K163" s="30" t="s">
        <v>734</v>
      </c>
      <c r="L163" s="105" t="str">
        <f t="shared" si="59"/>
        <v>Yes</v>
      </c>
    </row>
    <row r="164" spans="1:12" ht="25.5" x14ac:dyDescent="0.2">
      <c r="A164" s="137" t="s">
        <v>1266</v>
      </c>
      <c r="B164" s="30" t="s">
        <v>213</v>
      </c>
      <c r="C164" s="10">
        <v>18182.145334000001</v>
      </c>
      <c r="D164" s="7" t="str">
        <f t="shared" si="56"/>
        <v>N/A</v>
      </c>
      <c r="E164" s="10">
        <v>17951.593312000001</v>
      </c>
      <c r="F164" s="7" t="str">
        <f t="shared" si="57"/>
        <v>N/A</v>
      </c>
      <c r="G164" s="10">
        <v>17527.331421999999</v>
      </c>
      <c r="H164" s="7" t="str">
        <f t="shared" si="58"/>
        <v>N/A</v>
      </c>
      <c r="I164" s="8">
        <v>-1.27</v>
      </c>
      <c r="J164" s="8">
        <v>-2.36</v>
      </c>
      <c r="K164" s="30" t="s">
        <v>734</v>
      </c>
      <c r="L164" s="105" t="str">
        <f t="shared" si="59"/>
        <v>Yes</v>
      </c>
    </row>
    <row r="165" spans="1:12" ht="25.5" x14ac:dyDescent="0.2">
      <c r="A165" s="137" t="s">
        <v>1267</v>
      </c>
      <c r="B165" s="30" t="s">
        <v>213</v>
      </c>
      <c r="C165" s="10">
        <v>3337.9598129999999</v>
      </c>
      <c r="D165" s="7" t="str">
        <f t="shared" si="56"/>
        <v>N/A</v>
      </c>
      <c r="E165" s="10">
        <v>3587.2598687999998</v>
      </c>
      <c r="F165" s="7" t="str">
        <f t="shared" si="57"/>
        <v>N/A</v>
      </c>
      <c r="G165" s="10">
        <v>3851.1217631</v>
      </c>
      <c r="H165" s="7" t="str">
        <f t="shared" si="58"/>
        <v>N/A</v>
      </c>
      <c r="I165" s="8">
        <v>7.4690000000000003</v>
      </c>
      <c r="J165" s="8">
        <v>7.3559999999999999</v>
      </c>
      <c r="K165" s="30" t="s">
        <v>734</v>
      </c>
      <c r="L165" s="105" t="str">
        <f t="shared" si="59"/>
        <v>Yes</v>
      </c>
    </row>
    <row r="166" spans="1:12" ht="25.5" x14ac:dyDescent="0.2">
      <c r="A166" s="137" t="s">
        <v>1268</v>
      </c>
      <c r="B166" s="30" t="s">
        <v>213</v>
      </c>
      <c r="C166" s="10">
        <v>6369.4046627999996</v>
      </c>
      <c r="D166" s="7" t="str">
        <f t="shared" si="56"/>
        <v>N/A</v>
      </c>
      <c r="E166" s="10">
        <v>6723.6774808</v>
      </c>
      <c r="F166" s="7" t="str">
        <f t="shared" si="57"/>
        <v>N/A</v>
      </c>
      <c r="G166" s="10">
        <v>7591.6921819999998</v>
      </c>
      <c r="H166" s="7" t="str">
        <f t="shared" si="58"/>
        <v>N/A</v>
      </c>
      <c r="I166" s="8">
        <v>5.5620000000000003</v>
      </c>
      <c r="J166" s="8">
        <v>12.91</v>
      </c>
      <c r="K166" s="30" t="s">
        <v>734</v>
      </c>
      <c r="L166" s="105" t="str">
        <f t="shared" si="59"/>
        <v>Yes</v>
      </c>
    </row>
    <row r="167" spans="1:12" x14ac:dyDescent="0.2">
      <c r="A167" s="168" t="s">
        <v>542</v>
      </c>
      <c r="B167" s="22" t="s">
        <v>213</v>
      </c>
      <c r="C167" s="29">
        <v>1564213028</v>
      </c>
      <c r="D167" s="27" t="str">
        <f t="shared" si="56"/>
        <v>N/A</v>
      </c>
      <c r="E167" s="29">
        <v>1491249418</v>
      </c>
      <c r="F167" s="27" t="str">
        <f t="shared" si="57"/>
        <v>N/A</v>
      </c>
      <c r="G167" s="29">
        <v>1782449100</v>
      </c>
      <c r="H167" s="27" t="str">
        <f t="shared" si="58"/>
        <v>N/A</v>
      </c>
      <c r="I167" s="8">
        <v>-4.66</v>
      </c>
      <c r="J167" s="8">
        <v>19.53</v>
      </c>
      <c r="K167" s="28" t="s">
        <v>734</v>
      </c>
      <c r="L167" s="105" t="str">
        <f t="shared" si="59"/>
        <v>Yes</v>
      </c>
    </row>
    <row r="168" spans="1:12" x14ac:dyDescent="0.2">
      <c r="A168" s="168" t="s">
        <v>1269</v>
      </c>
      <c r="B168" s="22" t="s">
        <v>213</v>
      </c>
      <c r="C168" s="29">
        <v>1110.5121703</v>
      </c>
      <c r="D168" s="27" t="str">
        <f t="shared" si="56"/>
        <v>N/A</v>
      </c>
      <c r="E168" s="29">
        <v>1073.5881853999999</v>
      </c>
      <c r="F168" s="27" t="str">
        <f t="shared" si="57"/>
        <v>N/A</v>
      </c>
      <c r="G168" s="29">
        <v>1328.6856706000001</v>
      </c>
      <c r="H168" s="27" t="str">
        <f t="shared" si="58"/>
        <v>N/A</v>
      </c>
      <c r="I168" s="8">
        <v>-3.32</v>
      </c>
      <c r="J168" s="8">
        <v>23.76</v>
      </c>
      <c r="K168" s="28" t="s">
        <v>734</v>
      </c>
      <c r="L168" s="105" t="str">
        <f t="shared" si="59"/>
        <v>Yes</v>
      </c>
    </row>
    <row r="169" spans="1:12" ht="25.5" x14ac:dyDescent="0.2">
      <c r="A169" s="168" t="s">
        <v>1270</v>
      </c>
      <c r="B169" s="30" t="s">
        <v>213</v>
      </c>
      <c r="C169" s="10">
        <v>1002.1043104</v>
      </c>
      <c r="D169" s="7" t="str">
        <f t="shared" si="56"/>
        <v>N/A</v>
      </c>
      <c r="E169" s="10">
        <v>1042.9721858</v>
      </c>
      <c r="F169" s="7" t="str">
        <f t="shared" si="57"/>
        <v>N/A</v>
      </c>
      <c r="G169" s="10">
        <v>1890.5705063</v>
      </c>
      <c r="H169" s="7" t="str">
        <f t="shared" si="58"/>
        <v>N/A</v>
      </c>
      <c r="I169" s="8">
        <v>4.0780000000000003</v>
      </c>
      <c r="J169" s="8">
        <v>81.27</v>
      </c>
      <c r="K169" s="30" t="s">
        <v>734</v>
      </c>
      <c r="L169" s="105" t="str">
        <f t="shared" si="59"/>
        <v>No</v>
      </c>
    </row>
    <row r="170" spans="1:12" ht="25.5" x14ac:dyDescent="0.2">
      <c r="A170" s="168" t="s">
        <v>1271</v>
      </c>
      <c r="B170" s="30" t="s">
        <v>213</v>
      </c>
      <c r="C170" s="10">
        <v>4152.2348503000003</v>
      </c>
      <c r="D170" s="7" t="str">
        <f t="shared" si="56"/>
        <v>N/A</v>
      </c>
      <c r="E170" s="10">
        <v>4062.8404770000002</v>
      </c>
      <c r="F170" s="7" t="str">
        <f t="shared" si="57"/>
        <v>N/A</v>
      </c>
      <c r="G170" s="10">
        <v>5262.0822965999996</v>
      </c>
      <c r="H170" s="7" t="str">
        <f t="shared" si="58"/>
        <v>N/A</v>
      </c>
      <c r="I170" s="8">
        <v>-2.15</v>
      </c>
      <c r="J170" s="8">
        <v>29.52</v>
      </c>
      <c r="K170" s="30" t="s">
        <v>734</v>
      </c>
      <c r="L170" s="105" t="str">
        <f t="shared" si="59"/>
        <v>Yes</v>
      </c>
    </row>
    <row r="171" spans="1:12" ht="25.5" x14ac:dyDescent="0.2">
      <c r="A171" s="168" t="s">
        <v>1272</v>
      </c>
      <c r="B171" s="30" t="s">
        <v>213</v>
      </c>
      <c r="C171" s="10">
        <v>494.91792285999998</v>
      </c>
      <c r="D171" s="7" t="str">
        <f t="shared" si="56"/>
        <v>N/A</v>
      </c>
      <c r="E171" s="10">
        <v>470.48589791000001</v>
      </c>
      <c r="F171" s="7" t="str">
        <f t="shared" si="57"/>
        <v>N/A</v>
      </c>
      <c r="G171" s="10">
        <v>497.02358716999998</v>
      </c>
      <c r="H171" s="7" t="str">
        <f t="shared" si="58"/>
        <v>N/A</v>
      </c>
      <c r="I171" s="8">
        <v>-4.9400000000000004</v>
      </c>
      <c r="J171" s="8">
        <v>5.64</v>
      </c>
      <c r="K171" s="30" t="s">
        <v>734</v>
      </c>
      <c r="L171" s="105" t="str">
        <f t="shared" si="59"/>
        <v>Yes</v>
      </c>
    </row>
    <row r="172" spans="1:12" ht="25.5" x14ac:dyDescent="0.2">
      <c r="A172" s="168" t="s">
        <v>1273</v>
      </c>
      <c r="B172" s="30" t="s">
        <v>213</v>
      </c>
      <c r="C172" s="10">
        <v>563.19093476</v>
      </c>
      <c r="D172" s="7" t="str">
        <f t="shared" si="56"/>
        <v>N/A</v>
      </c>
      <c r="E172" s="10">
        <v>552.67959341000005</v>
      </c>
      <c r="F172" s="7" t="str">
        <f t="shared" si="57"/>
        <v>N/A</v>
      </c>
      <c r="G172" s="10">
        <v>669.21889985999996</v>
      </c>
      <c r="H172" s="7" t="str">
        <f t="shared" si="58"/>
        <v>N/A</v>
      </c>
      <c r="I172" s="8">
        <v>-1.87</v>
      </c>
      <c r="J172" s="8">
        <v>21.09</v>
      </c>
      <c r="K172" s="30" t="s">
        <v>734</v>
      </c>
      <c r="L172" s="105" t="str">
        <f t="shared" si="59"/>
        <v>Yes</v>
      </c>
    </row>
    <row r="173" spans="1:12" ht="25.5" x14ac:dyDescent="0.2">
      <c r="A173" s="128" t="s">
        <v>543</v>
      </c>
      <c r="B173" s="92" t="s">
        <v>213</v>
      </c>
      <c r="C173" s="93">
        <v>4697367</v>
      </c>
      <c r="D173" s="94" t="str">
        <f>IF($B173="N/A","N/A",IF(C173&gt;10,"No",IF(C173&lt;-10,"No","Yes")))</f>
        <v>N/A</v>
      </c>
      <c r="E173" s="93">
        <v>4897059</v>
      </c>
      <c r="F173" s="94" t="str">
        <f>IF($B173="N/A","N/A",IF(E173&gt;10,"No",IF(E173&lt;-10,"No","Yes")))</f>
        <v>N/A</v>
      </c>
      <c r="G173" s="93">
        <v>4971682</v>
      </c>
      <c r="H173" s="94" t="str">
        <f>IF($B173="N/A","N/A",IF(G173&gt;10,"No",IF(G173&lt;-10,"No","Yes")))</f>
        <v>N/A</v>
      </c>
      <c r="I173" s="89">
        <v>4.2510000000000003</v>
      </c>
      <c r="J173" s="89">
        <v>1.524</v>
      </c>
      <c r="K173" s="90" t="s">
        <v>734</v>
      </c>
      <c r="L173" s="107" t="str">
        <f>IF(J173="Div by 0", "N/A", IF(K173="N/A","N/A", IF(J173&gt;VALUE(MID(K173,1,2)), "No", IF(J173&lt;-1*VALUE(MID(K173,1,2)), "No", "Yes"))))</f>
        <v>Yes</v>
      </c>
    </row>
    <row r="174" spans="1:12" ht="25.5" x14ac:dyDescent="0.2">
      <c r="A174" s="128" t="s">
        <v>1274</v>
      </c>
      <c r="B174" s="30" t="s">
        <v>213</v>
      </c>
      <c r="C174" s="10">
        <v>157070564</v>
      </c>
      <c r="D174" s="7" t="str">
        <f t="shared" ref="D174:D181" si="64">IF($B174="N/A","N/A",IF(C174&gt;10,"No",IF(C174&lt;-10,"No","Yes")))</f>
        <v>N/A</v>
      </c>
      <c r="E174" s="10">
        <v>163720985</v>
      </c>
      <c r="F174" s="7" t="str">
        <f t="shared" ref="F174:F181" si="65">IF($B174="N/A","N/A",IF(E174&gt;10,"No",IF(E174&lt;-10,"No","Yes")))</f>
        <v>N/A</v>
      </c>
      <c r="G174" s="10">
        <v>164275218</v>
      </c>
      <c r="H174" s="7" t="str">
        <f t="shared" ref="H174:H181" si="66">IF($B174="N/A","N/A",IF(G174&gt;10,"No",IF(G174&lt;-10,"No","Yes")))</f>
        <v>N/A</v>
      </c>
      <c r="I174" s="8">
        <v>4.234</v>
      </c>
      <c r="J174" s="8">
        <v>0.33850000000000002</v>
      </c>
      <c r="K174" s="30" t="s">
        <v>734</v>
      </c>
      <c r="L174" s="105" t="str">
        <f t="shared" ref="L174:L181" si="67">IF(J174="Div by 0", "N/A", IF(K174="N/A","N/A", IF(J174&gt;VALUE(MID(K174,1,2)), "No", IF(J174&lt;-1*VALUE(MID(K174,1,2)), "No", "Yes"))))</f>
        <v>Yes</v>
      </c>
    </row>
    <row r="175" spans="1:12" ht="25.5" x14ac:dyDescent="0.2">
      <c r="A175" s="128" t="s">
        <v>544</v>
      </c>
      <c r="B175" s="30" t="s">
        <v>213</v>
      </c>
      <c r="C175" s="10">
        <v>728929853</v>
      </c>
      <c r="D175" s="7" t="str">
        <f t="shared" si="64"/>
        <v>N/A</v>
      </c>
      <c r="E175" s="10">
        <v>711373776</v>
      </c>
      <c r="F175" s="7" t="str">
        <f t="shared" si="65"/>
        <v>N/A</v>
      </c>
      <c r="G175" s="10">
        <v>1019907559</v>
      </c>
      <c r="H175" s="7" t="str">
        <f t="shared" si="66"/>
        <v>N/A</v>
      </c>
      <c r="I175" s="8">
        <v>-2.41</v>
      </c>
      <c r="J175" s="8">
        <v>43.37</v>
      </c>
      <c r="K175" s="30" t="s">
        <v>734</v>
      </c>
      <c r="L175" s="105" t="str">
        <f t="shared" si="67"/>
        <v>No</v>
      </c>
    </row>
    <row r="176" spans="1:12" ht="25.5" x14ac:dyDescent="0.2">
      <c r="A176" s="128" t="s">
        <v>509</v>
      </c>
      <c r="B176" s="30" t="s">
        <v>213</v>
      </c>
      <c r="C176" s="10">
        <v>673515244</v>
      </c>
      <c r="D176" s="7" t="str">
        <f t="shared" si="64"/>
        <v>N/A</v>
      </c>
      <c r="E176" s="10">
        <v>611257598</v>
      </c>
      <c r="F176" s="7" t="str">
        <f t="shared" si="65"/>
        <v>N/A</v>
      </c>
      <c r="G176" s="10">
        <v>593294641</v>
      </c>
      <c r="H176" s="7" t="str">
        <f t="shared" si="66"/>
        <v>N/A</v>
      </c>
      <c r="I176" s="8">
        <v>-9.24</v>
      </c>
      <c r="J176" s="8">
        <v>-2.94</v>
      </c>
      <c r="K176" s="30" t="s">
        <v>734</v>
      </c>
      <c r="L176" s="105" t="str">
        <f t="shared" si="67"/>
        <v>Yes</v>
      </c>
    </row>
    <row r="177" spans="1:12" ht="25.5" x14ac:dyDescent="0.2">
      <c r="A177" s="128" t="s">
        <v>510</v>
      </c>
      <c r="B177" s="30" t="s">
        <v>213</v>
      </c>
      <c r="C177" s="10">
        <v>3.3348930923000002</v>
      </c>
      <c r="D177" s="7" t="str">
        <f t="shared" si="64"/>
        <v>N/A</v>
      </c>
      <c r="E177" s="10">
        <v>3.5255166724000002</v>
      </c>
      <c r="F177" s="7" t="str">
        <f t="shared" si="65"/>
        <v>N/A</v>
      </c>
      <c r="G177" s="10">
        <v>3.7060259573000001</v>
      </c>
      <c r="H177" s="7" t="str">
        <f t="shared" si="66"/>
        <v>N/A</v>
      </c>
      <c r="I177" s="8">
        <v>5.7160000000000002</v>
      </c>
      <c r="J177" s="8">
        <v>5.12</v>
      </c>
      <c r="K177" s="30" t="s">
        <v>734</v>
      </c>
      <c r="L177" s="105" t="str">
        <f t="shared" si="67"/>
        <v>Yes</v>
      </c>
    </row>
    <row r="178" spans="1:12" ht="25.5" x14ac:dyDescent="0.2">
      <c r="A178" s="128" t="s">
        <v>1275</v>
      </c>
      <c r="B178" s="22" t="s">
        <v>213</v>
      </c>
      <c r="C178" s="29">
        <v>111.51215965999999</v>
      </c>
      <c r="D178" s="27" t="str">
        <f t="shared" si="64"/>
        <v>N/A</v>
      </c>
      <c r="E178" s="29">
        <v>117.86687933</v>
      </c>
      <c r="F178" s="27" t="str">
        <f t="shared" si="65"/>
        <v>N/A</v>
      </c>
      <c r="G178" s="29">
        <v>122.45518156999999</v>
      </c>
      <c r="H178" s="27" t="str">
        <f t="shared" si="66"/>
        <v>N/A</v>
      </c>
      <c r="I178" s="8">
        <v>5.6989999999999998</v>
      </c>
      <c r="J178" s="8">
        <v>3.8929999999999998</v>
      </c>
      <c r="K178" s="28" t="s">
        <v>734</v>
      </c>
      <c r="L178" s="105" t="str">
        <f t="shared" si="67"/>
        <v>Yes</v>
      </c>
    </row>
    <row r="179" spans="1:12" ht="25.5" x14ac:dyDescent="0.2">
      <c r="A179" s="128" t="s">
        <v>511</v>
      </c>
      <c r="B179" s="22" t="s">
        <v>213</v>
      </c>
      <c r="C179" s="29">
        <v>517.50334422000003</v>
      </c>
      <c r="D179" s="27" t="str">
        <f t="shared" si="64"/>
        <v>N/A</v>
      </c>
      <c r="E179" s="29">
        <v>512.13597948999995</v>
      </c>
      <c r="F179" s="27" t="str">
        <f t="shared" si="65"/>
        <v>N/A</v>
      </c>
      <c r="G179" s="29">
        <v>760.26662357999999</v>
      </c>
      <c r="H179" s="27" t="str">
        <f t="shared" si="66"/>
        <v>N/A</v>
      </c>
      <c r="I179" s="8">
        <v>-1.04</v>
      </c>
      <c r="J179" s="8">
        <v>48.45</v>
      </c>
      <c r="K179" s="28" t="s">
        <v>734</v>
      </c>
      <c r="L179" s="105" t="str">
        <f t="shared" si="67"/>
        <v>No</v>
      </c>
    </row>
    <row r="180" spans="1:12" ht="25.5" x14ac:dyDescent="0.2">
      <c r="A180" s="128" t="s">
        <v>512</v>
      </c>
      <c r="B180" s="22" t="s">
        <v>213</v>
      </c>
      <c r="C180" s="29">
        <v>478.16177334000002</v>
      </c>
      <c r="D180" s="27" t="str">
        <f t="shared" si="64"/>
        <v>N/A</v>
      </c>
      <c r="E180" s="29">
        <v>440.05980994999999</v>
      </c>
      <c r="F180" s="27" t="str">
        <f t="shared" si="65"/>
        <v>N/A</v>
      </c>
      <c r="G180" s="29">
        <v>442.25783947000002</v>
      </c>
      <c r="H180" s="27" t="str">
        <f t="shared" si="66"/>
        <v>N/A</v>
      </c>
      <c r="I180" s="8">
        <v>-7.97</v>
      </c>
      <c r="J180" s="8">
        <v>0.4995</v>
      </c>
      <c r="K180" s="28" t="s">
        <v>734</v>
      </c>
      <c r="L180" s="105" t="str">
        <f t="shared" si="67"/>
        <v>Yes</v>
      </c>
    </row>
    <row r="181" spans="1:12" ht="25.5" x14ac:dyDescent="0.2">
      <c r="A181" s="128" t="s">
        <v>1625</v>
      </c>
      <c r="B181" s="30" t="s">
        <v>213</v>
      </c>
      <c r="C181" s="9">
        <v>80.374512530999993</v>
      </c>
      <c r="D181" s="7" t="str">
        <f t="shared" si="64"/>
        <v>N/A</v>
      </c>
      <c r="E181" s="9">
        <v>79.752244907000005</v>
      </c>
      <c r="F181" s="7" t="str">
        <f t="shared" si="65"/>
        <v>N/A</v>
      </c>
      <c r="G181" s="9">
        <v>82.854955560999997</v>
      </c>
      <c r="H181" s="7" t="str">
        <f t="shared" si="66"/>
        <v>N/A</v>
      </c>
      <c r="I181" s="36">
        <v>-0.77400000000000002</v>
      </c>
      <c r="J181" s="36">
        <v>3.89</v>
      </c>
      <c r="K181" s="30" t="s">
        <v>734</v>
      </c>
      <c r="L181" s="105" t="str">
        <f t="shared" si="67"/>
        <v>Yes</v>
      </c>
    </row>
    <row r="182" spans="1:12" ht="25.5" x14ac:dyDescent="0.2">
      <c r="A182" s="128" t="s">
        <v>1626</v>
      </c>
      <c r="B182" s="95" t="s">
        <v>213</v>
      </c>
      <c r="C182" s="96">
        <v>65.002732426999998</v>
      </c>
      <c r="D182" s="91" t="str">
        <f t="shared" ref="D182" si="68">IF($B182="N/A","N/A",IF(C182&lt;0,"No","Yes"))</f>
        <v>N/A</v>
      </c>
      <c r="E182" s="96">
        <v>64.095293108999996</v>
      </c>
      <c r="F182" s="91" t="str">
        <f t="shared" ref="F182" si="69">IF($B182="N/A","N/A",IF(E182&lt;0,"No","Yes"))</f>
        <v>N/A</v>
      </c>
      <c r="G182" s="96">
        <v>65.580077318999997</v>
      </c>
      <c r="H182" s="91" t="str">
        <f t="shared" ref="H182" si="70">IF($B182="N/A","N/A",IF(G182&lt;0,"No","Yes"))</f>
        <v>N/A</v>
      </c>
      <c r="I182" s="97">
        <v>-1.4</v>
      </c>
      <c r="J182" s="97">
        <v>2.3170000000000002</v>
      </c>
      <c r="K182" s="95" t="s">
        <v>734</v>
      </c>
      <c r="L182" s="107" t="str">
        <f t="shared" ref="L182" si="71">IF(J182="Div by 0", "N/A", IF(OR(J182="N/A",K182="N/A"),"N/A", IF(J182&gt;VALUE(MID(K182,1,2)), "No", IF(J182&lt;-1*VALUE(MID(K182,1,2)), "No", "Yes"))))</f>
        <v>Yes</v>
      </c>
    </row>
    <row r="183" spans="1:12" ht="25.5" x14ac:dyDescent="0.2">
      <c r="A183" s="128" t="s">
        <v>1627</v>
      </c>
      <c r="B183" s="3" t="s">
        <v>213</v>
      </c>
      <c r="C183" s="9">
        <v>69.056077364999993</v>
      </c>
      <c r="D183" s="5" t="str">
        <f t="shared" ref="D183:D185" si="72">IF($B183="N/A","N/A",IF(C183&lt;0,"No","Yes"))</f>
        <v>N/A</v>
      </c>
      <c r="E183" s="9">
        <v>68.352247313000007</v>
      </c>
      <c r="F183" s="5" t="str">
        <f t="shared" ref="F183:F185" si="73">IF($B183="N/A","N/A",IF(E183&lt;0,"No","Yes"))</f>
        <v>N/A</v>
      </c>
      <c r="G183" s="9">
        <v>70.452437988</v>
      </c>
      <c r="H183" s="5" t="str">
        <f t="shared" ref="H183:H185" si="74">IF($B183="N/A","N/A",IF(G183&lt;0,"No","Yes"))</f>
        <v>N/A</v>
      </c>
      <c r="I183" s="36">
        <v>-1.02</v>
      </c>
      <c r="J183" s="36">
        <v>3.073</v>
      </c>
      <c r="K183" s="3" t="s">
        <v>734</v>
      </c>
      <c r="L183" s="105" t="str">
        <f t="shared" ref="L183:L213" si="75">IF(J183="Div by 0", "N/A", IF(OR(J183="N/A",K183="N/A"),"N/A", IF(J183&gt;VALUE(MID(K183,1,2)), "No", IF(J183&lt;-1*VALUE(MID(K183,1,2)), "No", "Yes"))))</f>
        <v>Yes</v>
      </c>
    </row>
    <row r="184" spans="1:12" ht="25.5" x14ac:dyDescent="0.2">
      <c r="A184" s="128" t="s">
        <v>1628</v>
      </c>
      <c r="B184" s="3" t="s">
        <v>213</v>
      </c>
      <c r="C184" s="9">
        <v>84.766053300999999</v>
      </c>
      <c r="D184" s="5" t="str">
        <f t="shared" si="72"/>
        <v>N/A</v>
      </c>
      <c r="E184" s="9">
        <v>84.324024570000006</v>
      </c>
      <c r="F184" s="5" t="str">
        <f t="shared" si="73"/>
        <v>N/A</v>
      </c>
      <c r="G184" s="9">
        <v>87.525247163000003</v>
      </c>
      <c r="H184" s="5" t="str">
        <f t="shared" si="74"/>
        <v>N/A</v>
      </c>
      <c r="I184" s="36">
        <v>-0.52100000000000002</v>
      </c>
      <c r="J184" s="36">
        <v>3.7959999999999998</v>
      </c>
      <c r="K184" s="3" t="s">
        <v>734</v>
      </c>
      <c r="L184" s="105" t="str">
        <f t="shared" si="75"/>
        <v>Yes</v>
      </c>
    </row>
    <row r="185" spans="1:12" ht="25.5" x14ac:dyDescent="0.2">
      <c r="A185" s="128" t="s">
        <v>1629</v>
      </c>
      <c r="B185" s="3" t="s">
        <v>213</v>
      </c>
      <c r="C185" s="9">
        <v>80.036201450999997</v>
      </c>
      <c r="D185" s="5" t="str">
        <f t="shared" si="72"/>
        <v>N/A</v>
      </c>
      <c r="E185" s="9">
        <v>78.849243498000007</v>
      </c>
      <c r="F185" s="5" t="str">
        <f t="shared" si="73"/>
        <v>N/A</v>
      </c>
      <c r="G185" s="9">
        <v>82.620186415000006</v>
      </c>
      <c r="H185" s="5" t="str">
        <f t="shared" si="74"/>
        <v>N/A</v>
      </c>
      <c r="I185" s="36">
        <v>-1.48</v>
      </c>
      <c r="J185" s="36">
        <v>4.782</v>
      </c>
      <c r="K185" s="3" t="s">
        <v>734</v>
      </c>
      <c r="L185" s="105" t="str">
        <f t="shared" si="75"/>
        <v>Yes</v>
      </c>
    </row>
    <row r="186" spans="1:12" ht="25.5" x14ac:dyDescent="0.2">
      <c r="A186" s="128" t="s">
        <v>1631</v>
      </c>
      <c r="B186" s="98" t="s">
        <v>213</v>
      </c>
      <c r="C186" s="96">
        <v>7.1917168778000002</v>
      </c>
      <c r="D186" s="88" t="str">
        <f>IF($B186="N/A","N/A",IF(C186&gt;10,"No",IF(C186&lt;-10,"No","Yes")))</f>
        <v>N/A</v>
      </c>
      <c r="E186" s="96">
        <v>7.1101262532999998</v>
      </c>
      <c r="F186" s="88" t="str">
        <f>IF($B186="N/A","N/A",IF(E186&gt;10,"No",IF(E186&lt;-10,"No","Yes")))</f>
        <v>N/A</v>
      </c>
      <c r="G186" s="96">
        <v>7.3929212762000001</v>
      </c>
      <c r="H186" s="88" t="str">
        <f>IF($B186="N/A","N/A",IF(G186&gt;10,"No",IF(G186&lt;-10,"No","Yes")))</f>
        <v>N/A</v>
      </c>
      <c r="I186" s="97">
        <v>-1.1299999999999999</v>
      </c>
      <c r="J186" s="97">
        <v>3.9769999999999999</v>
      </c>
      <c r="K186" s="98" t="s">
        <v>734</v>
      </c>
      <c r="L186" s="105" t="str">
        <f t="shared" si="75"/>
        <v>Yes</v>
      </c>
    </row>
    <row r="187" spans="1:12" ht="25.5" x14ac:dyDescent="0.2">
      <c r="A187" s="128" t="s">
        <v>1632</v>
      </c>
      <c r="B187" s="22" t="s">
        <v>213</v>
      </c>
      <c r="C187" s="9">
        <v>3.1947725E-3</v>
      </c>
      <c r="D187" s="27" t="str">
        <f t="shared" ref="D187:D213" si="76">IF($B187="N/A","N/A",IF(C187&gt;10,"No",IF(C187&lt;-10,"No","Yes")))</f>
        <v>N/A</v>
      </c>
      <c r="E187" s="9">
        <v>2.8077087000000001E-3</v>
      </c>
      <c r="F187" s="27" t="str">
        <f t="shared" ref="F187:F213" si="77">IF($B187="N/A","N/A",IF(E187&gt;10,"No",IF(E187&lt;-10,"No","Yes")))</f>
        <v>N/A</v>
      </c>
      <c r="G187" s="9">
        <v>3.0562507000000002E-3</v>
      </c>
      <c r="H187" s="27" t="str">
        <f t="shared" ref="H187:H213" si="78">IF($B187="N/A","N/A",IF(G187&gt;10,"No",IF(G187&lt;-10,"No","Yes")))</f>
        <v>N/A</v>
      </c>
      <c r="I187" s="36">
        <v>-12.1</v>
      </c>
      <c r="J187" s="36">
        <v>8.8520000000000003</v>
      </c>
      <c r="K187" s="28" t="s">
        <v>734</v>
      </c>
      <c r="L187" s="105" t="str">
        <f t="shared" si="75"/>
        <v>Yes</v>
      </c>
    </row>
    <row r="188" spans="1:12" ht="25.5" x14ac:dyDescent="0.2">
      <c r="A188" s="128" t="s">
        <v>1633</v>
      </c>
      <c r="B188" s="22" t="s">
        <v>213</v>
      </c>
      <c r="C188" s="9">
        <v>0.1590286756</v>
      </c>
      <c r="D188" s="27" t="str">
        <f t="shared" si="76"/>
        <v>N/A</v>
      </c>
      <c r="E188" s="9">
        <v>0.1684625203</v>
      </c>
      <c r="F188" s="27" t="str">
        <f t="shared" si="77"/>
        <v>N/A</v>
      </c>
      <c r="G188" s="9">
        <v>0.1856858636</v>
      </c>
      <c r="H188" s="27" t="str">
        <f t="shared" si="78"/>
        <v>N/A</v>
      </c>
      <c r="I188" s="36">
        <v>5.9320000000000004</v>
      </c>
      <c r="J188" s="36">
        <v>10.220000000000001</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2.1455382161999998</v>
      </c>
      <c r="D190" s="27" t="str">
        <f t="shared" si="76"/>
        <v>N/A</v>
      </c>
      <c r="E190" s="9">
        <v>1.9566849744000001</v>
      </c>
      <c r="F190" s="27" t="str">
        <f t="shared" si="77"/>
        <v>N/A</v>
      </c>
      <c r="G190" s="9">
        <v>1.8906264792</v>
      </c>
      <c r="H190" s="27" t="str">
        <f t="shared" si="78"/>
        <v>N/A</v>
      </c>
      <c r="I190" s="36">
        <v>-8.8000000000000007</v>
      </c>
      <c r="J190" s="36">
        <v>-3.38</v>
      </c>
      <c r="K190" s="28" t="s">
        <v>734</v>
      </c>
      <c r="L190" s="105" t="str">
        <f t="shared" si="75"/>
        <v>Yes</v>
      </c>
    </row>
    <row r="191" spans="1:12" ht="25.5" x14ac:dyDescent="0.2">
      <c r="A191" s="128" t="s">
        <v>1636</v>
      </c>
      <c r="B191" s="22" t="s">
        <v>213</v>
      </c>
      <c r="C191" s="9">
        <v>71.056923037000004</v>
      </c>
      <c r="D191" s="27" t="str">
        <f t="shared" si="76"/>
        <v>N/A</v>
      </c>
      <c r="E191" s="9">
        <v>68.518746495000002</v>
      </c>
      <c r="F191" s="27" t="str">
        <f t="shared" si="77"/>
        <v>N/A</v>
      </c>
      <c r="G191" s="9">
        <v>74.337259497000005</v>
      </c>
      <c r="H191" s="27" t="str">
        <f t="shared" si="78"/>
        <v>N/A</v>
      </c>
      <c r="I191" s="36">
        <v>-3.57</v>
      </c>
      <c r="J191" s="36">
        <v>8.4920000000000009</v>
      </c>
      <c r="K191" s="28" t="s">
        <v>734</v>
      </c>
      <c r="L191" s="105" t="str">
        <f t="shared" si="75"/>
        <v>Yes</v>
      </c>
    </row>
    <row r="192" spans="1:12" ht="25.5" x14ac:dyDescent="0.2">
      <c r="A192" s="128" t="s">
        <v>1637</v>
      </c>
      <c r="B192" s="22" t="s">
        <v>213</v>
      </c>
      <c r="C192" s="9">
        <v>3.549747E-4</v>
      </c>
      <c r="D192" s="27" t="str">
        <f t="shared" si="76"/>
        <v>N/A</v>
      </c>
      <c r="E192" s="9">
        <v>7.1992500000000006E-5</v>
      </c>
      <c r="F192" s="27" t="str">
        <f t="shared" si="77"/>
        <v>N/A</v>
      </c>
      <c r="G192" s="9">
        <v>0</v>
      </c>
      <c r="H192" s="27" t="str">
        <f t="shared" si="78"/>
        <v>N/A</v>
      </c>
      <c r="I192" s="36">
        <v>-79.7</v>
      </c>
      <c r="J192" s="36">
        <v>-100</v>
      </c>
      <c r="K192" s="28" t="s">
        <v>734</v>
      </c>
      <c r="L192" s="105" t="str">
        <f t="shared" si="75"/>
        <v>No</v>
      </c>
    </row>
    <row r="193" spans="1:12" ht="25.5" x14ac:dyDescent="0.2">
      <c r="A193" s="128" t="s">
        <v>1638</v>
      </c>
      <c r="B193" s="22" t="s">
        <v>213</v>
      </c>
      <c r="C193" s="9">
        <v>7.5980919398999998</v>
      </c>
      <c r="D193" s="27" t="str">
        <f t="shared" si="76"/>
        <v>N/A</v>
      </c>
      <c r="E193" s="9">
        <v>10.804926881</v>
      </c>
      <c r="F193" s="27" t="str">
        <f t="shared" si="77"/>
        <v>N/A</v>
      </c>
      <c r="G193" s="9">
        <v>8.5225413395</v>
      </c>
      <c r="H193" s="27" t="str">
        <f t="shared" si="78"/>
        <v>N/A</v>
      </c>
      <c r="I193" s="36">
        <v>42.21</v>
      </c>
      <c r="J193" s="36">
        <v>-21.1</v>
      </c>
      <c r="K193" s="28" t="s">
        <v>734</v>
      </c>
      <c r="L193" s="105" t="str">
        <f t="shared" si="75"/>
        <v>Yes</v>
      </c>
    </row>
    <row r="194" spans="1:12" ht="25.5" x14ac:dyDescent="0.2">
      <c r="A194" s="128" t="s">
        <v>1639</v>
      </c>
      <c r="B194" s="22" t="s">
        <v>213</v>
      </c>
      <c r="C194" s="9">
        <v>32.640990635000001</v>
      </c>
      <c r="D194" s="27" t="str">
        <f t="shared" si="76"/>
        <v>N/A</v>
      </c>
      <c r="E194" s="9">
        <v>30.967226840999999</v>
      </c>
      <c r="F194" s="27" t="str">
        <f t="shared" si="77"/>
        <v>N/A</v>
      </c>
      <c r="G194" s="9">
        <v>32.183661284000003</v>
      </c>
      <c r="H194" s="27" t="str">
        <f t="shared" si="78"/>
        <v>N/A</v>
      </c>
      <c r="I194" s="36">
        <v>-5.13</v>
      </c>
      <c r="J194" s="36">
        <v>3.9279999999999999</v>
      </c>
      <c r="K194" s="28" t="s">
        <v>734</v>
      </c>
      <c r="L194" s="105" t="str">
        <f t="shared" si="75"/>
        <v>Yes</v>
      </c>
    </row>
    <row r="195" spans="1:12" ht="25.5" x14ac:dyDescent="0.2">
      <c r="A195" s="128" t="s">
        <v>1640</v>
      </c>
      <c r="B195" s="22" t="s">
        <v>213</v>
      </c>
      <c r="C195" s="9">
        <v>23.498261689</v>
      </c>
      <c r="D195" s="27" t="str">
        <f t="shared" si="76"/>
        <v>N/A</v>
      </c>
      <c r="E195" s="9">
        <v>26.839535130000002</v>
      </c>
      <c r="F195" s="27" t="str">
        <f t="shared" si="77"/>
        <v>N/A</v>
      </c>
      <c r="G195" s="9">
        <v>18.524084373000001</v>
      </c>
      <c r="H195" s="27" t="str">
        <f t="shared" si="78"/>
        <v>N/A</v>
      </c>
      <c r="I195" s="36">
        <v>14.22</v>
      </c>
      <c r="J195" s="36">
        <v>-31</v>
      </c>
      <c r="K195" s="28" t="s">
        <v>734</v>
      </c>
      <c r="L195" s="105" t="str">
        <f t="shared" si="75"/>
        <v>No</v>
      </c>
    </row>
    <row r="196" spans="1:12" ht="25.5" x14ac:dyDescent="0.2">
      <c r="A196" s="128" t="s">
        <v>1641</v>
      </c>
      <c r="B196" s="22" t="s">
        <v>213</v>
      </c>
      <c r="C196" s="9">
        <v>1.542649148</v>
      </c>
      <c r="D196" s="27" t="str">
        <f t="shared" si="76"/>
        <v>N/A</v>
      </c>
      <c r="E196" s="9">
        <v>1.6577719896000001</v>
      </c>
      <c r="F196" s="27" t="str">
        <f t="shared" si="77"/>
        <v>N/A</v>
      </c>
      <c r="G196" s="9">
        <v>1.6977845164000001</v>
      </c>
      <c r="H196" s="27" t="str">
        <f t="shared" si="78"/>
        <v>N/A</v>
      </c>
      <c r="I196" s="36">
        <v>7.4630000000000001</v>
      </c>
      <c r="J196" s="36">
        <v>2.4140000000000001</v>
      </c>
      <c r="K196" s="28" t="s">
        <v>734</v>
      </c>
      <c r="L196" s="105" t="str">
        <f t="shared" si="75"/>
        <v>Yes</v>
      </c>
    </row>
    <row r="197" spans="1:12" ht="25.5" x14ac:dyDescent="0.2">
      <c r="A197" s="128" t="s">
        <v>1642</v>
      </c>
      <c r="B197" s="22" t="s">
        <v>213</v>
      </c>
      <c r="C197" s="9">
        <v>58.717717710999999</v>
      </c>
      <c r="D197" s="27" t="str">
        <f t="shared" si="76"/>
        <v>N/A</v>
      </c>
      <c r="E197" s="9">
        <v>57.475956295000003</v>
      </c>
      <c r="F197" s="27" t="str">
        <f t="shared" si="77"/>
        <v>N/A</v>
      </c>
      <c r="G197" s="9">
        <v>60.274555669999998</v>
      </c>
      <c r="H197" s="27" t="str">
        <f t="shared" si="78"/>
        <v>N/A</v>
      </c>
      <c r="I197" s="36">
        <v>-2.11</v>
      </c>
      <c r="J197" s="36">
        <v>4.8689999999999998</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4.2010548428999996</v>
      </c>
      <c r="D199" s="27" t="str">
        <f t="shared" si="76"/>
        <v>N/A</v>
      </c>
      <c r="E199" s="9">
        <v>5.4260049976999998</v>
      </c>
      <c r="F199" s="27" t="str">
        <f t="shared" si="77"/>
        <v>N/A</v>
      </c>
      <c r="G199" s="9">
        <v>5.6240975673999998</v>
      </c>
      <c r="H199" s="27" t="str">
        <f t="shared" si="78"/>
        <v>N/A</v>
      </c>
      <c r="I199" s="36">
        <v>29.16</v>
      </c>
      <c r="J199" s="36">
        <v>3.6509999999999998</v>
      </c>
      <c r="K199" s="28" t="s">
        <v>734</v>
      </c>
      <c r="L199" s="105" t="str">
        <f t="shared" si="75"/>
        <v>Yes</v>
      </c>
    </row>
    <row r="200" spans="1:12" ht="25.5" x14ac:dyDescent="0.2">
      <c r="A200" s="128" t="s">
        <v>1645</v>
      </c>
      <c r="B200" s="22" t="s">
        <v>213</v>
      </c>
      <c r="C200" s="9">
        <v>8.7810806992000003</v>
      </c>
      <c r="D200" s="27" t="str">
        <f t="shared" si="76"/>
        <v>N/A</v>
      </c>
      <c r="E200" s="9">
        <v>8.6011635433000002</v>
      </c>
      <c r="F200" s="27" t="str">
        <f t="shared" si="77"/>
        <v>N/A</v>
      </c>
      <c r="G200" s="9">
        <v>8.8838498024000003</v>
      </c>
      <c r="H200" s="27" t="str">
        <f t="shared" si="78"/>
        <v>N/A</v>
      </c>
      <c r="I200" s="36">
        <v>-2.0499999999999998</v>
      </c>
      <c r="J200" s="36">
        <v>3.2869999999999999</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0.48106174359999998</v>
      </c>
      <c r="D203" s="27" t="str">
        <f t="shared" si="76"/>
        <v>N/A</v>
      </c>
      <c r="E203" s="9">
        <v>0.28221071780000001</v>
      </c>
      <c r="F203" s="27" t="str">
        <f t="shared" si="77"/>
        <v>N/A</v>
      </c>
      <c r="G203" s="9">
        <v>0.28423131200000001</v>
      </c>
      <c r="H203" s="27" t="str">
        <f t="shared" si="78"/>
        <v>N/A</v>
      </c>
      <c r="I203" s="36">
        <v>-41.3</v>
      </c>
      <c r="J203" s="36">
        <v>0.71599999999999997</v>
      </c>
      <c r="K203" s="28" t="s">
        <v>734</v>
      </c>
      <c r="L203" s="105" t="str">
        <f t="shared" si="75"/>
        <v>Yes</v>
      </c>
    </row>
    <row r="204" spans="1:12" ht="25.5" x14ac:dyDescent="0.2">
      <c r="A204" s="128" t="s">
        <v>1649</v>
      </c>
      <c r="B204" s="22" t="s">
        <v>213</v>
      </c>
      <c r="C204" s="9">
        <v>1.3085788161</v>
      </c>
      <c r="D204" s="27" t="str">
        <f t="shared" si="76"/>
        <v>N/A</v>
      </c>
      <c r="E204" s="9">
        <v>1.9082340015999999</v>
      </c>
      <c r="F204" s="27" t="str">
        <f t="shared" si="77"/>
        <v>N/A</v>
      </c>
      <c r="G204" s="9">
        <v>1.6074387649999999</v>
      </c>
      <c r="H204" s="27" t="str">
        <f t="shared" si="78"/>
        <v>N/A</v>
      </c>
      <c r="I204" s="36">
        <v>45.82</v>
      </c>
      <c r="J204" s="36">
        <v>-15.8</v>
      </c>
      <c r="K204" s="28" t="s">
        <v>734</v>
      </c>
      <c r="L204" s="105" t="str">
        <f t="shared" si="75"/>
        <v>Yes</v>
      </c>
    </row>
    <row r="205" spans="1:12" ht="25.5" x14ac:dyDescent="0.2">
      <c r="A205" s="128" t="s">
        <v>1650</v>
      </c>
      <c r="B205" s="22" t="s">
        <v>213</v>
      </c>
      <c r="C205" s="9">
        <v>0.34908214189999998</v>
      </c>
      <c r="D205" s="27" t="str">
        <f t="shared" si="76"/>
        <v>N/A</v>
      </c>
      <c r="E205" s="9">
        <v>0.3827842823</v>
      </c>
      <c r="F205" s="27" t="str">
        <f t="shared" si="77"/>
        <v>N/A</v>
      </c>
      <c r="G205" s="9">
        <v>0.35817766950000002</v>
      </c>
      <c r="H205" s="27" t="str">
        <f t="shared" si="78"/>
        <v>N/A</v>
      </c>
      <c r="I205" s="36">
        <v>9.6549999999999994</v>
      </c>
      <c r="J205" s="36">
        <v>-6.43</v>
      </c>
      <c r="K205" s="28" t="s">
        <v>734</v>
      </c>
      <c r="L205" s="105" t="str">
        <f t="shared" si="75"/>
        <v>Yes</v>
      </c>
    </row>
    <row r="206" spans="1:12" ht="25.5" x14ac:dyDescent="0.2">
      <c r="A206" s="128" t="s">
        <v>1651</v>
      </c>
      <c r="B206" s="22" t="s">
        <v>213</v>
      </c>
      <c r="C206" s="9">
        <v>5.9485954005000004</v>
      </c>
      <c r="D206" s="27" t="str">
        <f t="shared" si="76"/>
        <v>N/A</v>
      </c>
      <c r="E206" s="9">
        <v>7.2269701295999997</v>
      </c>
      <c r="F206" s="27" t="str">
        <f t="shared" si="77"/>
        <v>N/A</v>
      </c>
      <c r="G206" s="9">
        <v>3.7500941102000001</v>
      </c>
      <c r="H206" s="27" t="str">
        <f t="shared" si="78"/>
        <v>N/A</v>
      </c>
      <c r="I206" s="36">
        <v>21.49</v>
      </c>
      <c r="J206" s="36">
        <v>-48.1</v>
      </c>
      <c r="K206" s="28" t="s">
        <v>734</v>
      </c>
      <c r="L206" s="105" t="str">
        <f t="shared" si="75"/>
        <v>No</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16.460035881</v>
      </c>
      <c r="D208" s="27" t="str">
        <f t="shared" si="76"/>
        <v>N/A</v>
      </c>
      <c r="E208" s="9">
        <v>16.003723453999999</v>
      </c>
      <c r="F208" s="27" t="str">
        <f t="shared" si="77"/>
        <v>N/A</v>
      </c>
      <c r="G208" s="9">
        <v>17.513434457999999</v>
      </c>
      <c r="H208" s="27" t="str">
        <f t="shared" si="78"/>
        <v>N/A</v>
      </c>
      <c r="I208" s="36">
        <v>-2.77</v>
      </c>
      <c r="J208" s="36">
        <v>9.4329999999999998</v>
      </c>
      <c r="K208" s="28" t="s">
        <v>734</v>
      </c>
      <c r="L208" s="105" t="str">
        <f t="shared" si="75"/>
        <v>Yes</v>
      </c>
    </row>
    <row r="209" spans="1:12" ht="25.5" x14ac:dyDescent="0.2">
      <c r="A209" s="128" t="s">
        <v>1654</v>
      </c>
      <c r="B209" s="22" t="s">
        <v>213</v>
      </c>
      <c r="C209" s="9">
        <v>0.15718280700000001</v>
      </c>
      <c r="D209" s="27" t="str">
        <f t="shared" si="76"/>
        <v>N/A</v>
      </c>
      <c r="E209" s="9">
        <v>0.15967943170000001</v>
      </c>
      <c r="F209" s="27" t="str">
        <f t="shared" si="77"/>
        <v>N/A</v>
      </c>
      <c r="G209" s="9">
        <v>0.17852976449999999</v>
      </c>
      <c r="H209" s="27" t="str">
        <f t="shared" si="78"/>
        <v>N/A</v>
      </c>
      <c r="I209" s="36">
        <v>1.5880000000000001</v>
      </c>
      <c r="J209" s="36">
        <v>11.81</v>
      </c>
      <c r="K209" s="28" t="s">
        <v>734</v>
      </c>
      <c r="L209" s="105" t="str">
        <f t="shared" si="75"/>
        <v>Yes</v>
      </c>
    </row>
    <row r="210" spans="1:12" ht="25.5" x14ac:dyDescent="0.2">
      <c r="A210" s="128" t="s">
        <v>1655</v>
      </c>
      <c r="B210" s="22" t="s">
        <v>213</v>
      </c>
      <c r="C210" s="9">
        <v>24.236538115999998</v>
      </c>
      <c r="D210" s="27" t="str">
        <f t="shared" si="76"/>
        <v>N/A</v>
      </c>
      <c r="E210" s="9">
        <v>23.626940469000001</v>
      </c>
      <c r="F210" s="27" t="str">
        <f t="shared" si="77"/>
        <v>N/A</v>
      </c>
      <c r="G210" s="9">
        <v>25.584619753999998</v>
      </c>
      <c r="H210" s="27" t="str">
        <f t="shared" si="78"/>
        <v>N/A</v>
      </c>
      <c r="I210" s="36">
        <v>-2.52</v>
      </c>
      <c r="J210" s="36">
        <v>8.2859999999999996</v>
      </c>
      <c r="K210" s="28" t="s">
        <v>734</v>
      </c>
      <c r="L210" s="105" t="str">
        <f t="shared" si="75"/>
        <v>Yes</v>
      </c>
    </row>
    <row r="211" spans="1:12" ht="25.5" x14ac:dyDescent="0.2">
      <c r="A211" s="128" t="s">
        <v>1656</v>
      </c>
      <c r="B211" s="22" t="s">
        <v>213</v>
      </c>
      <c r="C211" s="9">
        <v>2.63391244E-2</v>
      </c>
      <c r="D211" s="27" t="str">
        <f t="shared" si="76"/>
        <v>N/A</v>
      </c>
      <c r="E211" s="9">
        <v>2.68532137E-2</v>
      </c>
      <c r="F211" s="27" t="str">
        <f t="shared" si="77"/>
        <v>N/A</v>
      </c>
      <c r="G211" s="9">
        <v>2.4300919899999999E-2</v>
      </c>
      <c r="H211" s="27" t="str">
        <f t="shared" si="78"/>
        <v>N/A</v>
      </c>
      <c r="I211" s="36">
        <v>1.952</v>
      </c>
      <c r="J211" s="36">
        <v>-9.5</v>
      </c>
      <c r="K211" s="28" t="s">
        <v>734</v>
      </c>
      <c r="L211" s="105" t="str">
        <f t="shared" si="75"/>
        <v>Yes</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1.3204349717999999</v>
      </c>
      <c r="D213" s="145" t="str">
        <f t="shared" si="76"/>
        <v>N/A</v>
      </c>
      <c r="E213" s="169">
        <v>1.0878791216999999</v>
      </c>
      <c r="F213" s="145" t="str">
        <f t="shared" si="77"/>
        <v>N/A</v>
      </c>
      <c r="G213" s="169">
        <v>0.60610668700000003</v>
      </c>
      <c r="H213" s="145" t="str">
        <f t="shared" si="78"/>
        <v>N/A</v>
      </c>
      <c r="I213" s="170">
        <v>-17.600000000000001</v>
      </c>
      <c r="J213" s="170">
        <v>-44.3</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42510</v>
      </c>
      <c r="D6" s="7" t="str">
        <f t="shared" ref="D6:D39" si="0">IF($B6="N/A","N/A",IF(C6&gt;10,"No",IF(C6&lt;-10,"No","Yes")))</f>
        <v>N/A</v>
      </c>
      <c r="E6" s="1">
        <v>43176</v>
      </c>
      <c r="F6" s="7" t="str">
        <f t="shared" ref="F6:F39" si="1">IF($B6="N/A","N/A",IF(E6&gt;10,"No",IF(E6&lt;-10,"No","Yes")))</f>
        <v>N/A</v>
      </c>
      <c r="G6" s="1">
        <v>43438</v>
      </c>
      <c r="H6" s="7" t="str">
        <f t="shared" ref="H6:H39" si="2">IF($B6="N/A","N/A",IF(G6&gt;10,"No",IF(G6&lt;-10,"No","Yes")))</f>
        <v>N/A</v>
      </c>
      <c r="I6" s="36">
        <v>1.5669999999999999</v>
      </c>
      <c r="J6" s="36">
        <v>0.60680000000000001</v>
      </c>
      <c r="K6" s="30" t="s">
        <v>734</v>
      </c>
      <c r="L6" s="105" t="str">
        <f t="shared" ref="L6:L39" si="3">IF(J6="Div by 0", "N/A", IF(K6="N/A","N/A", IF(J6&gt;VALUE(MID(K6,1,2)), "No", IF(J6&lt;-1*VALUE(MID(K6,1,2)), "No", "Yes"))))</f>
        <v>Yes</v>
      </c>
    </row>
    <row r="7" spans="1:12" x14ac:dyDescent="0.2">
      <c r="A7" s="138" t="s">
        <v>4</v>
      </c>
      <c r="B7" s="22" t="s">
        <v>213</v>
      </c>
      <c r="C7" s="23">
        <v>34638</v>
      </c>
      <c r="D7" s="27" t="str">
        <f t="shared" si="0"/>
        <v>N/A</v>
      </c>
      <c r="E7" s="23">
        <v>35326</v>
      </c>
      <c r="F7" s="27" t="str">
        <f t="shared" si="1"/>
        <v>N/A</v>
      </c>
      <c r="G7" s="23">
        <v>36022</v>
      </c>
      <c r="H7" s="27" t="str">
        <f t="shared" si="2"/>
        <v>N/A</v>
      </c>
      <c r="I7" s="8">
        <v>1.986</v>
      </c>
      <c r="J7" s="8">
        <v>1.97</v>
      </c>
      <c r="K7" s="28" t="s">
        <v>734</v>
      </c>
      <c r="L7" s="105" t="str">
        <f t="shared" si="3"/>
        <v>Yes</v>
      </c>
    </row>
    <row r="8" spans="1:12" x14ac:dyDescent="0.2">
      <c r="A8" s="138" t="s">
        <v>359</v>
      </c>
      <c r="B8" s="22" t="s">
        <v>213</v>
      </c>
      <c r="C8" s="4">
        <v>81.482004234000001</v>
      </c>
      <c r="D8" s="27" t="str">
        <f>IF($B8="N/A","N/A",IF(C8&gt;10,"No",IF(C8&lt;-10,"No","Yes")))</f>
        <v>N/A</v>
      </c>
      <c r="E8" s="4">
        <v>81.818602928000004</v>
      </c>
      <c r="F8" s="27" t="str">
        <f t="shared" si="1"/>
        <v>N/A</v>
      </c>
      <c r="G8" s="4">
        <v>82.927390763999995</v>
      </c>
      <c r="H8" s="27" t="str">
        <f t="shared" si="2"/>
        <v>N/A</v>
      </c>
      <c r="I8" s="8">
        <v>0.41310000000000002</v>
      </c>
      <c r="J8" s="8">
        <v>1.355</v>
      </c>
      <c r="K8" s="28" t="s">
        <v>734</v>
      </c>
      <c r="L8" s="105" t="str">
        <f t="shared" si="3"/>
        <v>Yes</v>
      </c>
    </row>
    <row r="9" spans="1:12" x14ac:dyDescent="0.2">
      <c r="A9" s="138" t="s">
        <v>83</v>
      </c>
      <c r="B9" s="22" t="s">
        <v>213</v>
      </c>
      <c r="C9" s="23">
        <v>38011.81</v>
      </c>
      <c r="D9" s="27" t="str">
        <f t="shared" si="0"/>
        <v>N/A</v>
      </c>
      <c r="E9" s="23">
        <v>38888.28</v>
      </c>
      <c r="F9" s="27" t="str">
        <f t="shared" si="1"/>
        <v>N/A</v>
      </c>
      <c r="G9" s="23">
        <v>41246.379999999997</v>
      </c>
      <c r="H9" s="27" t="str">
        <f t="shared" si="2"/>
        <v>N/A</v>
      </c>
      <c r="I9" s="8">
        <v>2.306</v>
      </c>
      <c r="J9" s="8">
        <v>6.0640000000000001</v>
      </c>
      <c r="K9" s="28" t="s">
        <v>734</v>
      </c>
      <c r="L9" s="105" t="str">
        <f t="shared" si="3"/>
        <v>Yes</v>
      </c>
    </row>
    <row r="10" spans="1:12" x14ac:dyDescent="0.2">
      <c r="A10" s="138" t="s">
        <v>100</v>
      </c>
      <c r="B10" s="22" t="s">
        <v>213</v>
      </c>
      <c r="C10" s="23">
        <v>11</v>
      </c>
      <c r="D10" s="27" t="str">
        <f t="shared" si="0"/>
        <v>N/A</v>
      </c>
      <c r="E10" s="23">
        <v>11</v>
      </c>
      <c r="F10" s="27" t="str">
        <f t="shared" si="1"/>
        <v>N/A</v>
      </c>
      <c r="G10" s="23">
        <v>11</v>
      </c>
      <c r="H10" s="27" t="str">
        <f t="shared" si="2"/>
        <v>N/A</v>
      </c>
      <c r="I10" s="8">
        <v>16.670000000000002</v>
      </c>
      <c r="J10" s="8">
        <v>-42.9</v>
      </c>
      <c r="K10" s="28" t="s">
        <v>734</v>
      </c>
      <c r="L10" s="105" t="str">
        <f t="shared" si="3"/>
        <v>No</v>
      </c>
    </row>
    <row r="11" spans="1:12" x14ac:dyDescent="0.2">
      <c r="A11" s="138" t="s">
        <v>975</v>
      </c>
      <c r="B11" s="22" t="s">
        <v>213</v>
      </c>
      <c r="C11" s="23">
        <v>11</v>
      </c>
      <c r="D11" s="27" t="str">
        <f t="shared" si="0"/>
        <v>N/A</v>
      </c>
      <c r="E11" s="23">
        <v>11</v>
      </c>
      <c r="F11" s="27" t="str">
        <f t="shared" si="1"/>
        <v>N/A</v>
      </c>
      <c r="G11" s="23">
        <v>11</v>
      </c>
      <c r="H11" s="27" t="str">
        <f t="shared" si="2"/>
        <v>N/A</v>
      </c>
      <c r="I11" s="8">
        <v>50</v>
      </c>
      <c r="J11" s="8">
        <v>-50</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0</v>
      </c>
      <c r="D13" s="27" t="str">
        <f t="shared" si="0"/>
        <v>N/A</v>
      </c>
      <c r="E13" s="23">
        <v>0</v>
      </c>
      <c r="F13" s="27" t="str">
        <f t="shared" si="1"/>
        <v>N/A</v>
      </c>
      <c r="G13" s="23">
        <v>0</v>
      </c>
      <c r="H13" s="27" t="str">
        <f t="shared" si="2"/>
        <v>N/A</v>
      </c>
      <c r="I13" s="8" t="s">
        <v>1748</v>
      </c>
      <c r="J13" s="8" t="s">
        <v>1748</v>
      </c>
      <c r="K13" s="28" t="s">
        <v>734</v>
      </c>
      <c r="L13" s="105" t="str">
        <f t="shared" si="3"/>
        <v>N/A</v>
      </c>
    </row>
    <row r="14" spans="1:12" x14ac:dyDescent="0.2">
      <c r="A14" s="138" t="s">
        <v>978</v>
      </c>
      <c r="B14" s="22" t="s">
        <v>213</v>
      </c>
      <c r="C14" s="23">
        <v>11</v>
      </c>
      <c r="D14" s="27" t="str">
        <f t="shared" si="0"/>
        <v>N/A</v>
      </c>
      <c r="E14" s="23">
        <v>11</v>
      </c>
      <c r="F14" s="27" t="str">
        <f t="shared" si="1"/>
        <v>N/A</v>
      </c>
      <c r="G14" s="23">
        <v>11</v>
      </c>
      <c r="H14" s="27" t="str">
        <f t="shared" si="2"/>
        <v>N/A</v>
      </c>
      <c r="I14" s="8">
        <v>-50</v>
      </c>
      <c r="J14" s="8">
        <v>0</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31724</v>
      </c>
      <c r="D16" s="27" t="str">
        <f t="shared" si="0"/>
        <v>N/A</v>
      </c>
      <c r="E16" s="23">
        <v>31340</v>
      </c>
      <c r="F16" s="27" t="str">
        <f t="shared" si="1"/>
        <v>N/A</v>
      </c>
      <c r="G16" s="23">
        <v>31768</v>
      </c>
      <c r="H16" s="27" t="str">
        <f t="shared" si="2"/>
        <v>N/A</v>
      </c>
      <c r="I16" s="8">
        <v>-1.21</v>
      </c>
      <c r="J16" s="8">
        <v>1.3660000000000001</v>
      </c>
      <c r="K16" s="28" t="s">
        <v>734</v>
      </c>
      <c r="L16" s="105" t="str">
        <f t="shared" si="3"/>
        <v>Yes</v>
      </c>
    </row>
    <row r="17" spans="1:12" x14ac:dyDescent="0.2">
      <c r="A17" s="137" t="s">
        <v>980</v>
      </c>
      <c r="B17" s="22" t="s">
        <v>213</v>
      </c>
      <c r="C17" s="23">
        <v>31635</v>
      </c>
      <c r="D17" s="27" t="str">
        <f t="shared" si="0"/>
        <v>N/A</v>
      </c>
      <c r="E17" s="23">
        <v>31259</v>
      </c>
      <c r="F17" s="27" t="str">
        <f t="shared" si="1"/>
        <v>N/A</v>
      </c>
      <c r="G17" s="23">
        <v>31705</v>
      </c>
      <c r="H17" s="27" t="str">
        <f t="shared" si="2"/>
        <v>N/A</v>
      </c>
      <c r="I17" s="8">
        <v>-1.19</v>
      </c>
      <c r="J17" s="8">
        <v>1.427</v>
      </c>
      <c r="K17" s="28" t="s">
        <v>734</v>
      </c>
      <c r="L17" s="105" t="str">
        <f t="shared" si="3"/>
        <v>Yes</v>
      </c>
    </row>
    <row r="18" spans="1:12" x14ac:dyDescent="0.2">
      <c r="A18" s="137" t="s">
        <v>981</v>
      </c>
      <c r="B18" s="22" t="s">
        <v>213</v>
      </c>
      <c r="C18" s="23">
        <v>0</v>
      </c>
      <c r="D18" s="27" t="str">
        <f t="shared" si="0"/>
        <v>N/A</v>
      </c>
      <c r="E18" s="23">
        <v>11</v>
      </c>
      <c r="F18" s="27" t="str">
        <f t="shared" si="1"/>
        <v>N/A</v>
      </c>
      <c r="G18" s="23">
        <v>11</v>
      </c>
      <c r="H18" s="27" t="str">
        <f t="shared" si="2"/>
        <v>N/A</v>
      </c>
      <c r="I18" s="8" t="s">
        <v>1748</v>
      </c>
      <c r="J18" s="8">
        <v>0</v>
      </c>
      <c r="K18" s="28" t="s">
        <v>734</v>
      </c>
      <c r="L18" s="105" t="str">
        <f t="shared" si="3"/>
        <v>Yes</v>
      </c>
    </row>
    <row r="19" spans="1:12" x14ac:dyDescent="0.2">
      <c r="A19" s="137" t="s">
        <v>982</v>
      </c>
      <c r="B19" s="22" t="s">
        <v>213</v>
      </c>
      <c r="C19" s="23">
        <v>0</v>
      </c>
      <c r="D19" s="27" t="str">
        <f t="shared" si="0"/>
        <v>N/A</v>
      </c>
      <c r="E19" s="23">
        <v>11</v>
      </c>
      <c r="F19" s="27" t="str">
        <f t="shared" si="1"/>
        <v>N/A</v>
      </c>
      <c r="G19" s="23">
        <v>0</v>
      </c>
      <c r="H19" s="27" t="str">
        <f t="shared" si="2"/>
        <v>N/A</v>
      </c>
      <c r="I19" s="8" t="s">
        <v>1748</v>
      </c>
      <c r="J19" s="8">
        <v>-100</v>
      </c>
      <c r="K19" s="28" t="s">
        <v>734</v>
      </c>
      <c r="L19" s="105" t="str">
        <f t="shared" si="3"/>
        <v>No</v>
      </c>
    </row>
    <row r="20" spans="1:12" x14ac:dyDescent="0.2">
      <c r="A20" s="137" t="s">
        <v>983</v>
      </c>
      <c r="B20" s="22" t="s">
        <v>213</v>
      </c>
      <c r="C20" s="23">
        <v>88</v>
      </c>
      <c r="D20" s="27" t="str">
        <f t="shared" si="0"/>
        <v>N/A</v>
      </c>
      <c r="E20" s="23">
        <v>76</v>
      </c>
      <c r="F20" s="27" t="str">
        <f t="shared" si="1"/>
        <v>N/A</v>
      </c>
      <c r="G20" s="23">
        <v>61</v>
      </c>
      <c r="H20" s="27" t="str">
        <f t="shared" si="2"/>
        <v>N/A</v>
      </c>
      <c r="I20" s="8">
        <v>-13.6</v>
      </c>
      <c r="J20" s="8">
        <v>-19.7</v>
      </c>
      <c r="K20" s="28" t="s">
        <v>734</v>
      </c>
      <c r="L20" s="105" t="str">
        <f t="shared" si="3"/>
        <v>Yes</v>
      </c>
    </row>
    <row r="21" spans="1:12" x14ac:dyDescent="0.2">
      <c r="A21" s="128" t="s">
        <v>984</v>
      </c>
      <c r="B21" s="22" t="s">
        <v>213</v>
      </c>
      <c r="C21" s="23">
        <v>11</v>
      </c>
      <c r="D21" s="27" t="str">
        <f t="shared" si="0"/>
        <v>N/A</v>
      </c>
      <c r="E21" s="23">
        <v>11</v>
      </c>
      <c r="F21" s="27" t="str">
        <f t="shared" si="1"/>
        <v>N/A</v>
      </c>
      <c r="G21" s="23">
        <v>11</v>
      </c>
      <c r="H21" s="27" t="str">
        <f t="shared" si="2"/>
        <v>N/A</v>
      </c>
      <c r="I21" s="8">
        <v>200</v>
      </c>
      <c r="J21" s="8">
        <v>-66.7</v>
      </c>
      <c r="K21" s="28" t="s">
        <v>734</v>
      </c>
      <c r="L21" s="105" t="str">
        <f t="shared" si="3"/>
        <v>No</v>
      </c>
    </row>
    <row r="22" spans="1:12" x14ac:dyDescent="0.2">
      <c r="A22" s="137" t="s">
        <v>1690</v>
      </c>
      <c r="B22" s="22" t="s">
        <v>213</v>
      </c>
      <c r="C22" s="23">
        <v>10725</v>
      </c>
      <c r="D22" s="27" t="str">
        <f t="shared" si="0"/>
        <v>N/A</v>
      </c>
      <c r="E22" s="23">
        <v>11755</v>
      </c>
      <c r="F22" s="27" t="str">
        <f t="shared" si="1"/>
        <v>N/A</v>
      </c>
      <c r="G22" s="23">
        <v>11510</v>
      </c>
      <c r="H22" s="27" t="str">
        <f t="shared" si="2"/>
        <v>N/A</v>
      </c>
      <c r="I22" s="8">
        <v>9.6039999999999992</v>
      </c>
      <c r="J22" s="8">
        <v>-2.08</v>
      </c>
      <c r="K22" s="28" t="s">
        <v>734</v>
      </c>
      <c r="L22" s="105" t="str">
        <f t="shared" si="3"/>
        <v>Yes</v>
      </c>
    </row>
    <row r="23" spans="1:12" x14ac:dyDescent="0.2">
      <c r="A23" s="137" t="s">
        <v>985</v>
      </c>
      <c r="B23" s="22" t="s">
        <v>213</v>
      </c>
      <c r="C23" s="23">
        <v>1478</v>
      </c>
      <c r="D23" s="27" t="str">
        <f t="shared" si="0"/>
        <v>N/A</v>
      </c>
      <c r="E23" s="23">
        <v>1634</v>
      </c>
      <c r="F23" s="27" t="str">
        <f t="shared" si="1"/>
        <v>N/A</v>
      </c>
      <c r="G23" s="23">
        <v>1101</v>
      </c>
      <c r="H23" s="27" t="str">
        <f t="shared" si="2"/>
        <v>N/A</v>
      </c>
      <c r="I23" s="8">
        <v>10.55</v>
      </c>
      <c r="J23" s="8">
        <v>-32.6</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132</v>
      </c>
      <c r="D25" s="27" t="str">
        <f t="shared" si="0"/>
        <v>N/A</v>
      </c>
      <c r="E25" s="23">
        <v>316</v>
      </c>
      <c r="F25" s="27" t="str">
        <f t="shared" si="1"/>
        <v>N/A</v>
      </c>
      <c r="G25" s="23">
        <v>232</v>
      </c>
      <c r="H25" s="27" t="str">
        <f t="shared" si="2"/>
        <v>N/A</v>
      </c>
      <c r="I25" s="8">
        <v>139.4</v>
      </c>
      <c r="J25" s="8">
        <v>-26.6</v>
      </c>
      <c r="K25" s="28" t="s">
        <v>734</v>
      </c>
      <c r="L25" s="105" t="str">
        <f t="shared" si="3"/>
        <v>Yes</v>
      </c>
    </row>
    <row r="26" spans="1:12" x14ac:dyDescent="0.2">
      <c r="A26" s="137" t="s">
        <v>988</v>
      </c>
      <c r="B26" s="22" t="s">
        <v>213</v>
      </c>
      <c r="C26" s="23">
        <v>1068</v>
      </c>
      <c r="D26" s="27" t="str">
        <f t="shared" si="0"/>
        <v>N/A</v>
      </c>
      <c r="E26" s="23">
        <v>1205</v>
      </c>
      <c r="F26" s="27" t="str">
        <f t="shared" si="1"/>
        <v>N/A</v>
      </c>
      <c r="G26" s="23">
        <v>1237</v>
      </c>
      <c r="H26" s="27" t="str">
        <f t="shared" si="2"/>
        <v>N/A</v>
      </c>
      <c r="I26" s="8">
        <v>12.83</v>
      </c>
      <c r="J26" s="8">
        <v>2.6560000000000001</v>
      </c>
      <c r="K26" s="28" t="s">
        <v>734</v>
      </c>
      <c r="L26" s="105" t="str">
        <f t="shared" si="3"/>
        <v>Yes</v>
      </c>
    </row>
    <row r="27" spans="1:12" x14ac:dyDescent="0.2">
      <c r="A27" s="137" t="s">
        <v>989</v>
      </c>
      <c r="B27" s="22" t="s">
        <v>213</v>
      </c>
      <c r="C27" s="23">
        <v>103</v>
      </c>
      <c r="D27" s="27" t="str">
        <f t="shared" si="0"/>
        <v>N/A</v>
      </c>
      <c r="E27" s="23">
        <v>80</v>
      </c>
      <c r="F27" s="27" t="str">
        <f t="shared" si="1"/>
        <v>N/A</v>
      </c>
      <c r="G27" s="23">
        <v>52</v>
      </c>
      <c r="H27" s="27" t="str">
        <f t="shared" si="2"/>
        <v>N/A</v>
      </c>
      <c r="I27" s="8">
        <v>-22.3</v>
      </c>
      <c r="J27" s="8">
        <v>-35</v>
      </c>
      <c r="K27" s="28" t="s">
        <v>734</v>
      </c>
      <c r="L27" s="105" t="str">
        <f t="shared" si="3"/>
        <v>No</v>
      </c>
    </row>
    <row r="28" spans="1:12" x14ac:dyDescent="0.2">
      <c r="A28" s="156" t="s">
        <v>990</v>
      </c>
      <c r="B28" s="22" t="s">
        <v>213</v>
      </c>
      <c r="C28" s="23">
        <v>7841</v>
      </c>
      <c r="D28" s="27" t="str">
        <f t="shared" si="0"/>
        <v>N/A</v>
      </c>
      <c r="E28" s="23">
        <v>8420</v>
      </c>
      <c r="F28" s="27" t="str">
        <f t="shared" si="1"/>
        <v>N/A</v>
      </c>
      <c r="G28" s="23">
        <v>8818</v>
      </c>
      <c r="H28" s="27" t="str">
        <f t="shared" si="2"/>
        <v>N/A</v>
      </c>
      <c r="I28" s="8">
        <v>7.3840000000000003</v>
      </c>
      <c r="J28" s="8">
        <v>4.7270000000000003</v>
      </c>
      <c r="K28" s="28" t="s">
        <v>734</v>
      </c>
      <c r="L28" s="105" t="str">
        <f t="shared" si="3"/>
        <v>Yes</v>
      </c>
    </row>
    <row r="29" spans="1:12" x14ac:dyDescent="0.2">
      <c r="A29" s="156" t="s">
        <v>991</v>
      </c>
      <c r="B29" s="22" t="s">
        <v>213</v>
      </c>
      <c r="C29" s="23">
        <v>103</v>
      </c>
      <c r="D29" s="27" t="str">
        <f t="shared" si="0"/>
        <v>N/A</v>
      </c>
      <c r="E29" s="23">
        <v>100</v>
      </c>
      <c r="F29" s="27" t="str">
        <f t="shared" si="1"/>
        <v>N/A</v>
      </c>
      <c r="G29" s="23">
        <v>70</v>
      </c>
      <c r="H29" s="27" t="str">
        <f t="shared" si="2"/>
        <v>N/A</v>
      </c>
      <c r="I29" s="8">
        <v>-2.91</v>
      </c>
      <c r="J29" s="8">
        <v>-30</v>
      </c>
      <c r="K29" s="28" t="s">
        <v>734</v>
      </c>
      <c r="L29" s="105" t="str">
        <f t="shared" si="3"/>
        <v>Yes</v>
      </c>
    </row>
    <row r="30" spans="1:12" x14ac:dyDescent="0.2">
      <c r="A30" s="156" t="s">
        <v>106</v>
      </c>
      <c r="B30" s="22" t="s">
        <v>213</v>
      </c>
      <c r="C30" s="23">
        <v>55</v>
      </c>
      <c r="D30" s="27" t="str">
        <f t="shared" si="0"/>
        <v>N/A</v>
      </c>
      <c r="E30" s="23">
        <v>74</v>
      </c>
      <c r="F30" s="27" t="str">
        <f t="shared" si="1"/>
        <v>N/A</v>
      </c>
      <c r="G30" s="23">
        <v>156</v>
      </c>
      <c r="H30" s="27" t="str">
        <f t="shared" si="2"/>
        <v>N/A</v>
      </c>
      <c r="I30" s="8">
        <v>34.549999999999997</v>
      </c>
      <c r="J30" s="8">
        <v>110.8</v>
      </c>
      <c r="K30" s="28" t="s">
        <v>734</v>
      </c>
      <c r="L30" s="105" t="str">
        <f t="shared" si="3"/>
        <v>No</v>
      </c>
    </row>
    <row r="31" spans="1:12" x14ac:dyDescent="0.2">
      <c r="A31" s="168" t="s">
        <v>992</v>
      </c>
      <c r="B31" s="22" t="s">
        <v>213</v>
      </c>
      <c r="C31" s="23">
        <v>11</v>
      </c>
      <c r="D31" s="27" t="str">
        <f t="shared" si="0"/>
        <v>N/A</v>
      </c>
      <c r="E31" s="23">
        <v>25</v>
      </c>
      <c r="F31" s="27" t="str">
        <f t="shared" si="1"/>
        <v>N/A</v>
      </c>
      <c r="G31" s="23">
        <v>97</v>
      </c>
      <c r="H31" s="27" t="str">
        <f t="shared" si="2"/>
        <v>N/A</v>
      </c>
      <c r="I31" s="8">
        <v>150</v>
      </c>
      <c r="J31" s="8">
        <v>288</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37</v>
      </c>
      <c r="D33" s="27" t="str">
        <f t="shared" si="0"/>
        <v>N/A</v>
      </c>
      <c r="E33" s="23">
        <v>40</v>
      </c>
      <c r="F33" s="27" t="str">
        <f t="shared" si="1"/>
        <v>N/A</v>
      </c>
      <c r="G33" s="23">
        <v>43</v>
      </c>
      <c r="H33" s="27" t="str">
        <f t="shared" si="2"/>
        <v>N/A</v>
      </c>
      <c r="I33" s="8">
        <v>8.1080000000000005</v>
      </c>
      <c r="J33" s="8">
        <v>7.5</v>
      </c>
      <c r="K33" s="28" t="s">
        <v>734</v>
      </c>
      <c r="L33" s="105" t="str">
        <f t="shared" si="3"/>
        <v>Yes</v>
      </c>
    </row>
    <row r="34" spans="1:12" x14ac:dyDescent="0.2">
      <c r="A34" s="168" t="s">
        <v>995</v>
      </c>
      <c r="B34" s="22" t="s">
        <v>213</v>
      </c>
      <c r="C34" s="23">
        <v>11</v>
      </c>
      <c r="D34" s="27" t="str">
        <f t="shared" si="0"/>
        <v>N/A</v>
      </c>
      <c r="E34" s="23">
        <v>11</v>
      </c>
      <c r="F34" s="27" t="str">
        <f t="shared" si="1"/>
        <v>N/A</v>
      </c>
      <c r="G34" s="23">
        <v>16</v>
      </c>
      <c r="H34" s="27" t="str">
        <f t="shared" si="2"/>
        <v>N/A</v>
      </c>
      <c r="I34" s="8">
        <v>25</v>
      </c>
      <c r="J34" s="8">
        <v>220</v>
      </c>
      <c r="K34" s="28" t="s">
        <v>734</v>
      </c>
      <c r="L34" s="105" t="str">
        <f t="shared" si="3"/>
        <v>No</v>
      </c>
    </row>
    <row r="35" spans="1:12" x14ac:dyDescent="0.2">
      <c r="A35" s="168" t="s">
        <v>996</v>
      </c>
      <c r="B35" s="22" t="s">
        <v>213</v>
      </c>
      <c r="C35" s="23">
        <v>11</v>
      </c>
      <c r="D35" s="27" t="str">
        <f t="shared" si="0"/>
        <v>N/A</v>
      </c>
      <c r="E35" s="23">
        <v>11</v>
      </c>
      <c r="F35" s="27" t="str">
        <f t="shared" si="1"/>
        <v>N/A</v>
      </c>
      <c r="G35" s="23">
        <v>0</v>
      </c>
      <c r="H35" s="27" t="str">
        <f t="shared" si="2"/>
        <v>N/A</v>
      </c>
      <c r="I35" s="8">
        <v>0</v>
      </c>
      <c r="J35" s="8">
        <v>-100</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24</v>
      </c>
      <c r="D37" s="27" t="str">
        <f t="shared" si="0"/>
        <v>N/A</v>
      </c>
      <c r="E37" s="23">
        <v>26</v>
      </c>
      <c r="F37" s="27" t="str">
        <f t="shared" si="1"/>
        <v>N/A</v>
      </c>
      <c r="G37" s="23">
        <v>26</v>
      </c>
      <c r="H37" s="27" t="str">
        <f t="shared" si="2"/>
        <v>N/A</v>
      </c>
      <c r="I37" s="8">
        <v>8.3330000000000002</v>
      </c>
      <c r="J37" s="8">
        <v>0</v>
      </c>
      <c r="K37" s="28" t="s">
        <v>734</v>
      </c>
      <c r="L37" s="105" t="str">
        <f t="shared" si="3"/>
        <v>Yes</v>
      </c>
    </row>
    <row r="38" spans="1:12" x14ac:dyDescent="0.2">
      <c r="A38" s="168" t="s">
        <v>84</v>
      </c>
      <c r="B38" s="22" t="s">
        <v>213</v>
      </c>
      <c r="C38" s="29">
        <v>159315205</v>
      </c>
      <c r="D38" s="27" t="str">
        <f t="shared" si="0"/>
        <v>N/A</v>
      </c>
      <c r="E38" s="29">
        <v>185655160</v>
      </c>
      <c r="F38" s="27" t="str">
        <f t="shared" si="1"/>
        <v>N/A</v>
      </c>
      <c r="G38" s="29">
        <v>200336838</v>
      </c>
      <c r="H38" s="27" t="str">
        <f t="shared" si="2"/>
        <v>N/A</v>
      </c>
      <c r="I38" s="8">
        <v>16.53</v>
      </c>
      <c r="J38" s="8">
        <v>7.9080000000000004</v>
      </c>
      <c r="K38" s="28" t="s">
        <v>734</v>
      </c>
      <c r="L38" s="105" t="str">
        <f t="shared" si="3"/>
        <v>Yes</v>
      </c>
    </row>
    <row r="39" spans="1:12" x14ac:dyDescent="0.2">
      <c r="A39" s="168" t="s">
        <v>1276</v>
      </c>
      <c r="B39" s="22" t="s">
        <v>213</v>
      </c>
      <c r="C39" s="29">
        <v>3747.7112443999999</v>
      </c>
      <c r="D39" s="27" t="str">
        <f t="shared" si="0"/>
        <v>N/A</v>
      </c>
      <c r="E39" s="29">
        <v>4299.9620158999996</v>
      </c>
      <c r="F39" s="27" t="str">
        <f t="shared" si="1"/>
        <v>N/A</v>
      </c>
      <c r="G39" s="29">
        <v>4612.0180026999997</v>
      </c>
      <c r="H39" s="27" t="str">
        <f t="shared" si="2"/>
        <v>N/A</v>
      </c>
      <c r="I39" s="8">
        <v>14.74</v>
      </c>
      <c r="J39" s="8">
        <v>7.2569999999999997</v>
      </c>
      <c r="K39" s="28" t="s">
        <v>734</v>
      </c>
      <c r="L39" s="105" t="str">
        <f t="shared" si="3"/>
        <v>Yes</v>
      </c>
    </row>
    <row r="40" spans="1:12" x14ac:dyDescent="0.2">
      <c r="A40" s="168" t="s">
        <v>1277</v>
      </c>
      <c r="B40" s="22" t="s">
        <v>213</v>
      </c>
      <c r="C40" s="29">
        <v>4599.4342918000002</v>
      </c>
      <c r="D40" s="27" t="str">
        <f>IF($B40="N/A","N/A",IF(C40&gt;10,"No",IF(C40&lt;-10,"No","Yes")))</f>
        <v>N/A</v>
      </c>
      <c r="E40" s="29">
        <v>5255.4820811999998</v>
      </c>
      <c r="F40" s="27" t="str">
        <f>IF($B40="N/A","N/A",IF(E40&gt;10,"No",IF(E40&lt;-10,"No","Yes")))</f>
        <v>N/A</v>
      </c>
      <c r="G40" s="29">
        <v>5561.5134639999997</v>
      </c>
      <c r="H40" s="27" t="str">
        <f>IF($B40="N/A","N/A",IF(G40&gt;10,"No",IF(G40&lt;-10,"No","Yes")))</f>
        <v>N/A</v>
      </c>
      <c r="I40" s="8">
        <v>14.26</v>
      </c>
      <c r="J40" s="8">
        <v>5.8230000000000004</v>
      </c>
      <c r="K40" s="28" t="s">
        <v>734</v>
      </c>
      <c r="L40" s="105" t="str">
        <f>IF(J40="Div by 0", "N/A", IF(K40="N/A","N/A", IF(J40&gt;VALUE(MID(K40,1,2)), "No", IF(J40&lt;-1*VALUE(MID(K40,1,2)), "No", "Yes"))))</f>
        <v>Yes</v>
      </c>
    </row>
    <row r="41" spans="1:12" x14ac:dyDescent="0.2">
      <c r="A41" s="168" t="s">
        <v>107</v>
      </c>
      <c r="B41" s="22" t="s">
        <v>213</v>
      </c>
      <c r="C41" s="29">
        <v>15223942</v>
      </c>
      <c r="D41" s="27" t="str">
        <f t="shared" ref="D41:D44" si="4">IF($B41="N/A","N/A",IF(C41&gt;10,"No",IF(C41&lt;-10,"No","Yes")))</f>
        <v>N/A</v>
      </c>
      <c r="E41" s="29">
        <v>14895274</v>
      </c>
      <c r="F41" s="27" t="str">
        <f t="shared" ref="F41:F44" si="5">IF($B41="N/A","N/A",IF(E41&gt;10,"No",IF(E41&lt;-10,"No","Yes")))</f>
        <v>N/A</v>
      </c>
      <c r="G41" s="29">
        <v>15439459</v>
      </c>
      <c r="H41" s="27" t="str">
        <f t="shared" ref="H41:H44" si="6">IF($B41="N/A","N/A",IF(G41&gt;10,"No",IF(G41&lt;-10,"No","Yes")))</f>
        <v>N/A</v>
      </c>
      <c r="I41" s="8">
        <v>-2.16</v>
      </c>
      <c r="J41" s="8">
        <v>3.653</v>
      </c>
      <c r="K41" s="28" t="s">
        <v>734</v>
      </c>
      <c r="L41" s="105" t="str">
        <f t="shared" ref="L41:L43" si="7">IF(J41="Div by 0", "N/A", IF(K41="N/A","N/A", IF(J41&gt;VALUE(MID(K41,1,2)), "No", IF(J41&lt;-1*VALUE(MID(K41,1,2)), "No", "Yes"))))</f>
        <v>Yes</v>
      </c>
    </row>
    <row r="42" spans="1:12" x14ac:dyDescent="0.2">
      <c r="A42" s="168" t="s">
        <v>158</v>
      </c>
      <c r="B42" s="30" t="s">
        <v>217</v>
      </c>
      <c r="C42" s="1">
        <v>42498</v>
      </c>
      <c r="D42" s="27" t="str">
        <f>IF($B42="N/A","N/A",IF(C42&gt;0,"No",IF(C42&lt;0,"No","Yes")))</f>
        <v>No</v>
      </c>
      <c r="E42" s="1">
        <v>42560</v>
      </c>
      <c r="F42" s="27" t="str">
        <f>IF($B42="N/A","N/A",IF(E42&gt;0,"No",IF(E42&lt;0,"No","Yes")))</f>
        <v>No</v>
      </c>
      <c r="G42" s="1">
        <v>42787</v>
      </c>
      <c r="H42" s="27" t="str">
        <f>IF($B42="N/A","N/A",IF(G42&gt;0,"No",IF(G42&lt;0,"No","Yes")))</f>
        <v>No</v>
      </c>
      <c r="I42" s="8">
        <v>0.1459</v>
      </c>
      <c r="J42" s="8">
        <v>0.53339999999999999</v>
      </c>
      <c r="K42" s="28" t="s">
        <v>734</v>
      </c>
      <c r="L42" s="105" t="str">
        <f t="shared" si="7"/>
        <v>Yes</v>
      </c>
    </row>
    <row r="43" spans="1:12" x14ac:dyDescent="0.2">
      <c r="A43" s="168" t="s">
        <v>156</v>
      </c>
      <c r="B43" s="22" t="s">
        <v>213</v>
      </c>
      <c r="C43" s="29">
        <v>15223942</v>
      </c>
      <c r="D43" s="27" t="str">
        <f t="shared" si="4"/>
        <v>N/A</v>
      </c>
      <c r="E43" s="29">
        <v>14895274</v>
      </c>
      <c r="F43" s="27" t="str">
        <f t="shared" si="5"/>
        <v>N/A</v>
      </c>
      <c r="G43" s="29">
        <v>15439459</v>
      </c>
      <c r="H43" s="27" t="str">
        <f t="shared" si="6"/>
        <v>N/A</v>
      </c>
      <c r="I43" s="8">
        <v>-2.16</v>
      </c>
      <c r="J43" s="8">
        <v>3.653</v>
      </c>
      <c r="K43" s="28" t="s">
        <v>734</v>
      </c>
      <c r="L43" s="105" t="str">
        <f t="shared" si="7"/>
        <v>Yes</v>
      </c>
    </row>
    <row r="44" spans="1:12" x14ac:dyDescent="0.2">
      <c r="A44" s="168" t="s">
        <v>1278</v>
      </c>
      <c r="B44" s="22" t="s">
        <v>213</v>
      </c>
      <c r="C44" s="29">
        <v>358.22725774999998</v>
      </c>
      <c r="D44" s="27" t="str">
        <f t="shared" si="4"/>
        <v>N/A</v>
      </c>
      <c r="E44" s="29">
        <v>349.98294172999999</v>
      </c>
      <c r="F44" s="27" t="str">
        <f t="shared" si="5"/>
        <v>N/A</v>
      </c>
      <c r="G44" s="29">
        <v>360.84462569999999</v>
      </c>
      <c r="H44" s="27" t="str">
        <f t="shared" si="6"/>
        <v>N/A</v>
      </c>
      <c r="I44" s="8">
        <v>-2.2999999999999998</v>
      </c>
      <c r="J44" s="8">
        <v>3.1030000000000002</v>
      </c>
      <c r="K44" s="28" t="s">
        <v>734</v>
      </c>
      <c r="L44" s="105" t="str">
        <f>IF(J44="Div by 0", "N/A", IF(OR(J44="N/A",K44="N/A"),"N/A", IF(J44&gt;VALUE(MID(K44,1,2)), "No", IF(J44&lt;-1*VALUE(MID(K44,1,2)), "No", "Yes"))))</f>
        <v>Yes</v>
      </c>
    </row>
    <row r="45" spans="1:12" x14ac:dyDescent="0.2">
      <c r="A45" s="168" t="s">
        <v>1279</v>
      </c>
      <c r="B45" s="22" t="s">
        <v>213</v>
      </c>
      <c r="C45" s="29">
        <v>89275</v>
      </c>
      <c r="D45" s="27" t="str">
        <f t="shared" ref="D45:D71" si="8">IF($B45="N/A","N/A",IF(C45&gt;10,"No",IF(C45&lt;-10,"No","Yes")))</f>
        <v>N/A</v>
      </c>
      <c r="E45" s="29">
        <v>84031.285713999998</v>
      </c>
      <c r="F45" s="27" t="str">
        <f t="shared" ref="F45:F71" si="9">IF($B45="N/A","N/A",IF(E45&gt;10,"No",IF(E45&lt;-10,"No","Yes")))</f>
        <v>N/A</v>
      </c>
      <c r="G45" s="29">
        <v>131604.25</v>
      </c>
      <c r="H45" s="27" t="str">
        <f t="shared" ref="H45:H71" si="10">IF($B45="N/A","N/A",IF(G45&gt;10,"No",IF(G45&lt;-10,"No","Yes")))</f>
        <v>N/A</v>
      </c>
      <c r="I45" s="8">
        <v>-5.87</v>
      </c>
      <c r="J45" s="8">
        <v>56.61</v>
      </c>
      <c r="K45" s="28" t="s">
        <v>734</v>
      </c>
      <c r="L45" s="105" t="str">
        <f t="shared" ref="L45:L71" si="11">IF(J45="Div by 0", "N/A", IF(K45="N/A","N/A", IF(J45&gt;VALUE(MID(K45,1,2)), "No", IF(J45&lt;-1*VALUE(MID(K45,1,2)), "No", "Yes"))))</f>
        <v>No</v>
      </c>
    </row>
    <row r="46" spans="1:12" x14ac:dyDescent="0.2">
      <c r="A46" s="168" t="s">
        <v>1280</v>
      </c>
      <c r="B46" s="22" t="s">
        <v>213</v>
      </c>
      <c r="C46" s="29">
        <v>93590</v>
      </c>
      <c r="D46" s="27" t="str">
        <f t="shared" si="8"/>
        <v>N/A</v>
      </c>
      <c r="E46" s="29">
        <v>71386.5</v>
      </c>
      <c r="F46" s="27" t="str">
        <f t="shared" si="9"/>
        <v>N/A</v>
      </c>
      <c r="G46" s="29">
        <v>121001</v>
      </c>
      <c r="H46" s="27" t="str">
        <f t="shared" si="10"/>
        <v>N/A</v>
      </c>
      <c r="I46" s="8">
        <v>-23.7</v>
      </c>
      <c r="J46" s="8">
        <v>69.5</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t="s">
        <v>1748</v>
      </c>
      <c r="D48" s="27" t="str">
        <f t="shared" si="8"/>
        <v>N/A</v>
      </c>
      <c r="E48" s="29" t="s">
        <v>1748</v>
      </c>
      <c r="F48" s="27" t="str">
        <f t="shared" si="9"/>
        <v>N/A</v>
      </c>
      <c r="G48" s="29" t="s">
        <v>1748</v>
      </c>
      <c r="H48" s="27" t="str">
        <f t="shared" si="10"/>
        <v>N/A</v>
      </c>
      <c r="I48" s="8" t="s">
        <v>1748</v>
      </c>
      <c r="J48" s="8" t="s">
        <v>1748</v>
      </c>
      <c r="K48" s="28" t="s">
        <v>734</v>
      </c>
      <c r="L48" s="105" t="str">
        <f t="shared" si="11"/>
        <v>N/A</v>
      </c>
    </row>
    <row r="49" spans="1:12" x14ac:dyDescent="0.2">
      <c r="A49" s="168" t="s">
        <v>1283</v>
      </c>
      <c r="B49" s="22" t="s">
        <v>213</v>
      </c>
      <c r="C49" s="29">
        <v>80645</v>
      </c>
      <c r="D49" s="27" t="str">
        <f t="shared" si="8"/>
        <v>N/A</v>
      </c>
      <c r="E49" s="29">
        <v>159900</v>
      </c>
      <c r="F49" s="27" t="str">
        <f t="shared" si="9"/>
        <v>N/A</v>
      </c>
      <c r="G49" s="29">
        <v>163414</v>
      </c>
      <c r="H49" s="27" t="str">
        <f t="shared" si="10"/>
        <v>N/A</v>
      </c>
      <c r="I49" s="8">
        <v>98.28</v>
      </c>
      <c r="J49" s="8">
        <v>2.198</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4580.8679233000003</v>
      </c>
      <c r="D51" s="27" t="str">
        <f t="shared" si="8"/>
        <v>N/A</v>
      </c>
      <c r="E51" s="29">
        <v>5466.2990108000004</v>
      </c>
      <c r="F51" s="27" t="str">
        <f t="shared" si="9"/>
        <v>N/A</v>
      </c>
      <c r="G51" s="29">
        <v>5851.9118294999998</v>
      </c>
      <c r="H51" s="27" t="str">
        <f t="shared" si="10"/>
        <v>N/A</v>
      </c>
      <c r="I51" s="8">
        <v>19.329999999999998</v>
      </c>
      <c r="J51" s="8">
        <v>7.0540000000000003</v>
      </c>
      <c r="K51" s="28" t="s">
        <v>734</v>
      </c>
      <c r="L51" s="105" t="str">
        <f t="shared" si="11"/>
        <v>Yes</v>
      </c>
    </row>
    <row r="52" spans="1:12" x14ac:dyDescent="0.2">
      <c r="A52" s="168" t="s">
        <v>1286</v>
      </c>
      <c r="B52" s="22" t="s">
        <v>213</v>
      </c>
      <c r="C52" s="29">
        <v>4495.2405879999997</v>
      </c>
      <c r="D52" s="27" t="str">
        <f t="shared" si="8"/>
        <v>N/A</v>
      </c>
      <c r="E52" s="29">
        <v>5331.0048305999999</v>
      </c>
      <c r="F52" s="27" t="str">
        <f t="shared" si="9"/>
        <v>N/A</v>
      </c>
      <c r="G52" s="29">
        <v>5740.1204857000002</v>
      </c>
      <c r="H52" s="27" t="str">
        <f t="shared" si="10"/>
        <v>N/A</v>
      </c>
      <c r="I52" s="8">
        <v>18.59</v>
      </c>
      <c r="J52" s="8">
        <v>7.6740000000000004</v>
      </c>
      <c r="K52" s="28" t="s">
        <v>734</v>
      </c>
      <c r="L52" s="105" t="str">
        <f t="shared" si="11"/>
        <v>Yes</v>
      </c>
    </row>
    <row r="53" spans="1:12" x14ac:dyDescent="0.2">
      <c r="A53" s="168" t="s">
        <v>1287</v>
      </c>
      <c r="B53" s="22" t="s">
        <v>213</v>
      </c>
      <c r="C53" s="29" t="s">
        <v>1748</v>
      </c>
      <c r="D53" s="27" t="str">
        <f t="shared" si="8"/>
        <v>N/A</v>
      </c>
      <c r="E53" s="29">
        <v>0</v>
      </c>
      <c r="F53" s="27" t="str">
        <f t="shared" si="9"/>
        <v>N/A</v>
      </c>
      <c r="G53" s="29">
        <v>2</v>
      </c>
      <c r="H53" s="27" t="str">
        <f t="shared" si="10"/>
        <v>N/A</v>
      </c>
      <c r="I53" s="8" t="s">
        <v>1748</v>
      </c>
      <c r="J53" s="8" t="s">
        <v>1748</v>
      </c>
      <c r="K53" s="28" t="s">
        <v>734</v>
      </c>
      <c r="L53" s="105" t="str">
        <f t="shared" si="11"/>
        <v>N/A</v>
      </c>
    </row>
    <row r="54" spans="1:12" x14ac:dyDescent="0.2">
      <c r="A54" s="168" t="s">
        <v>1288</v>
      </c>
      <c r="B54" s="22" t="s">
        <v>213</v>
      </c>
      <c r="C54" s="29" t="s">
        <v>1748</v>
      </c>
      <c r="D54" s="27" t="str">
        <f t="shared" si="8"/>
        <v>N/A</v>
      </c>
      <c r="E54" s="29">
        <v>0</v>
      </c>
      <c r="F54" s="27" t="str">
        <f t="shared" si="9"/>
        <v>N/A</v>
      </c>
      <c r="G54" s="29" t="s">
        <v>1748</v>
      </c>
      <c r="H54" s="27" t="str">
        <f t="shared" si="10"/>
        <v>N/A</v>
      </c>
      <c r="I54" s="8" t="s">
        <v>1748</v>
      </c>
      <c r="J54" s="8" t="s">
        <v>1748</v>
      </c>
      <c r="K54" s="28" t="s">
        <v>734</v>
      </c>
      <c r="L54" s="105" t="str">
        <f t="shared" si="11"/>
        <v>N/A</v>
      </c>
    </row>
    <row r="55" spans="1:12" x14ac:dyDescent="0.2">
      <c r="A55" s="168" t="s">
        <v>1663</v>
      </c>
      <c r="B55" s="22" t="s">
        <v>213</v>
      </c>
      <c r="C55" s="29">
        <v>35388.454545000001</v>
      </c>
      <c r="D55" s="27" t="str">
        <f t="shared" si="8"/>
        <v>N/A</v>
      </c>
      <c r="E55" s="29">
        <v>61442.894737000002</v>
      </c>
      <c r="F55" s="27" t="str">
        <f t="shared" si="9"/>
        <v>N/A</v>
      </c>
      <c r="G55" s="29">
        <v>64143.393443000001</v>
      </c>
      <c r="H55" s="27" t="str">
        <f t="shared" si="10"/>
        <v>N/A</v>
      </c>
      <c r="I55" s="8">
        <v>73.62</v>
      </c>
      <c r="J55" s="8">
        <v>4.3949999999999996</v>
      </c>
      <c r="K55" s="28" t="s">
        <v>734</v>
      </c>
      <c r="L55" s="105" t="str">
        <f t="shared" si="11"/>
        <v>Yes</v>
      </c>
    </row>
    <row r="56" spans="1:12" x14ac:dyDescent="0.2">
      <c r="A56" s="168" t="s">
        <v>1289</v>
      </c>
      <c r="B56" s="22" t="s">
        <v>213</v>
      </c>
      <c r="C56" s="29">
        <v>2334</v>
      </c>
      <c r="D56" s="27" t="str">
        <f t="shared" si="8"/>
        <v>N/A</v>
      </c>
      <c r="E56" s="29">
        <v>757</v>
      </c>
      <c r="F56" s="27" t="str">
        <f t="shared" si="9"/>
        <v>N/A</v>
      </c>
      <c r="G56" s="29">
        <v>266</v>
      </c>
      <c r="H56" s="27" t="str">
        <f t="shared" si="10"/>
        <v>N/A</v>
      </c>
      <c r="I56" s="8">
        <v>-67.599999999999994</v>
      </c>
      <c r="J56" s="8">
        <v>-64.900000000000006</v>
      </c>
      <c r="K56" s="28" t="s">
        <v>734</v>
      </c>
      <c r="L56" s="105" t="str">
        <f t="shared" si="11"/>
        <v>No</v>
      </c>
    </row>
    <row r="57" spans="1:12" x14ac:dyDescent="0.2">
      <c r="A57" s="168" t="s">
        <v>1664</v>
      </c>
      <c r="B57" s="22" t="s">
        <v>213</v>
      </c>
      <c r="C57" s="29">
        <v>1253.3987878999999</v>
      </c>
      <c r="D57" s="27" t="str">
        <f t="shared" si="8"/>
        <v>N/A</v>
      </c>
      <c r="E57" s="29">
        <v>1169.7828158</v>
      </c>
      <c r="F57" s="27" t="str">
        <f t="shared" si="9"/>
        <v>N/A</v>
      </c>
      <c r="G57" s="29">
        <v>1203.8390096000001</v>
      </c>
      <c r="H57" s="27" t="str">
        <f t="shared" si="10"/>
        <v>N/A</v>
      </c>
      <c r="I57" s="8">
        <v>-6.67</v>
      </c>
      <c r="J57" s="8">
        <v>2.911</v>
      </c>
      <c r="K57" s="28" t="s">
        <v>734</v>
      </c>
      <c r="L57" s="105" t="str">
        <f t="shared" si="11"/>
        <v>Yes</v>
      </c>
    </row>
    <row r="58" spans="1:12" x14ac:dyDescent="0.2">
      <c r="A58" s="168" t="s">
        <v>1290</v>
      </c>
      <c r="B58" s="22" t="s">
        <v>213</v>
      </c>
      <c r="C58" s="29">
        <v>923.51353180000001</v>
      </c>
      <c r="D58" s="27" t="str">
        <f t="shared" si="8"/>
        <v>N/A</v>
      </c>
      <c r="E58" s="29">
        <v>805.93696450000004</v>
      </c>
      <c r="F58" s="27" t="str">
        <f t="shared" si="9"/>
        <v>N/A</v>
      </c>
      <c r="G58" s="29">
        <v>701.07538600999999</v>
      </c>
      <c r="H58" s="27" t="str">
        <f t="shared" si="10"/>
        <v>N/A</v>
      </c>
      <c r="I58" s="8">
        <v>-12.7</v>
      </c>
      <c r="J58" s="8">
        <v>-13</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1321.2651515</v>
      </c>
      <c r="D60" s="27" t="str">
        <f t="shared" si="8"/>
        <v>N/A</v>
      </c>
      <c r="E60" s="29">
        <v>611.23734176999994</v>
      </c>
      <c r="F60" s="27" t="str">
        <f t="shared" si="9"/>
        <v>N/A</v>
      </c>
      <c r="G60" s="29">
        <v>312.63793103</v>
      </c>
      <c r="H60" s="27" t="str">
        <f t="shared" si="10"/>
        <v>N/A</v>
      </c>
      <c r="I60" s="8">
        <v>-53.7</v>
      </c>
      <c r="J60" s="8">
        <v>-48.9</v>
      </c>
      <c r="K60" s="28" t="s">
        <v>734</v>
      </c>
      <c r="L60" s="105" t="str">
        <f t="shared" si="11"/>
        <v>No</v>
      </c>
    </row>
    <row r="61" spans="1:12" x14ac:dyDescent="0.2">
      <c r="A61" s="104" t="s">
        <v>1667</v>
      </c>
      <c r="B61" s="22" t="s">
        <v>213</v>
      </c>
      <c r="C61" s="29">
        <v>1344.414794</v>
      </c>
      <c r="D61" s="27" t="str">
        <f t="shared" si="8"/>
        <v>N/A</v>
      </c>
      <c r="E61" s="29">
        <v>988.83817426999997</v>
      </c>
      <c r="F61" s="27" t="str">
        <f t="shared" si="9"/>
        <v>N/A</v>
      </c>
      <c r="G61" s="29">
        <v>894.72271624999996</v>
      </c>
      <c r="H61" s="27" t="str">
        <f t="shared" si="10"/>
        <v>N/A</v>
      </c>
      <c r="I61" s="8">
        <v>-26.4</v>
      </c>
      <c r="J61" s="8">
        <v>-9.52</v>
      </c>
      <c r="K61" s="28" t="s">
        <v>734</v>
      </c>
      <c r="L61" s="105" t="str">
        <f t="shared" si="11"/>
        <v>Yes</v>
      </c>
    </row>
    <row r="62" spans="1:12" x14ac:dyDescent="0.2">
      <c r="A62" s="104" t="s">
        <v>1668</v>
      </c>
      <c r="B62" s="22" t="s">
        <v>213</v>
      </c>
      <c r="C62" s="29">
        <v>877.58252427000002</v>
      </c>
      <c r="D62" s="27" t="str">
        <f t="shared" si="8"/>
        <v>N/A</v>
      </c>
      <c r="E62" s="29">
        <v>709.57500000000005</v>
      </c>
      <c r="F62" s="27" t="str">
        <f t="shared" si="9"/>
        <v>N/A</v>
      </c>
      <c r="G62" s="29">
        <v>730.65384615000005</v>
      </c>
      <c r="H62" s="27" t="str">
        <f t="shared" si="10"/>
        <v>N/A</v>
      </c>
      <c r="I62" s="8">
        <v>-19.100000000000001</v>
      </c>
      <c r="J62" s="8">
        <v>2.9710000000000001</v>
      </c>
      <c r="K62" s="28" t="s">
        <v>734</v>
      </c>
      <c r="L62" s="105" t="str">
        <f t="shared" si="11"/>
        <v>Yes</v>
      </c>
    </row>
    <row r="63" spans="1:12" x14ac:dyDescent="0.2">
      <c r="A63" s="104" t="s">
        <v>1669</v>
      </c>
      <c r="B63" s="22" t="s">
        <v>213</v>
      </c>
      <c r="C63" s="29">
        <v>1316.5038898</v>
      </c>
      <c r="D63" s="27" t="str">
        <f t="shared" si="8"/>
        <v>N/A</v>
      </c>
      <c r="E63" s="29">
        <v>1294.9242280000001</v>
      </c>
      <c r="F63" s="27" t="str">
        <f t="shared" si="9"/>
        <v>N/A</v>
      </c>
      <c r="G63" s="29">
        <v>1342.6521886999999</v>
      </c>
      <c r="H63" s="27" t="str">
        <f t="shared" si="10"/>
        <v>N/A</v>
      </c>
      <c r="I63" s="8">
        <v>-1.64</v>
      </c>
      <c r="J63" s="8">
        <v>3.6859999999999999</v>
      </c>
      <c r="K63" s="28" t="s">
        <v>734</v>
      </c>
      <c r="L63" s="105" t="str">
        <f t="shared" si="11"/>
        <v>Yes</v>
      </c>
    </row>
    <row r="64" spans="1:12" x14ac:dyDescent="0.2">
      <c r="A64" s="104" t="s">
        <v>1670</v>
      </c>
      <c r="B64" s="22" t="s">
        <v>213</v>
      </c>
      <c r="C64" s="29">
        <v>528.24271844999998</v>
      </c>
      <c r="D64" s="27" t="str">
        <f t="shared" si="8"/>
        <v>N/A</v>
      </c>
      <c r="E64" s="29">
        <v>891.67</v>
      </c>
      <c r="F64" s="27" t="str">
        <f t="shared" si="9"/>
        <v>N/A</v>
      </c>
      <c r="G64" s="29">
        <v>392.82857143000001</v>
      </c>
      <c r="H64" s="27" t="str">
        <f t="shared" si="10"/>
        <v>N/A</v>
      </c>
      <c r="I64" s="8">
        <v>68.8</v>
      </c>
      <c r="J64" s="8">
        <v>-55.9</v>
      </c>
      <c r="K64" s="28" t="s">
        <v>734</v>
      </c>
      <c r="L64" s="105" t="str">
        <f t="shared" si="11"/>
        <v>No</v>
      </c>
    </row>
    <row r="65" spans="1:12" x14ac:dyDescent="0.2">
      <c r="A65" s="104" t="s">
        <v>1671</v>
      </c>
      <c r="B65" s="22" t="s">
        <v>213</v>
      </c>
      <c r="C65" s="29">
        <v>243.61818181999999</v>
      </c>
      <c r="D65" s="27" t="str">
        <f t="shared" si="8"/>
        <v>N/A</v>
      </c>
      <c r="E65" s="29">
        <v>31.527027026999999</v>
      </c>
      <c r="F65" s="27" t="str">
        <f t="shared" si="9"/>
        <v>N/A</v>
      </c>
      <c r="G65" s="29">
        <v>324.99358974</v>
      </c>
      <c r="H65" s="27" t="str">
        <f t="shared" si="10"/>
        <v>N/A</v>
      </c>
      <c r="I65" s="8">
        <v>-87.1</v>
      </c>
      <c r="J65" s="8">
        <v>930.8</v>
      </c>
      <c r="K65" s="28" t="s">
        <v>734</v>
      </c>
      <c r="L65" s="105" t="str">
        <f t="shared" si="11"/>
        <v>No</v>
      </c>
    </row>
    <row r="66" spans="1:12" x14ac:dyDescent="0.2">
      <c r="A66" s="104" t="s">
        <v>1672</v>
      </c>
      <c r="B66" s="22" t="s">
        <v>213</v>
      </c>
      <c r="C66" s="29">
        <v>1073.9000000000001</v>
      </c>
      <c r="D66" s="27" t="str">
        <f t="shared" si="8"/>
        <v>N/A</v>
      </c>
      <c r="E66" s="29">
        <v>28.76</v>
      </c>
      <c r="F66" s="27" t="str">
        <f t="shared" si="9"/>
        <v>N/A</v>
      </c>
      <c r="G66" s="29">
        <v>396.27835052</v>
      </c>
      <c r="H66" s="27" t="str">
        <f t="shared" si="10"/>
        <v>N/A</v>
      </c>
      <c r="I66" s="8">
        <v>-97.3</v>
      </c>
      <c r="J66" s="8">
        <v>1278</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48.324324324000003</v>
      </c>
      <c r="D68" s="27" t="str">
        <f t="shared" si="8"/>
        <v>N/A</v>
      </c>
      <c r="E68" s="29">
        <v>2.6</v>
      </c>
      <c r="F68" s="27" t="str">
        <f t="shared" si="9"/>
        <v>N/A</v>
      </c>
      <c r="G68" s="29">
        <v>226.48837209000001</v>
      </c>
      <c r="H68" s="27" t="str">
        <f t="shared" si="10"/>
        <v>N/A</v>
      </c>
      <c r="I68" s="8">
        <v>-94.6</v>
      </c>
      <c r="J68" s="8">
        <v>8611</v>
      </c>
      <c r="K68" s="28" t="s">
        <v>734</v>
      </c>
      <c r="L68" s="105" t="str">
        <f t="shared" si="11"/>
        <v>No</v>
      </c>
    </row>
    <row r="69" spans="1:12" x14ac:dyDescent="0.2">
      <c r="A69" s="128" t="s">
        <v>1675</v>
      </c>
      <c r="B69" s="22" t="s">
        <v>213</v>
      </c>
      <c r="C69" s="29">
        <v>159.25</v>
      </c>
      <c r="D69" s="27" t="str">
        <f t="shared" si="8"/>
        <v>N/A</v>
      </c>
      <c r="E69" s="29">
        <v>302</v>
      </c>
      <c r="F69" s="27" t="str">
        <f t="shared" si="9"/>
        <v>N/A</v>
      </c>
      <c r="G69" s="29">
        <v>157.5625</v>
      </c>
      <c r="H69" s="27" t="str">
        <f t="shared" si="10"/>
        <v>N/A</v>
      </c>
      <c r="I69" s="8">
        <v>89.64</v>
      </c>
      <c r="J69" s="8">
        <v>-47.8</v>
      </c>
      <c r="K69" s="28" t="s">
        <v>734</v>
      </c>
      <c r="L69" s="105" t="str">
        <f t="shared" si="11"/>
        <v>No</v>
      </c>
    </row>
    <row r="70" spans="1:12" x14ac:dyDescent="0.2">
      <c r="A70" s="168" t="s">
        <v>1676</v>
      </c>
      <c r="B70" s="22" t="s">
        <v>213</v>
      </c>
      <c r="C70" s="29">
        <v>58.75</v>
      </c>
      <c r="D70" s="27" t="str">
        <f t="shared" si="8"/>
        <v>N/A</v>
      </c>
      <c r="E70" s="29">
        <v>0</v>
      </c>
      <c r="F70" s="27" t="str">
        <f t="shared" si="9"/>
        <v>N/A</v>
      </c>
      <c r="G70" s="29" t="s">
        <v>1748</v>
      </c>
      <c r="H70" s="27" t="str">
        <f t="shared" si="10"/>
        <v>N/A</v>
      </c>
      <c r="I70" s="8">
        <v>-100</v>
      </c>
      <c r="J70" s="8" t="s">
        <v>1748</v>
      </c>
      <c r="K70" s="28" t="s">
        <v>734</v>
      </c>
      <c r="L70" s="105" t="str">
        <f t="shared" si="11"/>
        <v>N/A</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0</v>
      </c>
      <c r="D72" s="27" t="str">
        <f t="shared" ref="D72:D135" si="12">IF($B72="N/A","N/A",IF(C72&gt;10,"No",IF(C72&lt;-10,"No","Yes")))</f>
        <v>N/A</v>
      </c>
      <c r="E72" s="29">
        <v>0</v>
      </c>
      <c r="F72" s="27" t="str">
        <f t="shared" ref="F72:F135" si="13">IF($B72="N/A","N/A",IF(E72&gt;10,"No",IF(E72&lt;-10,"No","Yes")))</f>
        <v>N/A</v>
      </c>
      <c r="G72" s="29">
        <v>628</v>
      </c>
      <c r="H72" s="27" t="str">
        <f t="shared" ref="H72:H135" si="14">IF($B72="N/A","N/A",IF(G72&gt;10,"No",IF(G72&lt;-10,"No","Yes")))</f>
        <v>N/A</v>
      </c>
      <c r="I72" s="8" t="s">
        <v>1748</v>
      </c>
      <c r="J72" s="8" t="s">
        <v>1748</v>
      </c>
      <c r="K72" s="28" t="s">
        <v>734</v>
      </c>
      <c r="L72" s="105" t="str">
        <f t="shared" ref="L72:L132" si="15">IF(J72="Div by 0", "N/A", IF(K72="N/A","N/A", IF(J72&gt;VALUE(MID(K72,1,2)), "No", IF(J72&lt;-1*VALUE(MID(K72,1,2)), "No", "Yes"))))</f>
        <v>N/A</v>
      </c>
    </row>
    <row r="73" spans="1:12" x14ac:dyDescent="0.2">
      <c r="A73" s="168" t="s">
        <v>1598</v>
      </c>
      <c r="B73" s="22" t="s">
        <v>213</v>
      </c>
      <c r="C73" s="23">
        <v>0</v>
      </c>
      <c r="D73" s="27" t="str">
        <f t="shared" si="12"/>
        <v>N/A</v>
      </c>
      <c r="E73" s="23">
        <v>0</v>
      </c>
      <c r="F73" s="27" t="str">
        <f t="shared" si="13"/>
        <v>N/A</v>
      </c>
      <c r="G73" s="23">
        <v>11</v>
      </c>
      <c r="H73" s="27" t="str">
        <f t="shared" si="14"/>
        <v>N/A</v>
      </c>
      <c r="I73" s="8" t="s">
        <v>1748</v>
      </c>
      <c r="J73" s="8" t="s">
        <v>1748</v>
      </c>
      <c r="K73" s="28" t="s">
        <v>734</v>
      </c>
      <c r="L73" s="105" t="str">
        <f t="shared" si="15"/>
        <v>N/A</v>
      </c>
    </row>
    <row r="74" spans="1:12" x14ac:dyDescent="0.2">
      <c r="A74" s="168" t="s">
        <v>1291</v>
      </c>
      <c r="B74" s="22" t="s">
        <v>213</v>
      </c>
      <c r="C74" s="29" t="s">
        <v>1748</v>
      </c>
      <c r="D74" s="27" t="str">
        <f t="shared" si="12"/>
        <v>N/A</v>
      </c>
      <c r="E74" s="29" t="s">
        <v>1748</v>
      </c>
      <c r="F74" s="27" t="str">
        <f t="shared" si="13"/>
        <v>N/A</v>
      </c>
      <c r="G74" s="29">
        <v>628</v>
      </c>
      <c r="H74" s="27" t="str">
        <f t="shared" si="14"/>
        <v>N/A</v>
      </c>
      <c r="I74" s="8" t="s">
        <v>1748</v>
      </c>
      <c r="J74" s="8" t="s">
        <v>1748</v>
      </c>
      <c r="K74" s="28" t="s">
        <v>734</v>
      </c>
      <c r="L74" s="105" t="str">
        <f t="shared" si="15"/>
        <v>N/A</v>
      </c>
    </row>
    <row r="75" spans="1:12" ht="25.5" x14ac:dyDescent="0.2">
      <c r="A75" s="168" t="s">
        <v>1292</v>
      </c>
      <c r="B75" s="22" t="s">
        <v>213</v>
      </c>
      <c r="C75" s="23" t="s">
        <v>1748</v>
      </c>
      <c r="D75" s="27" t="str">
        <f t="shared" si="12"/>
        <v>N/A</v>
      </c>
      <c r="E75" s="23" t="s">
        <v>1748</v>
      </c>
      <c r="F75" s="27" t="str">
        <f t="shared" si="13"/>
        <v>N/A</v>
      </c>
      <c r="G75" s="23">
        <v>0</v>
      </c>
      <c r="H75" s="27" t="str">
        <f t="shared" si="14"/>
        <v>N/A</v>
      </c>
      <c r="I75" s="8" t="s">
        <v>1748</v>
      </c>
      <c r="J75" s="8" t="s">
        <v>1748</v>
      </c>
      <c r="K75" s="28" t="s">
        <v>734</v>
      </c>
      <c r="L75" s="105" t="str">
        <f t="shared" si="15"/>
        <v>N/A</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1748</v>
      </c>
      <c r="J79" s="8" t="s">
        <v>1748</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1748</v>
      </c>
      <c r="J80" s="8" t="s">
        <v>1748</v>
      </c>
      <c r="K80" s="28" t="s">
        <v>734</v>
      </c>
      <c r="L80" s="105" t="str">
        <f t="shared" si="15"/>
        <v>N/A</v>
      </c>
    </row>
    <row r="81" spans="1:12" ht="25.5" x14ac:dyDescent="0.2">
      <c r="A81" s="168" t="s">
        <v>1294</v>
      </c>
      <c r="B81" s="22" t="s">
        <v>213</v>
      </c>
      <c r="C81" s="29" t="s">
        <v>1748</v>
      </c>
      <c r="D81" s="27" t="str">
        <f t="shared" si="12"/>
        <v>N/A</v>
      </c>
      <c r="E81" s="29" t="s">
        <v>1748</v>
      </c>
      <c r="F81" s="27" t="str">
        <f t="shared" si="13"/>
        <v>N/A</v>
      </c>
      <c r="G81" s="29" t="s">
        <v>1748</v>
      </c>
      <c r="H81" s="27" t="str">
        <f t="shared" si="14"/>
        <v>N/A</v>
      </c>
      <c r="I81" s="8" t="s">
        <v>1748</v>
      </c>
      <c r="J81" s="8" t="s">
        <v>1748</v>
      </c>
      <c r="K81" s="28" t="s">
        <v>734</v>
      </c>
      <c r="L81" s="105" t="str">
        <f t="shared" si="15"/>
        <v>N/A</v>
      </c>
    </row>
    <row r="82" spans="1:12" ht="25.5" x14ac:dyDescent="0.2">
      <c r="A82" s="168" t="s">
        <v>549</v>
      </c>
      <c r="B82" s="22" t="s">
        <v>213</v>
      </c>
      <c r="C82" s="29">
        <v>18938088</v>
      </c>
      <c r="D82" s="27" t="str">
        <f t="shared" si="12"/>
        <v>N/A</v>
      </c>
      <c r="E82" s="29">
        <v>18614825</v>
      </c>
      <c r="F82" s="27" t="str">
        <f t="shared" si="13"/>
        <v>N/A</v>
      </c>
      <c r="G82" s="29">
        <v>17399560</v>
      </c>
      <c r="H82" s="27" t="str">
        <f t="shared" si="14"/>
        <v>N/A</v>
      </c>
      <c r="I82" s="8">
        <v>-1.71</v>
      </c>
      <c r="J82" s="8">
        <v>-6.53</v>
      </c>
      <c r="K82" s="28" t="s">
        <v>734</v>
      </c>
      <c r="L82" s="105" t="str">
        <f t="shared" si="15"/>
        <v>Yes</v>
      </c>
    </row>
    <row r="83" spans="1:12" x14ac:dyDescent="0.2">
      <c r="A83" s="168" t="s">
        <v>550</v>
      </c>
      <c r="B83" s="22" t="s">
        <v>213</v>
      </c>
      <c r="C83" s="23">
        <v>95</v>
      </c>
      <c r="D83" s="27" t="str">
        <f t="shared" si="12"/>
        <v>N/A</v>
      </c>
      <c r="E83" s="23">
        <v>91</v>
      </c>
      <c r="F83" s="27" t="str">
        <f t="shared" si="13"/>
        <v>N/A</v>
      </c>
      <c r="G83" s="23">
        <v>87</v>
      </c>
      <c r="H83" s="27" t="str">
        <f t="shared" si="14"/>
        <v>N/A</v>
      </c>
      <c r="I83" s="8">
        <v>-4.21</v>
      </c>
      <c r="J83" s="8">
        <v>-4.4000000000000004</v>
      </c>
      <c r="K83" s="28" t="s">
        <v>734</v>
      </c>
      <c r="L83" s="105" t="str">
        <f t="shared" si="15"/>
        <v>Yes</v>
      </c>
    </row>
    <row r="84" spans="1:12" x14ac:dyDescent="0.2">
      <c r="A84" s="168" t="s">
        <v>1295</v>
      </c>
      <c r="B84" s="22" t="s">
        <v>213</v>
      </c>
      <c r="C84" s="29">
        <v>199348.29474000001</v>
      </c>
      <c r="D84" s="27" t="str">
        <f t="shared" si="12"/>
        <v>N/A</v>
      </c>
      <c r="E84" s="29">
        <v>204558.51647999999</v>
      </c>
      <c r="F84" s="27" t="str">
        <f t="shared" si="13"/>
        <v>N/A</v>
      </c>
      <c r="G84" s="29">
        <v>199994.94253</v>
      </c>
      <c r="H84" s="27" t="str">
        <f t="shared" si="14"/>
        <v>N/A</v>
      </c>
      <c r="I84" s="8">
        <v>2.6139999999999999</v>
      </c>
      <c r="J84" s="8">
        <v>-2.23</v>
      </c>
      <c r="K84" s="28" t="s">
        <v>734</v>
      </c>
      <c r="L84" s="105" t="str">
        <f t="shared" si="15"/>
        <v>Yes</v>
      </c>
    </row>
    <row r="85" spans="1:12" x14ac:dyDescent="0.2">
      <c r="A85" s="168" t="s">
        <v>551</v>
      </c>
      <c r="B85" s="22" t="s">
        <v>213</v>
      </c>
      <c r="C85" s="29">
        <v>0</v>
      </c>
      <c r="D85" s="27" t="str">
        <f t="shared" si="12"/>
        <v>N/A</v>
      </c>
      <c r="E85" s="29">
        <v>0</v>
      </c>
      <c r="F85" s="27" t="str">
        <f t="shared" si="13"/>
        <v>N/A</v>
      </c>
      <c r="G85" s="29">
        <v>0</v>
      </c>
      <c r="H85" s="27" t="str">
        <f t="shared" si="14"/>
        <v>N/A</v>
      </c>
      <c r="I85" s="8" t="s">
        <v>1748</v>
      </c>
      <c r="J85" s="8" t="s">
        <v>1748</v>
      </c>
      <c r="K85" s="28" t="s">
        <v>734</v>
      </c>
      <c r="L85" s="105" t="str">
        <f t="shared" si="15"/>
        <v>N/A</v>
      </c>
    </row>
    <row r="86" spans="1:12" x14ac:dyDescent="0.2">
      <c r="A86" s="168" t="s">
        <v>552</v>
      </c>
      <c r="B86" s="22" t="s">
        <v>213</v>
      </c>
      <c r="C86" s="23">
        <v>0</v>
      </c>
      <c r="D86" s="27" t="str">
        <f t="shared" si="12"/>
        <v>N/A</v>
      </c>
      <c r="E86" s="23">
        <v>0</v>
      </c>
      <c r="F86" s="27" t="str">
        <f t="shared" si="13"/>
        <v>N/A</v>
      </c>
      <c r="G86" s="23">
        <v>0</v>
      </c>
      <c r="H86" s="27" t="str">
        <f t="shared" si="14"/>
        <v>N/A</v>
      </c>
      <c r="I86" s="8" t="s">
        <v>1748</v>
      </c>
      <c r="J86" s="8" t="s">
        <v>1748</v>
      </c>
      <c r="K86" s="28" t="s">
        <v>734</v>
      </c>
      <c r="L86" s="105" t="str">
        <f t="shared" si="15"/>
        <v>N/A</v>
      </c>
    </row>
    <row r="87" spans="1:12" x14ac:dyDescent="0.2">
      <c r="A87" s="168" t="s">
        <v>1296</v>
      </c>
      <c r="B87" s="22" t="s">
        <v>213</v>
      </c>
      <c r="C87" s="29" t="s">
        <v>1748</v>
      </c>
      <c r="D87" s="27" t="str">
        <f t="shared" si="12"/>
        <v>N/A</v>
      </c>
      <c r="E87" s="29" t="s">
        <v>1748</v>
      </c>
      <c r="F87" s="27" t="str">
        <f t="shared" si="13"/>
        <v>N/A</v>
      </c>
      <c r="G87" s="29" t="s">
        <v>1748</v>
      </c>
      <c r="H87" s="27" t="str">
        <f t="shared" si="14"/>
        <v>N/A</v>
      </c>
      <c r="I87" s="8" t="s">
        <v>1748</v>
      </c>
      <c r="J87" s="8" t="s">
        <v>1748</v>
      </c>
      <c r="K87" s="28" t="s">
        <v>734</v>
      </c>
      <c r="L87" s="105" t="str">
        <f t="shared" si="15"/>
        <v>N/A</v>
      </c>
    </row>
    <row r="88" spans="1:12" ht="25.5" x14ac:dyDescent="0.2">
      <c r="A88" s="168" t="s">
        <v>553</v>
      </c>
      <c r="B88" s="22" t="s">
        <v>213</v>
      </c>
      <c r="C88" s="29">
        <v>0</v>
      </c>
      <c r="D88" s="27" t="str">
        <f t="shared" si="12"/>
        <v>N/A</v>
      </c>
      <c r="E88" s="29">
        <v>0</v>
      </c>
      <c r="F88" s="27" t="str">
        <f t="shared" si="13"/>
        <v>N/A</v>
      </c>
      <c r="G88" s="29">
        <v>0</v>
      </c>
      <c r="H88" s="27" t="str">
        <f t="shared" si="14"/>
        <v>N/A</v>
      </c>
      <c r="I88" s="8" t="s">
        <v>1748</v>
      </c>
      <c r="J88" s="8" t="s">
        <v>1748</v>
      </c>
      <c r="K88" s="28" t="s">
        <v>734</v>
      </c>
      <c r="L88" s="105" t="str">
        <f t="shared" si="15"/>
        <v>N/A</v>
      </c>
    </row>
    <row r="89" spans="1:12" x14ac:dyDescent="0.2">
      <c r="A89" s="168" t="s">
        <v>554</v>
      </c>
      <c r="B89" s="22" t="s">
        <v>213</v>
      </c>
      <c r="C89" s="23">
        <v>0</v>
      </c>
      <c r="D89" s="27" t="str">
        <f t="shared" si="12"/>
        <v>N/A</v>
      </c>
      <c r="E89" s="23">
        <v>0</v>
      </c>
      <c r="F89" s="27" t="str">
        <f t="shared" si="13"/>
        <v>N/A</v>
      </c>
      <c r="G89" s="23">
        <v>0</v>
      </c>
      <c r="H89" s="27" t="str">
        <f t="shared" si="14"/>
        <v>N/A</v>
      </c>
      <c r="I89" s="8" t="s">
        <v>1748</v>
      </c>
      <c r="J89" s="8" t="s">
        <v>1748</v>
      </c>
      <c r="K89" s="28" t="s">
        <v>734</v>
      </c>
      <c r="L89" s="105" t="str">
        <f t="shared" si="15"/>
        <v>N/A</v>
      </c>
    </row>
    <row r="90" spans="1:12" x14ac:dyDescent="0.2">
      <c r="A90" s="168" t="s">
        <v>1297</v>
      </c>
      <c r="B90" s="22" t="s">
        <v>213</v>
      </c>
      <c r="C90" s="29" t="s">
        <v>1748</v>
      </c>
      <c r="D90" s="27" t="str">
        <f t="shared" si="12"/>
        <v>N/A</v>
      </c>
      <c r="E90" s="29" t="s">
        <v>1748</v>
      </c>
      <c r="F90" s="27" t="str">
        <f t="shared" si="13"/>
        <v>N/A</v>
      </c>
      <c r="G90" s="29" t="s">
        <v>1748</v>
      </c>
      <c r="H90" s="27" t="str">
        <f t="shared" si="14"/>
        <v>N/A</v>
      </c>
      <c r="I90" s="8" t="s">
        <v>1748</v>
      </c>
      <c r="J90" s="8" t="s">
        <v>1748</v>
      </c>
      <c r="K90" s="28" t="s">
        <v>734</v>
      </c>
      <c r="L90" s="105" t="str">
        <f t="shared" si="15"/>
        <v>N/A</v>
      </c>
    </row>
    <row r="91" spans="1:12" x14ac:dyDescent="0.2">
      <c r="A91" s="168" t="s">
        <v>555</v>
      </c>
      <c r="B91" s="22" t="s">
        <v>213</v>
      </c>
      <c r="C91" s="29">
        <v>10169386</v>
      </c>
      <c r="D91" s="27" t="str">
        <f t="shared" si="12"/>
        <v>N/A</v>
      </c>
      <c r="E91" s="29">
        <v>9495250</v>
      </c>
      <c r="F91" s="27" t="str">
        <f t="shared" si="13"/>
        <v>N/A</v>
      </c>
      <c r="G91" s="29">
        <v>8372078</v>
      </c>
      <c r="H91" s="27" t="str">
        <f t="shared" si="14"/>
        <v>N/A</v>
      </c>
      <c r="I91" s="8">
        <v>-6.63</v>
      </c>
      <c r="J91" s="8">
        <v>-11.8</v>
      </c>
      <c r="K91" s="28" t="s">
        <v>734</v>
      </c>
      <c r="L91" s="105" t="str">
        <f t="shared" si="15"/>
        <v>Yes</v>
      </c>
    </row>
    <row r="92" spans="1:12" x14ac:dyDescent="0.2">
      <c r="A92" s="168" t="s">
        <v>556</v>
      </c>
      <c r="B92" s="22" t="s">
        <v>213</v>
      </c>
      <c r="C92" s="23">
        <v>21648</v>
      </c>
      <c r="D92" s="27" t="str">
        <f t="shared" si="12"/>
        <v>N/A</v>
      </c>
      <c r="E92" s="23">
        <v>22082</v>
      </c>
      <c r="F92" s="27" t="str">
        <f t="shared" si="13"/>
        <v>N/A</v>
      </c>
      <c r="G92" s="23">
        <v>21846</v>
      </c>
      <c r="H92" s="27" t="str">
        <f t="shared" si="14"/>
        <v>N/A</v>
      </c>
      <c r="I92" s="8">
        <v>2.0049999999999999</v>
      </c>
      <c r="J92" s="8">
        <v>-1.07</v>
      </c>
      <c r="K92" s="28" t="s">
        <v>734</v>
      </c>
      <c r="L92" s="105" t="str">
        <f t="shared" si="15"/>
        <v>Yes</v>
      </c>
    </row>
    <row r="93" spans="1:12" x14ac:dyDescent="0.2">
      <c r="A93" s="168" t="s">
        <v>1298</v>
      </c>
      <c r="B93" s="22" t="s">
        <v>213</v>
      </c>
      <c r="C93" s="29">
        <v>469.76099409</v>
      </c>
      <c r="D93" s="27" t="str">
        <f t="shared" si="12"/>
        <v>N/A</v>
      </c>
      <c r="E93" s="29">
        <v>429.99954714</v>
      </c>
      <c r="F93" s="27" t="str">
        <f t="shared" si="13"/>
        <v>N/A</v>
      </c>
      <c r="G93" s="29">
        <v>383.23162135000001</v>
      </c>
      <c r="H93" s="27" t="str">
        <f t="shared" si="14"/>
        <v>N/A</v>
      </c>
      <c r="I93" s="8">
        <v>-8.4600000000000009</v>
      </c>
      <c r="J93" s="8">
        <v>-10.9</v>
      </c>
      <c r="K93" s="28" t="s">
        <v>734</v>
      </c>
      <c r="L93" s="105" t="str">
        <f t="shared" si="15"/>
        <v>Yes</v>
      </c>
    </row>
    <row r="94" spans="1:12" ht="25.5" x14ac:dyDescent="0.2">
      <c r="A94" s="168" t="s">
        <v>557</v>
      </c>
      <c r="B94" s="22" t="s">
        <v>213</v>
      </c>
      <c r="C94" s="29">
        <v>0</v>
      </c>
      <c r="D94" s="27" t="str">
        <f t="shared" si="12"/>
        <v>N/A</v>
      </c>
      <c r="E94" s="29">
        <v>0</v>
      </c>
      <c r="F94" s="27" t="str">
        <f t="shared" si="13"/>
        <v>N/A</v>
      </c>
      <c r="G94" s="29">
        <v>0</v>
      </c>
      <c r="H94" s="27" t="str">
        <f t="shared" si="14"/>
        <v>N/A</v>
      </c>
      <c r="I94" s="8" t="s">
        <v>1748</v>
      </c>
      <c r="J94" s="8" t="s">
        <v>1748</v>
      </c>
      <c r="K94" s="28" t="s">
        <v>734</v>
      </c>
      <c r="L94" s="105" t="str">
        <f t="shared" si="15"/>
        <v>N/A</v>
      </c>
    </row>
    <row r="95" spans="1:12" x14ac:dyDescent="0.2">
      <c r="A95" s="168" t="s">
        <v>558</v>
      </c>
      <c r="B95" s="22" t="s">
        <v>213</v>
      </c>
      <c r="C95" s="23">
        <v>0</v>
      </c>
      <c r="D95" s="27" t="str">
        <f t="shared" si="12"/>
        <v>N/A</v>
      </c>
      <c r="E95" s="23">
        <v>0</v>
      </c>
      <c r="F95" s="27" t="str">
        <f t="shared" si="13"/>
        <v>N/A</v>
      </c>
      <c r="G95" s="23">
        <v>0</v>
      </c>
      <c r="H95" s="27" t="str">
        <f t="shared" si="14"/>
        <v>N/A</v>
      </c>
      <c r="I95" s="8" t="s">
        <v>1748</v>
      </c>
      <c r="J95" s="8" t="s">
        <v>1748</v>
      </c>
      <c r="K95" s="28" t="s">
        <v>734</v>
      </c>
      <c r="L95" s="105" t="str">
        <f t="shared" si="15"/>
        <v>N/A</v>
      </c>
    </row>
    <row r="96" spans="1:12" ht="25.5" x14ac:dyDescent="0.2">
      <c r="A96" s="168" t="s">
        <v>1299</v>
      </c>
      <c r="B96" s="22" t="s">
        <v>213</v>
      </c>
      <c r="C96" s="29" t="s">
        <v>1748</v>
      </c>
      <c r="D96" s="27" t="str">
        <f t="shared" si="12"/>
        <v>N/A</v>
      </c>
      <c r="E96" s="29" t="s">
        <v>1748</v>
      </c>
      <c r="F96" s="27" t="str">
        <f t="shared" si="13"/>
        <v>N/A</v>
      </c>
      <c r="G96" s="29" t="s">
        <v>1748</v>
      </c>
      <c r="H96" s="27" t="str">
        <f t="shared" si="14"/>
        <v>N/A</v>
      </c>
      <c r="I96" s="8" t="s">
        <v>1748</v>
      </c>
      <c r="J96" s="8" t="s">
        <v>1748</v>
      </c>
      <c r="K96" s="28" t="s">
        <v>734</v>
      </c>
      <c r="L96" s="105" t="str">
        <f t="shared" si="15"/>
        <v>N/A</v>
      </c>
    </row>
    <row r="97" spans="1:12" ht="25.5" x14ac:dyDescent="0.2">
      <c r="A97" s="168" t="s">
        <v>559</v>
      </c>
      <c r="B97" s="22" t="s">
        <v>213</v>
      </c>
      <c r="C97" s="29">
        <v>361</v>
      </c>
      <c r="D97" s="27" t="str">
        <f t="shared" si="12"/>
        <v>N/A</v>
      </c>
      <c r="E97" s="29">
        <v>1840</v>
      </c>
      <c r="F97" s="27" t="str">
        <f t="shared" si="13"/>
        <v>N/A</v>
      </c>
      <c r="G97" s="29">
        <v>5761</v>
      </c>
      <c r="H97" s="27" t="str">
        <f t="shared" si="14"/>
        <v>N/A</v>
      </c>
      <c r="I97" s="8">
        <v>409.7</v>
      </c>
      <c r="J97" s="8">
        <v>213.1</v>
      </c>
      <c r="K97" s="28" t="s">
        <v>734</v>
      </c>
      <c r="L97" s="105" t="str">
        <f t="shared" si="15"/>
        <v>No</v>
      </c>
    </row>
    <row r="98" spans="1:12" x14ac:dyDescent="0.2">
      <c r="A98" s="168" t="s">
        <v>560</v>
      </c>
      <c r="B98" s="22" t="s">
        <v>213</v>
      </c>
      <c r="C98" s="23">
        <v>11</v>
      </c>
      <c r="D98" s="27" t="str">
        <f t="shared" si="12"/>
        <v>N/A</v>
      </c>
      <c r="E98" s="23">
        <v>11</v>
      </c>
      <c r="F98" s="27" t="str">
        <f t="shared" si="13"/>
        <v>N/A</v>
      </c>
      <c r="G98" s="23">
        <v>11</v>
      </c>
      <c r="H98" s="27" t="str">
        <f t="shared" si="14"/>
        <v>N/A</v>
      </c>
      <c r="I98" s="8">
        <v>400</v>
      </c>
      <c r="J98" s="8">
        <v>20</v>
      </c>
      <c r="K98" s="28" t="s">
        <v>734</v>
      </c>
      <c r="L98" s="105" t="str">
        <f t="shared" si="15"/>
        <v>Yes</v>
      </c>
    </row>
    <row r="99" spans="1:12" x14ac:dyDescent="0.2">
      <c r="A99" s="168" t="s">
        <v>1300</v>
      </c>
      <c r="B99" s="22" t="s">
        <v>213</v>
      </c>
      <c r="C99" s="29">
        <v>361</v>
      </c>
      <c r="D99" s="27" t="str">
        <f t="shared" si="12"/>
        <v>N/A</v>
      </c>
      <c r="E99" s="29">
        <v>368</v>
      </c>
      <c r="F99" s="27" t="str">
        <f t="shared" si="13"/>
        <v>N/A</v>
      </c>
      <c r="G99" s="29">
        <v>960.16666667000004</v>
      </c>
      <c r="H99" s="27" t="str">
        <f t="shared" si="14"/>
        <v>N/A</v>
      </c>
      <c r="I99" s="8">
        <v>1.9390000000000001</v>
      </c>
      <c r="J99" s="8">
        <v>160.9</v>
      </c>
      <c r="K99" s="28" t="s">
        <v>734</v>
      </c>
      <c r="L99" s="105" t="str">
        <f t="shared" si="15"/>
        <v>No</v>
      </c>
    </row>
    <row r="100" spans="1:12" x14ac:dyDescent="0.2">
      <c r="A100" s="168" t="s">
        <v>561</v>
      </c>
      <c r="B100" s="22" t="s">
        <v>213</v>
      </c>
      <c r="C100" s="29">
        <v>0</v>
      </c>
      <c r="D100" s="27" t="str">
        <f t="shared" si="12"/>
        <v>N/A</v>
      </c>
      <c r="E100" s="29">
        <v>0</v>
      </c>
      <c r="F100" s="27" t="str">
        <f t="shared" si="13"/>
        <v>N/A</v>
      </c>
      <c r="G100" s="29">
        <v>0</v>
      </c>
      <c r="H100" s="27" t="str">
        <f t="shared" si="14"/>
        <v>N/A</v>
      </c>
      <c r="I100" s="8" t="s">
        <v>1748</v>
      </c>
      <c r="J100" s="8" t="s">
        <v>1748</v>
      </c>
      <c r="K100" s="28" t="s">
        <v>734</v>
      </c>
      <c r="L100" s="105" t="str">
        <f t="shared" si="15"/>
        <v>N/A</v>
      </c>
    </row>
    <row r="101" spans="1:12" x14ac:dyDescent="0.2">
      <c r="A101" s="168" t="s">
        <v>562</v>
      </c>
      <c r="B101" s="22" t="s">
        <v>213</v>
      </c>
      <c r="C101" s="23">
        <v>0</v>
      </c>
      <c r="D101" s="27" t="str">
        <f t="shared" si="12"/>
        <v>N/A</v>
      </c>
      <c r="E101" s="23">
        <v>0</v>
      </c>
      <c r="F101" s="27" t="str">
        <f t="shared" si="13"/>
        <v>N/A</v>
      </c>
      <c r="G101" s="23">
        <v>0</v>
      </c>
      <c r="H101" s="27" t="str">
        <f t="shared" si="14"/>
        <v>N/A</v>
      </c>
      <c r="I101" s="8" t="s">
        <v>1748</v>
      </c>
      <c r="J101" s="8" t="s">
        <v>1748</v>
      </c>
      <c r="K101" s="28" t="s">
        <v>734</v>
      </c>
      <c r="L101" s="105" t="str">
        <f t="shared" si="15"/>
        <v>N/A</v>
      </c>
    </row>
    <row r="102" spans="1:12" x14ac:dyDescent="0.2">
      <c r="A102" s="168" t="s">
        <v>1301</v>
      </c>
      <c r="B102" s="22" t="s">
        <v>213</v>
      </c>
      <c r="C102" s="29" t="s">
        <v>1748</v>
      </c>
      <c r="D102" s="27" t="str">
        <f t="shared" si="12"/>
        <v>N/A</v>
      </c>
      <c r="E102" s="29" t="s">
        <v>1748</v>
      </c>
      <c r="F102" s="27" t="str">
        <f t="shared" si="13"/>
        <v>N/A</v>
      </c>
      <c r="G102" s="29" t="s">
        <v>1748</v>
      </c>
      <c r="H102" s="27" t="str">
        <f t="shared" si="14"/>
        <v>N/A</v>
      </c>
      <c r="I102" s="8" t="s">
        <v>1748</v>
      </c>
      <c r="J102" s="8" t="s">
        <v>1748</v>
      </c>
      <c r="K102" s="28" t="s">
        <v>734</v>
      </c>
      <c r="L102" s="105" t="str">
        <f t="shared" si="15"/>
        <v>N/A</v>
      </c>
    </row>
    <row r="103" spans="1:12" ht="25.5" x14ac:dyDescent="0.2">
      <c r="A103" s="168" t="s">
        <v>563</v>
      </c>
      <c r="B103" s="22" t="s">
        <v>213</v>
      </c>
      <c r="C103" s="29">
        <v>0</v>
      </c>
      <c r="D103" s="27" t="str">
        <f t="shared" si="12"/>
        <v>N/A</v>
      </c>
      <c r="E103" s="29">
        <v>0</v>
      </c>
      <c r="F103" s="27" t="str">
        <f t="shared" si="13"/>
        <v>N/A</v>
      </c>
      <c r="G103" s="29">
        <v>0</v>
      </c>
      <c r="H103" s="27" t="str">
        <f t="shared" si="14"/>
        <v>N/A</v>
      </c>
      <c r="I103" s="8" t="s">
        <v>1748</v>
      </c>
      <c r="J103" s="8" t="s">
        <v>1748</v>
      </c>
      <c r="K103" s="28" t="s">
        <v>734</v>
      </c>
      <c r="L103" s="105" t="str">
        <f t="shared" si="15"/>
        <v>N/A</v>
      </c>
    </row>
    <row r="104" spans="1:12" x14ac:dyDescent="0.2">
      <c r="A104" s="168" t="s">
        <v>564</v>
      </c>
      <c r="B104" s="22" t="s">
        <v>213</v>
      </c>
      <c r="C104" s="23">
        <v>0</v>
      </c>
      <c r="D104" s="27" t="str">
        <f t="shared" si="12"/>
        <v>N/A</v>
      </c>
      <c r="E104" s="23">
        <v>0</v>
      </c>
      <c r="F104" s="27" t="str">
        <f t="shared" si="13"/>
        <v>N/A</v>
      </c>
      <c r="G104" s="23">
        <v>0</v>
      </c>
      <c r="H104" s="27" t="str">
        <f t="shared" si="14"/>
        <v>N/A</v>
      </c>
      <c r="I104" s="8" t="s">
        <v>1748</v>
      </c>
      <c r="J104" s="8" t="s">
        <v>1748</v>
      </c>
      <c r="K104" s="28" t="s">
        <v>734</v>
      </c>
      <c r="L104" s="105" t="str">
        <f t="shared" si="15"/>
        <v>N/A</v>
      </c>
    </row>
    <row r="105" spans="1:12" ht="25.5" x14ac:dyDescent="0.2">
      <c r="A105" s="168" t="s">
        <v>1302</v>
      </c>
      <c r="B105" s="22" t="s">
        <v>213</v>
      </c>
      <c r="C105" s="29" t="s">
        <v>1748</v>
      </c>
      <c r="D105" s="27" t="str">
        <f t="shared" si="12"/>
        <v>N/A</v>
      </c>
      <c r="E105" s="29" t="s">
        <v>1748</v>
      </c>
      <c r="F105" s="27" t="str">
        <f t="shared" si="13"/>
        <v>N/A</v>
      </c>
      <c r="G105" s="29" t="s">
        <v>1748</v>
      </c>
      <c r="H105" s="27" t="str">
        <f t="shared" si="14"/>
        <v>N/A</v>
      </c>
      <c r="I105" s="8" t="s">
        <v>1748</v>
      </c>
      <c r="J105" s="8" t="s">
        <v>1748</v>
      </c>
      <c r="K105" s="28" t="s">
        <v>734</v>
      </c>
      <c r="L105" s="105" t="str">
        <f t="shared" si="15"/>
        <v>N/A</v>
      </c>
    </row>
    <row r="106" spans="1:12" ht="25.5" x14ac:dyDescent="0.2">
      <c r="A106" s="168" t="s">
        <v>565</v>
      </c>
      <c r="B106" s="22" t="s">
        <v>213</v>
      </c>
      <c r="C106" s="29">
        <v>1116</v>
      </c>
      <c r="D106" s="27" t="str">
        <f t="shared" si="12"/>
        <v>N/A</v>
      </c>
      <c r="E106" s="29">
        <v>0</v>
      </c>
      <c r="F106" s="27" t="str">
        <f t="shared" si="13"/>
        <v>N/A</v>
      </c>
      <c r="G106" s="29">
        <v>882</v>
      </c>
      <c r="H106" s="27" t="str">
        <f t="shared" si="14"/>
        <v>N/A</v>
      </c>
      <c r="I106" s="8">
        <v>-100</v>
      </c>
      <c r="J106" s="8" t="s">
        <v>1748</v>
      </c>
      <c r="K106" s="28" t="s">
        <v>734</v>
      </c>
      <c r="L106" s="105" t="str">
        <f t="shared" si="15"/>
        <v>N/A</v>
      </c>
    </row>
    <row r="107" spans="1:12" x14ac:dyDescent="0.2">
      <c r="A107" s="168" t="s">
        <v>566</v>
      </c>
      <c r="B107" s="22" t="s">
        <v>213</v>
      </c>
      <c r="C107" s="23">
        <v>11</v>
      </c>
      <c r="D107" s="27" t="str">
        <f t="shared" si="12"/>
        <v>N/A</v>
      </c>
      <c r="E107" s="23">
        <v>0</v>
      </c>
      <c r="F107" s="27" t="str">
        <f t="shared" si="13"/>
        <v>N/A</v>
      </c>
      <c r="G107" s="23">
        <v>11</v>
      </c>
      <c r="H107" s="27" t="str">
        <f t="shared" si="14"/>
        <v>N/A</v>
      </c>
      <c r="I107" s="8">
        <v>-100</v>
      </c>
      <c r="J107" s="8" t="s">
        <v>1748</v>
      </c>
      <c r="K107" s="28" t="s">
        <v>734</v>
      </c>
      <c r="L107" s="105" t="str">
        <f t="shared" si="15"/>
        <v>N/A</v>
      </c>
    </row>
    <row r="108" spans="1:12" x14ac:dyDescent="0.2">
      <c r="A108" s="168" t="s">
        <v>1303</v>
      </c>
      <c r="B108" s="22" t="s">
        <v>213</v>
      </c>
      <c r="C108" s="29">
        <v>558</v>
      </c>
      <c r="D108" s="27" t="str">
        <f t="shared" si="12"/>
        <v>N/A</v>
      </c>
      <c r="E108" s="29" t="s">
        <v>1748</v>
      </c>
      <c r="F108" s="27" t="str">
        <f t="shared" si="13"/>
        <v>N/A</v>
      </c>
      <c r="G108" s="29">
        <v>882</v>
      </c>
      <c r="H108" s="27" t="str">
        <f t="shared" si="14"/>
        <v>N/A</v>
      </c>
      <c r="I108" s="8" t="s">
        <v>1748</v>
      </c>
      <c r="J108" s="8" t="s">
        <v>1748</v>
      </c>
      <c r="K108" s="28" t="s">
        <v>734</v>
      </c>
      <c r="L108" s="105" t="str">
        <f t="shared" si="15"/>
        <v>N/A</v>
      </c>
    </row>
    <row r="109" spans="1:12" x14ac:dyDescent="0.2">
      <c r="A109" s="168" t="s">
        <v>567</v>
      </c>
      <c r="B109" s="22" t="s">
        <v>213</v>
      </c>
      <c r="C109" s="29">
        <v>79473881</v>
      </c>
      <c r="D109" s="27" t="str">
        <f t="shared" si="12"/>
        <v>N/A</v>
      </c>
      <c r="E109" s="29">
        <v>78880392</v>
      </c>
      <c r="F109" s="27" t="str">
        <f t="shared" si="13"/>
        <v>N/A</v>
      </c>
      <c r="G109" s="29">
        <v>83661985</v>
      </c>
      <c r="H109" s="27" t="str">
        <f t="shared" si="14"/>
        <v>N/A</v>
      </c>
      <c r="I109" s="8">
        <v>-0.747</v>
      </c>
      <c r="J109" s="8">
        <v>6.0620000000000003</v>
      </c>
      <c r="K109" s="28" t="s">
        <v>734</v>
      </c>
      <c r="L109" s="105" t="str">
        <f t="shared" si="15"/>
        <v>Yes</v>
      </c>
    </row>
    <row r="110" spans="1:12" x14ac:dyDescent="0.2">
      <c r="A110" s="168" t="s">
        <v>568</v>
      </c>
      <c r="B110" s="22" t="s">
        <v>213</v>
      </c>
      <c r="C110" s="23">
        <v>31914</v>
      </c>
      <c r="D110" s="27" t="str">
        <f t="shared" si="12"/>
        <v>N/A</v>
      </c>
      <c r="E110" s="23">
        <v>32389</v>
      </c>
      <c r="F110" s="27" t="str">
        <f t="shared" si="13"/>
        <v>N/A</v>
      </c>
      <c r="G110" s="23">
        <v>32912</v>
      </c>
      <c r="H110" s="27" t="str">
        <f t="shared" si="14"/>
        <v>N/A</v>
      </c>
      <c r="I110" s="8">
        <v>1.488</v>
      </c>
      <c r="J110" s="8">
        <v>1.615</v>
      </c>
      <c r="K110" s="28" t="s">
        <v>734</v>
      </c>
      <c r="L110" s="105" t="str">
        <f t="shared" si="15"/>
        <v>Yes</v>
      </c>
    </row>
    <row r="111" spans="1:12" x14ac:dyDescent="0.2">
      <c r="A111" s="168" t="s">
        <v>1304</v>
      </c>
      <c r="B111" s="22" t="s">
        <v>213</v>
      </c>
      <c r="C111" s="29">
        <v>2490.2513316999998</v>
      </c>
      <c r="D111" s="27" t="str">
        <f t="shared" si="12"/>
        <v>N/A</v>
      </c>
      <c r="E111" s="29">
        <v>2435.4068357000001</v>
      </c>
      <c r="F111" s="27" t="str">
        <f t="shared" si="13"/>
        <v>N/A</v>
      </c>
      <c r="G111" s="29">
        <v>2541.9903075000002</v>
      </c>
      <c r="H111" s="27" t="str">
        <f t="shared" si="14"/>
        <v>N/A</v>
      </c>
      <c r="I111" s="8">
        <v>-2.2000000000000002</v>
      </c>
      <c r="J111" s="8">
        <v>4.3760000000000003</v>
      </c>
      <c r="K111" s="28" t="s">
        <v>734</v>
      </c>
      <c r="L111" s="105" t="str">
        <f t="shared" si="15"/>
        <v>Yes</v>
      </c>
    </row>
    <row r="112" spans="1:12" ht="25.5" x14ac:dyDescent="0.2">
      <c r="A112" s="168" t="s">
        <v>569</v>
      </c>
      <c r="B112" s="22" t="s">
        <v>213</v>
      </c>
      <c r="C112" s="29">
        <v>9230281</v>
      </c>
      <c r="D112" s="27" t="str">
        <f t="shared" si="12"/>
        <v>N/A</v>
      </c>
      <c r="E112" s="29">
        <v>13615891</v>
      </c>
      <c r="F112" s="27" t="str">
        <f t="shared" si="13"/>
        <v>N/A</v>
      </c>
      <c r="G112" s="29">
        <v>15657332</v>
      </c>
      <c r="H112" s="27" t="str">
        <f t="shared" si="14"/>
        <v>N/A</v>
      </c>
      <c r="I112" s="8">
        <v>47.51</v>
      </c>
      <c r="J112" s="8">
        <v>14.99</v>
      </c>
      <c r="K112" s="28" t="s">
        <v>734</v>
      </c>
      <c r="L112" s="105" t="str">
        <f t="shared" si="15"/>
        <v>Yes</v>
      </c>
    </row>
    <row r="113" spans="1:12" x14ac:dyDescent="0.2">
      <c r="A113" s="168" t="s">
        <v>570</v>
      </c>
      <c r="B113" s="22" t="s">
        <v>213</v>
      </c>
      <c r="C113" s="23">
        <v>514</v>
      </c>
      <c r="D113" s="27" t="str">
        <f t="shared" si="12"/>
        <v>N/A</v>
      </c>
      <c r="E113" s="23">
        <v>714</v>
      </c>
      <c r="F113" s="27" t="str">
        <f t="shared" si="13"/>
        <v>N/A</v>
      </c>
      <c r="G113" s="23">
        <v>791</v>
      </c>
      <c r="H113" s="27" t="str">
        <f t="shared" si="14"/>
        <v>N/A</v>
      </c>
      <c r="I113" s="8">
        <v>38.909999999999997</v>
      </c>
      <c r="J113" s="8">
        <v>10.78</v>
      </c>
      <c r="K113" s="28" t="s">
        <v>734</v>
      </c>
      <c r="L113" s="105" t="str">
        <f t="shared" si="15"/>
        <v>Yes</v>
      </c>
    </row>
    <row r="114" spans="1:12" ht="25.5" x14ac:dyDescent="0.2">
      <c r="A114" s="168" t="s">
        <v>1305</v>
      </c>
      <c r="B114" s="22" t="s">
        <v>213</v>
      </c>
      <c r="C114" s="29">
        <v>17957.745136000001</v>
      </c>
      <c r="D114" s="27" t="str">
        <f t="shared" si="12"/>
        <v>N/A</v>
      </c>
      <c r="E114" s="29">
        <v>19069.875349999998</v>
      </c>
      <c r="F114" s="27" t="str">
        <f t="shared" si="13"/>
        <v>N/A</v>
      </c>
      <c r="G114" s="29">
        <v>19794.351454</v>
      </c>
      <c r="H114" s="27" t="str">
        <f t="shared" si="14"/>
        <v>N/A</v>
      </c>
      <c r="I114" s="8">
        <v>6.1929999999999996</v>
      </c>
      <c r="J114" s="8">
        <v>3.7989999999999999</v>
      </c>
      <c r="K114" s="28" t="s">
        <v>734</v>
      </c>
      <c r="L114" s="105" t="str">
        <f t="shared" si="15"/>
        <v>Yes</v>
      </c>
    </row>
    <row r="115" spans="1:12" ht="25.5" x14ac:dyDescent="0.2">
      <c r="A115" s="168" t="s">
        <v>571</v>
      </c>
      <c r="B115" s="22" t="s">
        <v>213</v>
      </c>
      <c r="C115" s="29">
        <v>0</v>
      </c>
      <c r="D115" s="27" t="str">
        <f t="shared" si="12"/>
        <v>N/A</v>
      </c>
      <c r="E115" s="29">
        <v>0</v>
      </c>
      <c r="F115" s="27" t="str">
        <f t="shared" si="13"/>
        <v>N/A</v>
      </c>
      <c r="G115" s="29">
        <v>0</v>
      </c>
      <c r="H115" s="27" t="str">
        <f t="shared" si="14"/>
        <v>N/A</v>
      </c>
      <c r="I115" s="8" t="s">
        <v>1748</v>
      </c>
      <c r="J115" s="8" t="s">
        <v>1748</v>
      </c>
      <c r="K115" s="28" t="s">
        <v>734</v>
      </c>
      <c r="L115" s="105" t="str">
        <f t="shared" si="15"/>
        <v>N/A</v>
      </c>
    </row>
    <row r="116" spans="1:12" x14ac:dyDescent="0.2">
      <c r="A116" s="104" t="s">
        <v>572</v>
      </c>
      <c r="B116" s="22" t="s">
        <v>213</v>
      </c>
      <c r="C116" s="23">
        <v>0</v>
      </c>
      <c r="D116" s="27" t="str">
        <f t="shared" si="12"/>
        <v>N/A</v>
      </c>
      <c r="E116" s="23">
        <v>0</v>
      </c>
      <c r="F116" s="27" t="str">
        <f t="shared" si="13"/>
        <v>N/A</v>
      </c>
      <c r="G116" s="23">
        <v>0</v>
      </c>
      <c r="H116" s="27" t="str">
        <f t="shared" si="14"/>
        <v>N/A</v>
      </c>
      <c r="I116" s="8" t="s">
        <v>1748</v>
      </c>
      <c r="J116" s="8" t="s">
        <v>1748</v>
      </c>
      <c r="K116" s="28" t="s">
        <v>734</v>
      </c>
      <c r="L116" s="105" t="str">
        <f t="shared" si="15"/>
        <v>N/A</v>
      </c>
    </row>
    <row r="117" spans="1:12" ht="25.5" x14ac:dyDescent="0.2">
      <c r="A117" s="104" t="s">
        <v>1306</v>
      </c>
      <c r="B117" s="22" t="s">
        <v>213</v>
      </c>
      <c r="C117" s="29" t="s">
        <v>1748</v>
      </c>
      <c r="D117" s="27" t="str">
        <f t="shared" si="12"/>
        <v>N/A</v>
      </c>
      <c r="E117" s="29" t="s">
        <v>1748</v>
      </c>
      <c r="F117" s="27" t="str">
        <f t="shared" si="13"/>
        <v>N/A</v>
      </c>
      <c r="G117" s="29" t="s">
        <v>1748</v>
      </c>
      <c r="H117" s="27" t="str">
        <f t="shared" si="14"/>
        <v>N/A</v>
      </c>
      <c r="I117" s="8" t="s">
        <v>1748</v>
      </c>
      <c r="J117" s="8" t="s">
        <v>1748</v>
      </c>
      <c r="K117" s="28" t="s">
        <v>734</v>
      </c>
      <c r="L117" s="105" t="str">
        <f t="shared" si="15"/>
        <v>N/A</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0</v>
      </c>
      <c r="D121" s="27" t="str">
        <f t="shared" si="12"/>
        <v>N/A</v>
      </c>
      <c r="E121" s="29">
        <v>0</v>
      </c>
      <c r="F121" s="27" t="str">
        <f t="shared" si="13"/>
        <v>N/A</v>
      </c>
      <c r="G121" s="29">
        <v>0</v>
      </c>
      <c r="H121" s="27" t="str">
        <f t="shared" si="14"/>
        <v>N/A</v>
      </c>
      <c r="I121" s="8" t="s">
        <v>1748</v>
      </c>
      <c r="J121" s="8" t="s">
        <v>1748</v>
      </c>
      <c r="K121" s="28" t="s">
        <v>734</v>
      </c>
      <c r="L121" s="105" t="str">
        <f t="shared" si="15"/>
        <v>N/A</v>
      </c>
    </row>
    <row r="122" spans="1:12" ht="25.5" x14ac:dyDescent="0.2">
      <c r="A122" s="137" t="s">
        <v>576</v>
      </c>
      <c r="B122" s="22" t="s">
        <v>213</v>
      </c>
      <c r="C122" s="23">
        <v>0</v>
      </c>
      <c r="D122" s="27" t="str">
        <f t="shared" si="12"/>
        <v>N/A</v>
      </c>
      <c r="E122" s="23">
        <v>0</v>
      </c>
      <c r="F122" s="27" t="str">
        <f t="shared" si="13"/>
        <v>N/A</v>
      </c>
      <c r="G122" s="23">
        <v>0</v>
      </c>
      <c r="H122" s="27" t="str">
        <f t="shared" si="14"/>
        <v>N/A</v>
      </c>
      <c r="I122" s="8" t="s">
        <v>1748</v>
      </c>
      <c r="J122" s="8" t="s">
        <v>1748</v>
      </c>
      <c r="K122" s="28" t="s">
        <v>734</v>
      </c>
      <c r="L122" s="105" t="str">
        <f t="shared" si="15"/>
        <v>N/A</v>
      </c>
    </row>
    <row r="123" spans="1:12" ht="25.5" x14ac:dyDescent="0.2">
      <c r="A123" s="137" t="s">
        <v>1308</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734</v>
      </c>
      <c r="L123" s="105" t="str">
        <f t="shared" si="15"/>
        <v>N/A</v>
      </c>
    </row>
    <row r="124" spans="1:12" ht="25.5" x14ac:dyDescent="0.2">
      <c r="A124" s="137" t="s">
        <v>577</v>
      </c>
      <c r="B124" s="22" t="s">
        <v>213</v>
      </c>
      <c r="C124" s="29">
        <v>0</v>
      </c>
      <c r="D124" s="27" t="str">
        <f t="shared" si="12"/>
        <v>N/A</v>
      </c>
      <c r="E124" s="29">
        <v>0</v>
      </c>
      <c r="F124" s="27" t="str">
        <f t="shared" si="13"/>
        <v>N/A</v>
      </c>
      <c r="G124" s="29">
        <v>0</v>
      </c>
      <c r="H124" s="27" t="str">
        <f t="shared" si="14"/>
        <v>N/A</v>
      </c>
      <c r="I124" s="8" t="s">
        <v>1748</v>
      </c>
      <c r="J124" s="8" t="s">
        <v>1748</v>
      </c>
      <c r="K124" s="28" t="s">
        <v>734</v>
      </c>
      <c r="L124" s="105" t="str">
        <f t="shared" si="15"/>
        <v>N/A</v>
      </c>
    </row>
    <row r="125" spans="1:12" x14ac:dyDescent="0.2">
      <c r="A125" s="128" t="s">
        <v>578</v>
      </c>
      <c r="B125" s="22" t="s">
        <v>213</v>
      </c>
      <c r="C125" s="23">
        <v>0</v>
      </c>
      <c r="D125" s="27" t="str">
        <f t="shared" si="12"/>
        <v>N/A</v>
      </c>
      <c r="E125" s="23">
        <v>0</v>
      </c>
      <c r="F125" s="27" t="str">
        <f t="shared" si="13"/>
        <v>N/A</v>
      </c>
      <c r="G125" s="23">
        <v>0</v>
      </c>
      <c r="H125" s="27" t="str">
        <f t="shared" si="14"/>
        <v>N/A</v>
      </c>
      <c r="I125" s="8" t="s">
        <v>1748</v>
      </c>
      <c r="J125" s="8" t="s">
        <v>1748</v>
      </c>
      <c r="K125" s="28" t="s">
        <v>734</v>
      </c>
      <c r="L125" s="105" t="str">
        <f t="shared" si="15"/>
        <v>N/A</v>
      </c>
    </row>
    <row r="126" spans="1:12" ht="25.5" x14ac:dyDescent="0.2">
      <c r="A126" s="128" t="s">
        <v>1309</v>
      </c>
      <c r="B126" s="22" t="s">
        <v>213</v>
      </c>
      <c r="C126" s="29" t="s">
        <v>1748</v>
      </c>
      <c r="D126" s="27" t="str">
        <f t="shared" si="12"/>
        <v>N/A</v>
      </c>
      <c r="E126" s="29" t="s">
        <v>1748</v>
      </c>
      <c r="F126" s="27" t="str">
        <f t="shared" si="13"/>
        <v>N/A</v>
      </c>
      <c r="G126" s="29" t="s">
        <v>1748</v>
      </c>
      <c r="H126" s="27" t="str">
        <f t="shared" si="14"/>
        <v>N/A</v>
      </c>
      <c r="I126" s="8" t="s">
        <v>1748</v>
      </c>
      <c r="J126" s="8" t="s">
        <v>1748</v>
      </c>
      <c r="K126" s="28" t="s">
        <v>734</v>
      </c>
      <c r="L126" s="105" t="str">
        <f t="shared" si="15"/>
        <v>N/A</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1748</v>
      </c>
      <c r="J127" s="8" t="s">
        <v>1748</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1748</v>
      </c>
      <c r="J128" s="8" t="s">
        <v>1748</v>
      </c>
      <c r="K128" s="28" t="s">
        <v>734</v>
      </c>
      <c r="L128" s="105" t="str">
        <f t="shared" si="15"/>
        <v>N/A</v>
      </c>
    </row>
    <row r="129" spans="1:12" ht="25.5" x14ac:dyDescent="0.2">
      <c r="A129" s="128" t="s">
        <v>1310</v>
      </c>
      <c r="B129" s="22" t="s">
        <v>213</v>
      </c>
      <c r="C129" s="29" t="s">
        <v>1748</v>
      </c>
      <c r="D129" s="27" t="str">
        <f t="shared" si="12"/>
        <v>N/A</v>
      </c>
      <c r="E129" s="29" t="s">
        <v>1748</v>
      </c>
      <c r="F129" s="27" t="str">
        <f t="shared" si="13"/>
        <v>N/A</v>
      </c>
      <c r="G129" s="29" t="s">
        <v>1748</v>
      </c>
      <c r="H129" s="27" t="str">
        <f t="shared" si="14"/>
        <v>N/A</v>
      </c>
      <c r="I129" s="8" t="s">
        <v>1748</v>
      </c>
      <c r="J129" s="8" t="s">
        <v>1748</v>
      </c>
      <c r="K129" s="28" t="s">
        <v>734</v>
      </c>
      <c r="L129" s="105" t="str">
        <f t="shared" si="15"/>
        <v>N/A</v>
      </c>
    </row>
    <row r="130" spans="1:12" ht="25.5" x14ac:dyDescent="0.2">
      <c r="A130" s="128" t="s">
        <v>581</v>
      </c>
      <c r="B130" s="22" t="s">
        <v>213</v>
      </c>
      <c r="C130" s="29">
        <v>0</v>
      </c>
      <c r="D130" s="27" t="str">
        <f t="shared" si="12"/>
        <v>N/A</v>
      </c>
      <c r="E130" s="29">
        <v>0</v>
      </c>
      <c r="F130" s="27" t="str">
        <f t="shared" si="13"/>
        <v>N/A</v>
      </c>
      <c r="G130" s="29">
        <v>0</v>
      </c>
      <c r="H130" s="27" t="str">
        <f t="shared" si="14"/>
        <v>N/A</v>
      </c>
      <c r="I130" s="8" t="s">
        <v>1748</v>
      </c>
      <c r="J130" s="8" t="s">
        <v>1748</v>
      </c>
      <c r="K130" s="28" t="s">
        <v>734</v>
      </c>
      <c r="L130" s="105" t="str">
        <f t="shared" si="15"/>
        <v>N/A</v>
      </c>
    </row>
    <row r="131" spans="1:12" x14ac:dyDescent="0.2">
      <c r="A131" s="128" t="s">
        <v>582</v>
      </c>
      <c r="B131" s="22" t="s">
        <v>213</v>
      </c>
      <c r="C131" s="23">
        <v>0</v>
      </c>
      <c r="D131" s="27" t="str">
        <f t="shared" si="12"/>
        <v>N/A</v>
      </c>
      <c r="E131" s="23">
        <v>0</v>
      </c>
      <c r="F131" s="27" t="str">
        <f t="shared" si="13"/>
        <v>N/A</v>
      </c>
      <c r="G131" s="23">
        <v>0</v>
      </c>
      <c r="H131" s="27" t="str">
        <f t="shared" si="14"/>
        <v>N/A</v>
      </c>
      <c r="I131" s="8" t="s">
        <v>1748</v>
      </c>
      <c r="J131" s="8" t="s">
        <v>1748</v>
      </c>
      <c r="K131" s="28" t="s">
        <v>734</v>
      </c>
      <c r="L131" s="105" t="str">
        <f t="shared" si="15"/>
        <v>N/A</v>
      </c>
    </row>
    <row r="132" spans="1:12" x14ac:dyDescent="0.2">
      <c r="A132" s="128" t="s">
        <v>1311</v>
      </c>
      <c r="B132" s="22" t="s">
        <v>213</v>
      </c>
      <c r="C132" s="29" t="s">
        <v>1748</v>
      </c>
      <c r="D132" s="27" t="str">
        <f t="shared" si="12"/>
        <v>N/A</v>
      </c>
      <c r="E132" s="29" t="s">
        <v>1748</v>
      </c>
      <c r="F132" s="27" t="str">
        <f t="shared" si="13"/>
        <v>N/A</v>
      </c>
      <c r="G132" s="29" t="s">
        <v>1748</v>
      </c>
      <c r="H132" s="27" t="str">
        <f t="shared" si="14"/>
        <v>N/A</v>
      </c>
      <c r="I132" s="8" t="s">
        <v>1748</v>
      </c>
      <c r="J132" s="8" t="s">
        <v>1748</v>
      </c>
      <c r="K132" s="28" t="s">
        <v>734</v>
      </c>
      <c r="L132" s="105" t="str">
        <f t="shared" si="15"/>
        <v>N/A</v>
      </c>
    </row>
    <row r="133" spans="1:12" ht="25.5" x14ac:dyDescent="0.2">
      <c r="A133" s="128" t="s">
        <v>583</v>
      </c>
      <c r="B133" s="22" t="s">
        <v>213</v>
      </c>
      <c r="C133" s="29">
        <v>0</v>
      </c>
      <c r="D133" s="27" t="str">
        <f t="shared" si="12"/>
        <v>N/A</v>
      </c>
      <c r="E133" s="29">
        <v>0</v>
      </c>
      <c r="F133" s="27" t="str">
        <f t="shared" si="13"/>
        <v>N/A</v>
      </c>
      <c r="G133" s="29">
        <v>0</v>
      </c>
      <c r="H133" s="27" t="str">
        <f t="shared" si="14"/>
        <v>N/A</v>
      </c>
      <c r="I133" s="8" t="s">
        <v>1748</v>
      </c>
      <c r="J133" s="8" t="s">
        <v>1748</v>
      </c>
      <c r="K133" s="28" t="s">
        <v>734</v>
      </c>
      <c r="L133" s="105" t="str">
        <f>IF(J133="Div by 0", "N/A", IF(OR(J133="N/A",K133="N/A"),"N/A", IF(J133&gt;VALUE(MID(K133,1,2)), "No", IF(J133&lt;-1*VALUE(MID(K133,1,2)), "No", "Yes"))))</f>
        <v>N/A</v>
      </c>
    </row>
    <row r="134" spans="1:12" x14ac:dyDescent="0.2">
      <c r="A134" s="128" t="s">
        <v>584</v>
      </c>
      <c r="B134" s="22" t="s">
        <v>213</v>
      </c>
      <c r="C134" s="23">
        <v>0</v>
      </c>
      <c r="D134" s="27" t="str">
        <f t="shared" si="12"/>
        <v>N/A</v>
      </c>
      <c r="E134" s="23">
        <v>0</v>
      </c>
      <c r="F134" s="27" t="str">
        <f t="shared" si="13"/>
        <v>N/A</v>
      </c>
      <c r="G134" s="23">
        <v>0</v>
      </c>
      <c r="H134" s="27" t="str">
        <f t="shared" si="14"/>
        <v>N/A</v>
      </c>
      <c r="I134" s="8" t="s">
        <v>1748</v>
      </c>
      <c r="J134" s="8" t="s">
        <v>1748</v>
      </c>
      <c r="K134" s="28" t="s">
        <v>734</v>
      </c>
      <c r="L134" s="105" t="str">
        <f t="shared" ref="L134:L138" si="16">IF(J134="Div by 0", "N/A", IF(OR(J134="N/A",K134="N/A"),"N/A", IF(J134&gt;VALUE(MID(K134,1,2)), "No", IF(J134&lt;-1*VALUE(MID(K134,1,2)), "No", "Yes"))))</f>
        <v>N/A</v>
      </c>
    </row>
    <row r="135" spans="1:12" ht="25.5" x14ac:dyDescent="0.2">
      <c r="A135" s="128" t="s">
        <v>1312</v>
      </c>
      <c r="B135" s="22" t="s">
        <v>213</v>
      </c>
      <c r="C135" s="29" t="s">
        <v>1748</v>
      </c>
      <c r="D135" s="27" t="str">
        <f t="shared" si="12"/>
        <v>N/A</v>
      </c>
      <c r="E135" s="29" t="s">
        <v>1748</v>
      </c>
      <c r="F135" s="27" t="str">
        <f t="shared" si="13"/>
        <v>N/A</v>
      </c>
      <c r="G135" s="29" t="s">
        <v>1748</v>
      </c>
      <c r="H135" s="27" t="str">
        <f t="shared" si="14"/>
        <v>N/A</v>
      </c>
      <c r="I135" s="8" t="s">
        <v>1748</v>
      </c>
      <c r="J135" s="8" t="s">
        <v>1748</v>
      </c>
      <c r="K135" s="28" t="s">
        <v>734</v>
      </c>
      <c r="L135" s="105" t="str">
        <f t="shared" si="16"/>
        <v>N/A</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33734</v>
      </c>
      <c r="D139" s="27" t="str">
        <f t="shared" si="17"/>
        <v>N/A</v>
      </c>
      <c r="E139" s="29">
        <v>73211</v>
      </c>
      <c r="F139" s="27" t="str">
        <f t="shared" si="18"/>
        <v>N/A</v>
      </c>
      <c r="G139" s="29">
        <v>27850</v>
      </c>
      <c r="H139" s="27" t="str">
        <f t="shared" si="19"/>
        <v>N/A</v>
      </c>
      <c r="I139" s="8">
        <v>117</v>
      </c>
      <c r="J139" s="8">
        <v>-62</v>
      </c>
      <c r="K139" s="28" t="s">
        <v>734</v>
      </c>
      <c r="L139" s="105" t="str">
        <f t="shared" ref="L139:L150" si="20">IF(J139="Div by 0", "N/A", IF(K139="N/A","N/A", IF(J139&gt;VALUE(MID(K139,1,2)), "No", IF(J139&lt;-1*VALUE(MID(K139,1,2)), "No", "Yes"))))</f>
        <v>No</v>
      </c>
    </row>
    <row r="140" spans="1:12" ht="25.5" x14ac:dyDescent="0.2">
      <c r="A140" s="128" t="s">
        <v>588</v>
      </c>
      <c r="B140" s="22" t="s">
        <v>213</v>
      </c>
      <c r="C140" s="23">
        <v>11</v>
      </c>
      <c r="D140" s="27" t="str">
        <f t="shared" si="17"/>
        <v>N/A</v>
      </c>
      <c r="E140" s="23">
        <v>20</v>
      </c>
      <c r="F140" s="27" t="str">
        <f t="shared" si="18"/>
        <v>N/A</v>
      </c>
      <c r="G140" s="23">
        <v>21</v>
      </c>
      <c r="H140" s="27" t="str">
        <f t="shared" si="19"/>
        <v>N/A</v>
      </c>
      <c r="I140" s="8">
        <v>100</v>
      </c>
      <c r="J140" s="8">
        <v>5</v>
      </c>
      <c r="K140" s="28" t="s">
        <v>734</v>
      </c>
      <c r="L140" s="105" t="str">
        <f t="shared" si="20"/>
        <v>Yes</v>
      </c>
    </row>
    <row r="141" spans="1:12" ht="25.5" x14ac:dyDescent="0.2">
      <c r="A141" s="128" t="s">
        <v>1314</v>
      </c>
      <c r="B141" s="22" t="s">
        <v>213</v>
      </c>
      <c r="C141" s="29">
        <v>3373.4</v>
      </c>
      <c r="D141" s="27" t="str">
        <f t="shared" si="17"/>
        <v>N/A</v>
      </c>
      <c r="E141" s="29">
        <v>3660.55</v>
      </c>
      <c r="F141" s="27" t="str">
        <f t="shared" si="18"/>
        <v>N/A</v>
      </c>
      <c r="G141" s="29">
        <v>1326.1904761999999</v>
      </c>
      <c r="H141" s="27" t="str">
        <f t="shared" si="19"/>
        <v>N/A</v>
      </c>
      <c r="I141" s="8">
        <v>8.5120000000000005</v>
      </c>
      <c r="J141" s="8">
        <v>-63.8</v>
      </c>
      <c r="K141" s="28" t="s">
        <v>734</v>
      </c>
      <c r="L141" s="105" t="str">
        <f t="shared" si="20"/>
        <v>No</v>
      </c>
    </row>
    <row r="142" spans="1:12" ht="25.5" x14ac:dyDescent="0.2">
      <c r="A142" s="128" t="s">
        <v>589</v>
      </c>
      <c r="B142" s="22" t="s">
        <v>213</v>
      </c>
      <c r="C142" s="29">
        <v>33107876</v>
      </c>
      <c r="D142" s="27" t="str">
        <f t="shared" si="17"/>
        <v>N/A</v>
      </c>
      <c r="E142" s="29">
        <v>52589627</v>
      </c>
      <c r="F142" s="27" t="str">
        <f t="shared" si="18"/>
        <v>N/A</v>
      </c>
      <c r="G142" s="29">
        <v>61235180</v>
      </c>
      <c r="H142" s="27" t="str">
        <f t="shared" si="19"/>
        <v>N/A</v>
      </c>
      <c r="I142" s="8">
        <v>58.84</v>
      </c>
      <c r="J142" s="8">
        <v>16.440000000000001</v>
      </c>
      <c r="K142" s="28" t="s">
        <v>734</v>
      </c>
      <c r="L142" s="105" t="str">
        <f t="shared" si="20"/>
        <v>Yes</v>
      </c>
    </row>
    <row r="143" spans="1:12" x14ac:dyDescent="0.2">
      <c r="A143" s="104" t="s">
        <v>590</v>
      </c>
      <c r="B143" s="22" t="s">
        <v>213</v>
      </c>
      <c r="C143" s="23">
        <v>321</v>
      </c>
      <c r="D143" s="27" t="str">
        <f t="shared" si="17"/>
        <v>N/A</v>
      </c>
      <c r="E143" s="23">
        <v>496</v>
      </c>
      <c r="F143" s="27" t="str">
        <f t="shared" si="18"/>
        <v>N/A</v>
      </c>
      <c r="G143" s="23">
        <v>571</v>
      </c>
      <c r="H143" s="27" t="str">
        <f t="shared" si="19"/>
        <v>N/A</v>
      </c>
      <c r="I143" s="8">
        <v>54.52</v>
      </c>
      <c r="J143" s="8">
        <v>15.12</v>
      </c>
      <c r="K143" s="28" t="s">
        <v>734</v>
      </c>
      <c r="L143" s="105" t="str">
        <f t="shared" si="20"/>
        <v>Yes</v>
      </c>
    </row>
    <row r="144" spans="1:12" ht="25.5" x14ac:dyDescent="0.2">
      <c r="A144" s="104" t="s">
        <v>1315</v>
      </c>
      <c r="B144" s="22" t="s">
        <v>213</v>
      </c>
      <c r="C144" s="29">
        <v>103139.80061999999</v>
      </c>
      <c r="D144" s="27" t="str">
        <f t="shared" si="17"/>
        <v>N/A</v>
      </c>
      <c r="E144" s="29">
        <v>106027.47379</v>
      </c>
      <c r="F144" s="27" t="str">
        <f t="shared" si="18"/>
        <v>N/A</v>
      </c>
      <c r="G144" s="29">
        <v>107241.99649999999</v>
      </c>
      <c r="H144" s="27" t="str">
        <f t="shared" si="19"/>
        <v>N/A</v>
      </c>
      <c r="I144" s="8">
        <v>2.8</v>
      </c>
      <c r="J144" s="8">
        <v>1.145</v>
      </c>
      <c r="K144" s="28" t="s">
        <v>734</v>
      </c>
      <c r="L144" s="105" t="str">
        <f t="shared" si="20"/>
        <v>Yes</v>
      </c>
    </row>
    <row r="145" spans="1:12" ht="25.5" x14ac:dyDescent="0.2">
      <c r="A145" s="128" t="s">
        <v>591</v>
      </c>
      <c r="B145" s="22" t="s">
        <v>213</v>
      </c>
      <c r="C145" s="29">
        <v>1845968</v>
      </c>
      <c r="D145" s="27" t="str">
        <f t="shared" si="17"/>
        <v>N/A</v>
      </c>
      <c r="E145" s="29">
        <v>2288040</v>
      </c>
      <c r="F145" s="27" t="str">
        <f t="shared" si="18"/>
        <v>N/A</v>
      </c>
      <c r="G145" s="29">
        <v>2556808</v>
      </c>
      <c r="H145" s="27" t="str">
        <f t="shared" si="19"/>
        <v>N/A</v>
      </c>
      <c r="I145" s="8">
        <v>23.95</v>
      </c>
      <c r="J145" s="8">
        <v>11.75</v>
      </c>
      <c r="K145" s="28" t="s">
        <v>734</v>
      </c>
      <c r="L145" s="105" t="str">
        <f t="shared" si="20"/>
        <v>Yes</v>
      </c>
    </row>
    <row r="146" spans="1:12" x14ac:dyDescent="0.2">
      <c r="A146" s="128" t="s">
        <v>592</v>
      </c>
      <c r="B146" s="22" t="s">
        <v>213</v>
      </c>
      <c r="C146" s="23">
        <v>199</v>
      </c>
      <c r="D146" s="27" t="str">
        <f t="shared" si="17"/>
        <v>N/A</v>
      </c>
      <c r="E146" s="23">
        <v>294</v>
      </c>
      <c r="F146" s="27" t="str">
        <f t="shared" si="18"/>
        <v>N/A</v>
      </c>
      <c r="G146" s="23">
        <v>316</v>
      </c>
      <c r="H146" s="27" t="str">
        <f t="shared" si="19"/>
        <v>N/A</v>
      </c>
      <c r="I146" s="8">
        <v>47.74</v>
      </c>
      <c r="J146" s="8">
        <v>7.4829999999999997</v>
      </c>
      <c r="K146" s="28" t="s">
        <v>734</v>
      </c>
      <c r="L146" s="105" t="str">
        <f t="shared" si="20"/>
        <v>Yes</v>
      </c>
    </row>
    <row r="147" spans="1:12" ht="25.5" x14ac:dyDescent="0.2">
      <c r="A147" s="128" t="s">
        <v>1316</v>
      </c>
      <c r="B147" s="22" t="s">
        <v>213</v>
      </c>
      <c r="C147" s="29">
        <v>9276.2211055000007</v>
      </c>
      <c r="D147" s="27" t="str">
        <f t="shared" si="17"/>
        <v>N/A</v>
      </c>
      <c r="E147" s="29">
        <v>7782.4489795999998</v>
      </c>
      <c r="F147" s="27" t="str">
        <f t="shared" si="18"/>
        <v>N/A</v>
      </c>
      <c r="G147" s="29">
        <v>8091.1645570000001</v>
      </c>
      <c r="H147" s="27" t="str">
        <f t="shared" si="19"/>
        <v>N/A</v>
      </c>
      <c r="I147" s="8">
        <v>-16.100000000000001</v>
      </c>
      <c r="J147" s="8">
        <v>3.9670000000000001</v>
      </c>
      <c r="K147" s="28" t="s">
        <v>734</v>
      </c>
      <c r="L147" s="105" t="str">
        <f t="shared" si="20"/>
        <v>Yes</v>
      </c>
    </row>
    <row r="148" spans="1:12" ht="25.5" x14ac:dyDescent="0.2">
      <c r="A148" s="128" t="s">
        <v>593</v>
      </c>
      <c r="B148" s="22" t="s">
        <v>213</v>
      </c>
      <c r="C148" s="29">
        <v>6514514</v>
      </c>
      <c r="D148" s="27" t="str">
        <f t="shared" si="17"/>
        <v>N/A</v>
      </c>
      <c r="E148" s="29">
        <v>10096084</v>
      </c>
      <c r="F148" s="27" t="str">
        <f t="shared" si="18"/>
        <v>N/A</v>
      </c>
      <c r="G148" s="29">
        <v>11418774</v>
      </c>
      <c r="H148" s="27" t="str">
        <f t="shared" si="19"/>
        <v>N/A</v>
      </c>
      <c r="I148" s="8">
        <v>54.98</v>
      </c>
      <c r="J148" s="8">
        <v>13.1</v>
      </c>
      <c r="K148" s="28" t="s">
        <v>734</v>
      </c>
      <c r="L148" s="105" t="str">
        <f t="shared" si="20"/>
        <v>Yes</v>
      </c>
    </row>
    <row r="149" spans="1:12" x14ac:dyDescent="0.2">
      <c r="A149" s="128" t="s">
        <v>594</v>
      </c>
      <c r="B149" s="22" t="s">
        <v>213</v>
      </c>
      <c r="C149" s="23">
        <v>418</v>
      </c>
      <c r="D149" s="27" t="str">
        <f t="shared" si="17"/>
        <v>N/A</v>
      </c>
      <c r="E149" s="23">
        <v>611</v>
      </c>
      <c r="F149" s="27" t="str">
        <f t="shared" si="18"/>
        <v>N/A</v>
      </c>
      <c r="G149" s="23">
        <v>686</v>
      </c>
      <c r="H149" s="27" t="str">
        <f t="shared" si="19"/>
        <v>N/A</v>
      </c>
      <c r="I149" s="8">
        <v>46.17</v>
      </c>
      <c r="J149" s="8">
        <v>12.27</v>
      </c>
      <c r="K149" s="28" t="s">
        <v>734</v>
      </c>
      <c r="L149" s="105" t="str">
        <f t="shared" si="20"/>
        <v>Yes</v>
      </c>
    </row>
    <row r="150" spans="1:12" ht="25.5" x14ac:dyDescent="0.2">
      <c r="A150" s="137" t="s">
        <v>1317</v>
      </c>
      <c r="B150" s="22" t="s">
        <v>213</v>
      </c>
      <c r="C150" s="29">
        <v>15584.961722</v>
      </c>
      <c r="D150" s="27" t="str">
        <f t="shared" si="17"/>
        <v>N/A</v>
      </c>
      <c r="E150" s="29">
        <v>16523.869067</v>
      </c>
      <c r="F150" s="27" t="str">
        <f t="shared" si="18"/>
        <v>N/A</v>
      </c>
      <c r="G150" s="29">
        <v>16645.443148999999</v>
      </c>
      <c r="H150" s="27" t="str">
        <f t="shared" si="19"/>
        <v>N/A</v>
      </c>
      <c r="I150" s="8">
        <v>6.024</v>
      </c>
      <c r="J150" s="8">
        <v>0.73570000000000002</v>
      </c>
      <c r="K150" s="28" t="s">
        <v>734</v>
      </c>
      <c r="L150" s="105" t="str">
        <f t="shared" si="20"/>
        <v>Yes</v>
      </c>
    </row>
    <row r="151" spans="1:12" ht="25.5" x14ac:dyDescent="0.2">
      <c r="A151" s="137" t="s">
        <v>1318</v>
      </c>
      <c r="B151" s="22" t="s">
        <v>213</v>
      </c>
      <c r="C151" s="29">
        <v>0</v>
      </c>
      <c r="D151" s="27" t="str">
        <f t="shared" ref="D151:D170" si="21">IF($B151="N/A","N/A",IF(C151&gt;10,"No",IF(C151&lt;-10,"No","Yes")))</f>
        <v>N/A</v>
      </c>
      <c r="E151" s="29">
        <v>0</v>
      </c>
      <c r="F151" s="27" t="str">
        <f t="shared" ref="F151:F170" si="22">IF($B151="N/A","N/A",IF(E151&gt;10,"No",IF(E151&lt;-10,"No","Yes")))</f>
        <v>N/A</v>
      </c>
      <c r="G151" s="29">
        <v>1.44573875E-2</v>
      </c>
      <c r="H151" s="27" t="str">
        <f t="shared" ref="H151:H170" si="23">IF($B151="N/A","N/A",IF(G151&gt;10,"No",IF(G151&lt;-10,"No","Yes")))</f>
        <v>N/A</v>
      </c>
      <c r="I151" s="8" t="s">
        <v>1748</v>
      </c>
      <c r="J151" s="8" t="s">
        <v>1748</v>
      </c>
      <c r="K151" s="28" t="s">
        <v>734</v>
      </c>
      <c r="L151" s="105" t="str">
        <f t="shared" ref="L151:L170" si="24">IF(J151="Div by 0", "N/A", IF(K151="N/A","N/A", IF(J151&gt;VALUE(MID(K151,1,2)), "No", IF(J151&lt;-1*VALUE(MID(K151,1,2)), "No", "Yes"))))</f>
        <v>N/A</v>
      </c>
    </row>
    <row r="152" spans="1:12" ht="25.5" x14ac:dyDescent="0.2">
      <c r="A152" s="137" t="s">
        <v>1319</v>
      </c>
      <c r="B152" s="22" t="s">
        <v>213</v>
      </c>
      <c r="C152" s="29">
        <v>0</v>
      </c>
      <c r="D152" s="27" t="str">
        <f t="shared" si="21"/>
        <v>N/A</v>
      </c>
      <c r="E152" s="29">
        <v>0</v>
      </c>
      <c r="F152" s="27" t="str">
        <f t="shared" si="22"/>
        <v>N/A</v>
      </c>
      <c r="G152" s="29">
        <v>0</v>
      </c>
      <c r="H152" s="27" t="str">
        <f t="shared" si="23"/>
        <v>N/A</v>
      </c>
      <c r="I152" s="8" t="s">
        <v>1748</v>
      </c>
      <c r="J152" s="8" t="s">
        <v>1748</v>
      </c>
      <c r="K152" s="28" t="s">
        <v>734</v>
      </c>
      <c r="L152" s="105" t="str">
        <f t="shared" si="24"/>
        <v>N/A</v>
      </c>
    </row>
    <row r="153" spans="1:12" ht="25.5" x14ac:dyDescent="0.2">
      <c r="A153" s="137" t="s">
        <v>1320</v>
      </c>
      <c r="B153" s="22" t="s">
        <v>213</v>
      </c>
      <c r="C153" s="29">
        <v>0</v>
      </c>
      <c r="D153" s="27" t="str">
        <f t="shared" si="21"/>
        <v>N/A</v>
      </c>
      <c r="E153" s="29">
        <v>0</v>
      </c>
      <c r="F153" s="27" t="str">
        <f t="shared" si="22"/>
        <v>N/A</v>
      </c>
      <c r="G153" s="29">
        <v>0</v>
      </c>
      <c r="H153" s="27" t="str">
        <f t="shared" si="23"/>
        <v>N/A</v>
      </c>
      <c r="I153" s="8" t="s">
        <v>1748</v>
      </c>
      <c r="J153" s="8" t="s">
        <v>1748</v>
      </c>
      <c r="K153" s="28" t="s">
        <v>734</v>
      </c>
      <c r="L153" s="105" t="str">
        <f t="shared" si="24"/>
        <v>N/A</v>
      </c>
    </row>
    <row r="154" spans="1:12" ht="25.5" x14ac:dyDescent="0.2">
      <c r="A154" s="137" t="s">
        <v>1321</v>
      </c>
      <c r="B154" s="22" t="s">
        <v>213</v>
      </c>
      <c r="C154" s="29">
        <v>0</v>
      </c>
      <c r="D154" s="27" t="str">
        <f t="shared" si="21"/>
        <v>N/A</v>
      </c>
      <c r="E154" s="29">
        <v>0</v>
      </c>
      <c r="F154" s="27" t="str">
        <f t="shared" si="22"/>
        <v>N/A</v>
      </c>
      <c r="G154" s="29">
        <v>5.4561251099999999E-2</v>
      </c>
      <c r="H154" s="27" t="str">
        <f t="shared" si="23"/>
        <v>N/A</v>
      </c>
      <c r="I154" s="8" t="s">
        <v>1748</v>
      </c>
      <c r="J154" s="8" t="s">
        <v>1748</v>
      </c>
      <c r="K154" s="28" t="s">
        <v>734</v>
      </c>
      <c r="L154" s="105" t="str">
        <f t="shared" si="24"/>
        <v>N/A</v>
      </c>
    </row>
    <row r="155" spans="1:12" ht="25.5" x14ac:dyDescent="0.2">
      <c r="A155" s="128" t="s">
        <v>1322</v>
      </c>
      <c r="B155" s="22" t="s">
        <v>213</v>
      </c>
      <c r="C155" s="29">
        <v>0</v>
      </c>
      <c r="D155" s="27" t="str">
        <f t="shared" si="21"/>
        <v>N/A</v>
      </c>
      <c r="E155" s="29">
        <v>0</v>
      </c>
      <c r="F155" s="27" t="str">
        <f t="shared" si="22"/>
        <v>N/A</v>
      </c>
      <c r="G155" s="29">
        <v>0</v>
      </c>
      <c r="H155" s="27" t="str">
        <f t="shared" si="23"/>
        <v>N/A</v>
      </c>
      <c r="I155" s="8" t="s">
        <v>1748</v>
      </c>
      <c r="J155" s="8" t="s">
        <v>1748</v>
      </c>
      <c r="K155" s="28" t="s">
        <v>734</v>
      </c>
      <c r="L155" s="105" t="str">
        <f t="shared" si="24"/>
        <v>N/A</v>
      </c>
    </row>
    <row r="156" spans="1:12" ht="25.5" x14ac:dyDescent="0.2">
      <c r="A156" s="128" t="s">
        <v>1323</v>
      </c>
      <c r="B156" s="22" t="s">
        <v>213</v>
      </c>
      <c r="C156" s="29">
        <v>445.49724771000001</v>
      </c>
      <c r="D156" s="27" t="str">
        <f t="shared" si="21"/>
        <v>N/A</v>
      </c>
      <c r="E156" s="29">
        <v>431.1382481</v>
      </c>
      <c r="F156" s="27" t="str">
        <f t="shared" si="22"/>
        <v>N/A</v>
      </c>
      <c r="G156" s="29">
        <v>400.56079929999999</v>
      </c>
      <c r="H156" s="27" t="str">
        <f t="shared" si="23"/>
        <v>N/A</v>
      </c>
      <c r="I156" s="8">
        <v>-3.22</v>
      </c>
      <c r="J156" s="8">
        <v>-7.09</v>
      </c>
      <c r="K156" s="28" t="s">
        <v>734</v>
      </c>
      <c r="L156" s="105" t="str">
        <f t="shared" si="24"/>
        <v>Yes</v>
      </c>
    </row>
    <row r="157" spans="1:12" ht="25.5" x14ac:dyDescent="0.2">
      <c r="A157" s="128" t="s">
        <v>1324</v>
      </c>
      <c r="B157" s="22" t="s">
        <v>213</v>
      </c>
      <c r="C157" s="29">
        <v>85357.833333000002</v>
      </c>
      <c r="D157" s="27" t="str">
        <f t="shared" si="21"/>
        <v>N/A</v>
      </c>
      <c r="E157" s="29">
        <v>81612.142856999999</v>
      </c>
      <c r="F157" s="27" t="str">
        <f t="shared" si="22"/>
        <v>N/A</v>
      </c>
      <c r="G157" s="29">
        <v>126515.25</v>
      </c>
      <c r="H157" s="27" t="str">
        <f t="shared" si="23"/>
        <v>N/A</v>
      </c>
      <c r="I157" s="8">
        <v>-4.3899999999999997</v>
      </c>
      <c r="J157" s="8">
        <v>55.02</v>
      </c>
      <c r="K157" s="28" t="s">
        <v>734</v>
      </c>
      <c r="L157" s="105" t="str">
        <f t="shared" si="24"/>
        <v>No</v>
      </c>
    </row>
    <row r="158" spans="1:12" ht="25.5" x14ac:dyDescent="0.2">
      <c r="A158" s="128" t="s">
        <v>1325</v>
      </c>
      <c r="B158" s="22" t="s">
        <v>213</v>
      </c>
      <c r="C158" s="29">
        <v>580.82023074000006</v>
      </c>
      <c r="D158" s="27" t="str">
        <f t="shared" si="21"/>
        <v>N/A</v>
      </c>
      <c r="E158" s="29">
        <v>575.73516272999996</v>
      </c>
      <c r="F158" s="27" t="str">
        <f t="shared" si="22"/>
        <v>N/A</v>
      </c>
      <c r="G158" s="29">
        <v>531.77722865999999</v>
      </c>
      <c r="H158" s="27" t="str">
        <f t="shared" si="23"/>
        <v>N/A</v>
      </c>
      <c r="I158" s="8">
        <v>-0.875</v>
      </c>
      <c r="J158" s="8">
        <v>-7.64</v>
      </c>
      <c r="K158" s="28" t="s">
        <v>734</v>
      </c>
      <c r="L158" s="105" t="str">
        <f t="shared" si="24"/>
        <v>Yes</v>
      </c>
    </row>
    <row r="159" spans="1:12" ht="25.5" x14ac:dyDescent="0.2">
      <c r="A159" s="128" t="s">
        <v>1326</v>
      </c>
      <c r="B159" s="22" t="s">
        <v>213</v>
      </c>
      <c r="C159" s="29">
        <v>0</v>
      </c>
      <c r="D159" s="27" t="str">
        <f t="shared" si="21"/>
        <v>N/A</v>
      </c>
      <c r="E159" s="29">
        <v>0</v>
      </c>
      <c r="F159" s="27" t="str">
        <f t="shared" si="22"/>
        <v>N/A</v>
      </c>
      <c r="G159" s="29">
        <v>0</v>
      </c>
      <c r="H159" s="27" t="str">
        <f t="shared" si="23"/>
        <v>N/A</v>
      </c>
      <c r="I159" s="8" t="s">
        <v>1748</v>
      </c>
      <c r="J159" s="8" t="s">
        <v>1748</v>
      </c>
      <c r="K159" s="28" t="s">
        <v>734</v>
      </c>
      <c r="L159" s="105" t="str">
        <f t="shared" si="24"/>
        <v>N/A</v>
      </c>
    </row>
    <row r="160" spans="1:12" ht="25.5" x14ac:dyDescent="0.2">
      <c r="A160" s="137" t="s">
        <v>1327</v>
      </c>
      <c r="B160" s="22" t="s">
        <v>213</v>
      </c>
      <c r="C160" s="29">
        <v>0</v>
      </c>
      <c r="D160" s="27" t="str">
        <f t="shared" si="21"/>
        <v>N/A</v>
      </c>
      <c r="E160" s="29">
        <v>0</v>
      </c>
      <c r="F160" s="27" t="str">
        <f t="shared" si="22"/>
        <v>N/A</v>
      </c>
      <c r="G160" s="29">
        <v>0</v>
      </c>
      <c r="H160" s="27" t="str">
        <f t="shared" si="23"/>
        <v>N/A</v>
      </c>
      <c r="I160" s="8" t="s">
        <v>1748</v>
      </c>
      <c r="J160" s="8" t="s">
        <v>1748</v>
      </c>
      <c r="K160" s="28" t="s">
        <v>734</v>
      </c>
      <c r="L160" s="105" t="str">
        <f t="shared" si="24"/>
        <v>N/A</v>
      </c>
    </row>
    <row r="161" spans="1:12" x14ac:dyDescent="0.2">
      <c r="A161" s="137" t="s">
        <v>1328</v>
      </c>
      <c r="B161" s="22" t="s">
        <v>213</v>
      </c>
      <c r="C161" s="29">
        <v>1869.5337803</v>
      </c>
      <c r="D161" s="27" t="str">
        <f t="shared" si="21"/>
        <v>N/A</v>
      </c>
      <c r="E161" s="29">
        <v>1826.9499722</v>
      </c>
      <c r="F161" s="27" t="str">
        <f t="shared" si="22"/>
        <v>N/A</v>
      </c>
      <c r="G161" s="29">
        <v>1926.0091394999999</v>
      </c>
      <c r="H161" s="27" t="str">
        <f t="shared" si="23"/>
        <v>N/A</v>
      </c>
      <c r="I161" s="8">
        <v>-2.2799999999999998</v>
      </c>
      <c r="J161" s="8">
        <v>5.4219999999999997</v>
      </c>
      <c r="K161" s="28" t="s">
        <v>734</v>
      </c>
      <c r="L161" s="105" t="str">
        <f t="shared" si="24"/>
        <v>Yes</v>
      </c>
    </row>
    <row r="162" spans="1:12" x14ac:dyDescent="0.2">
      <c r="A162" s="137" t="s">
        <v>1329</v>
      </c>
      <c r="B162" s="22" t="s">
        <v>213</v>
      </c>
      <c r="C162" s="29">
        <v>3917.1666667</v>
      </c>
      <c r="D162" s="27" t="str">
        <f t="shared" si="21"/>
        <v>N/A</v>
      </c>
      <c r="E162" s="29">
        <v>2419.1428571000001</v>
      </c>
      <c r="F162" s="27" t="str">
        <f t="shared" si="22"/>
        <v>N/A</v>
      </c>
      <c r="G162" s="29">
        <v>5089</v>
      </c>
      <c r="H162" s="27" t="str">
        <f t="shared" si="23"/>
        <v>N/A</v>
      </c>
      <c r="I162" s="8">
        <v>-38.200000000000003</v>
      </c>
      <c r="J162" s="8">
        <v>110.4</v>
      </c>
      <c r="K162" s="28" t="s">
        <v>734</v>
      </c>
      <c r="L162" s="105" t="str">
        <f t="shared" si="24"/>
        <v>No</v>
      </c>
    </row>
    <row r="163" spans="1:12" ht="25.5" x14ac:dyDescent="0.2">
      <c r="A163" s="137" t="s">
        <v>1678</v>
      </c>
      <c r="B163" s="22" t="s">
        <v>213</v>
      </c>
      <c r="C163" s="29">
        <v>2201.9841759999999</v>
      </c>
      <c r="D163" s="27" t="str">
        <f t="shared" si="21"/>
        <v>N/A</v>
      </c>
      <c r="E163" s="29">
        <v>2194.8002872000002</v>
      </c>
      <c r="F163" s="27" t="str">
        <f t="shared" si="22"/>
        <v>N/A</v>
      </c>
      <c r="G163" s="29">
        <v>2293.2679741000002</v>
      </c>
      <c r="H163" s="27" t="str">
        <f t="shared" si="23"/>
        <v>N/A</v>
      </c>
      <c r="I163" s="8">
        <v>-0.32600000000000001</v>
      </c>
      <c r="J163" s="8">
        <v>4.4859999999999998</v>
      </c>
      <c r="K163" s="28" t="s">
        <v>734</v>
      </c>
      <c r="L163" s="105" t="str">
        <f t="shared" si="24"/>
        <v>Yes</v>
      </c>
    </row>
    <row r="164" spans="1:12" x14ac:dyDescent="0.2">
      <c r="A164" s="137" t="s">
        <v>1330</v>
      </c>
      <c r="B164" s="22" t="s">
        <v>213</v>
      </c>
      <c r="C164" s="29">
        <v>893.40018648</v>
      </c>
      <c r="D164" s="27" t="str">
        <f t="shared" si="21"/>
        <v>N/A</v>
      </c>
      <c r="E164" s="29">
        <v>857.19098255999995</v>
      </c>
      <c r="F164" s="27" t="str">
        <f t="shared" si="22"/>
        <v>N/A</v>
      </c>
      <c r="G164" s="29">
        <v>933.33588183999996</v>
      </c>
      <c r="H164" s="27" t="str">
        <f t="shared" si="23"/>
        <v>N/A</v>
      </c>
      <c r="I164" s="8">
        <v>-4.05</v>
      </c>
      <c r="J164" s="8">
        <v>8.8829999999999991</v>
      </c>
      <c r="K164" s="28" t="s">
        <v>734</v>
      </c>
      <c r="L164" s="105" t="str">
        <f t="shared" si="24"/>
        <v>Yes</v>
      </c>
    </row>
    <row r="165" spans="1:12" x14ac:dyDescent="0.2">
      <c r="A165" s="137" t="s">
        <v>1331</v>
      </c>
      <c r="B165" s="22" t="s">
        <v>213</v>
      </c>
      <c r="C165" s="29">
        <v>234.81818182000001</v>
      </c>
      <c r="D165" s="27" t="str">
        <f t="shared" si="21"/>
        <v>N/A</v>
      </c>
      <c r="E165" s="29">
        <v>28.878378378000001</v>
      </c>
      <c r="F165" s="27" t="str">
        <f t="shared" si="22"/>
        <v>N/A</v>
      </c>
      <c r="G165" s="29">
        <v>297.41025640999999</v>
      </c>
      <c r="H165" s="27" t="str">
        <f t="shared" si="23"/>
        <v>N/A</v>
      </c>
      <c r="I165" s="8">
        <v>-87.7</v>
      </c>
      <c r="J165" s="8">
        <v>929.9</v>
      </c>
      <c r="K165" s="28" t="s">
        <v>734</v>
      </c>
      <c r="L165" s="105" t="str">
        <f t="shared" si="24"/>
        <v>No</v>
      </c>
    </row>
    <row r="166" spans="1:12" x14ac:dyDescent="0.2">
      <c r="A166" s="137" t="s">
        <v>1332</v>
      </c>
      <c r="B166" s="22" t="s">
        <v>213</v>
      </c>
      <c r="C166" s="29">
        <v>1432.6802164000001</v>
      </c>
      <c r="D166" s="27" t="str">
        <f t="shared" si="21"/>
        <v>N/A</v>
      </c>
      <c r="E166" s="29">
        <v>2041.8737956</v>
      </c>
      <c r="F166" s="27" t="str">
        <f t="shared" si="22"/>
        <v>N/A</v>
      </c>
      <c r="G166" s="29">
        <v>2285.4336065000002</v>
      </c>
      <c r="H166" s="27" t="str">
        <f t="shared" si="23"/>
        <v>N/A</v>
      </c>
      <c r="I166" s="8">
        <v>42.52</v>
      </c>
      <c r="J166" s="8">
        <v>11.93</v>
      </c>
      <c r="K166" s="28" t="s">
        <v>734</v>
      </c>
      <c r="L166" s="105" t="str">
        <f t="shared" si="24"/>
        <v>Yes</v>
      </c>
    </row>
    <row r="167" spans="1:12" x14ac:dyDescent="0.2">
      <c r="A167" s="168" t="s">
        <v>1333</v>
      </c>
      <c r="B167" s="22" t="s">
        <v>213</v>
      </c>
      <c r="C167" s="29">
        <v>0</v>
      </c>
      <c r="D167" s="27" t="str">
        <f t="shared" si="21"/>
        <v>N/A</v>
      </c>
      <c r="E167" s="29">
        <v>0</v>
      </c>
      <c r="F167" s="27" t="str">
        <f t="shared" si="22"/>
        <v>N/A</v>
      </c>
      <c r="G167" s="29">
        <v>0</v>
      </c>
      <c r="H167" s="27" t="str">
        <f t="shared" si="23"/>
        <v>N/A</v>
      </c>
      <c r="I167" s="8" t="s">
        <v>1748</v>
      </c>
      <c r="J167" s="8" t="s">
        <v>1748</v>
      </c>
      <c r="K167" s="28" t="s">
        <v>734</v>
      </c>
      <c r="L167" s="105" t="str">
        <f t="shared" si="24"/>
        <v>N/A</v>
      </c>
    </row>
    <row r="168" spans="1:12" x14ac:dyDescent="0.2">
      <c r="A168" s="168" t="s">
        <v>1334</v>
      </c>
      <c r="B168" s="22" t="s">
        <v>213</v>
      </c>
      <c r="C168" s="29">
        <v>1798.0635166</v>
      </c>
      <c r="D168" s="27" t="str">
        <f t="shared" si="21"/>
        <v>N/A</v>
      </c>
      <c r="E168" s="29">
        <v>2695.7635608999999</v>
      </c>
      <c r="F168" s="27" t="str">
        <f t="shared" si="22"/>
        <v>N/A</v>
      </c>
      <c r="G168" s="29">
        <v>3026.8666268000002</v>
      </c>
      <c r="H168" s="27" t="str">
        <f t="shared" si="23"/>
        <v>N/A</v>
      </c>
      <c r="I168" s="8">
        <v>49.93</v>
      </c>
      <c r="J168" s="8">
        <v>12.28</v>
      </c>
      <c r="K168" s="28" t="s">
        <v>734</v>
      </c>
      <c r="L168" s="105" t="str">
        <f t="shared" si="24"/>
        <v>Yes</v>
      </c>
    </row>
    <row r="169" spans="1:12" x14ac:dyDescent="0.2">
      <c r="A169" s="168" t="s">
        <v>1335</v>
      </c>
      <c r="B169" s="22" t="s">
        <v>213</v>
      </c>
      <c r="C169" s="29">
        <v>359.99860139999998</v>
      </c>
      <c r="D169" s="27" t="str">
        <f t="shared" si="21"/>
        <v>N/A</v>
      </c>
      <c r="E169" s="29">
        <v>312.59183325999999</v>
      </c>
      <c r="F169" s="27" t="str">
        <f t="shared" si="22"/>
        <v>N/A</v>
      </c>
      <c r="G169" s="29">
        <v>270.44856646</v>
      </c>
      <c r="H169" s="27" t="str">
        <f t="shared" si="23"/>
        <v>N/A</v>
      </c>
      <c r="I169" s="8">
        <v>-13.2</v>
      </c>
      <c r="J169" s="8">
        <v>-13.5</v>
      </c>
      <c r="K169" s="28" t="s">
        <v>734</v>
      </c>
      <c r="L169" s="105" t="str">
        <f t="shared" si="24"/>
        <v>Yes</v>
      </c>
    </row>
    <row r="170" spans="1:12" x14ac:dyDescent="0.2">
      <c r="A170" s="168" t="s">
        <v>1336</v>
      </c>
      <c r="B170" s="22" t="s">
        <v>213</v>
      </c>
      <c r="C170" s="29">
        <v>8.8000000000000007</v>
      </c>
      <c r="D170" s="27" t="str">
        <f t="shared" si="21"/>
        <v>N/A</v>
      </c>
      <c r="E170" s="29">
        <v>2.6486486486</v>
      </c>
      <c r="F170" s="27" t="str">
        <f t="shared" si="22"/>
        <v>N/A</v>
      </c>
      <c r="G170" s="29">
        <v>27.583333332999999</v>
      </c>
      <c r="H170" s="27" t="str">
        <f t="shared" si="23"/>
        <v>N/A</v>
      </c>
      <c r="I170" s="8">
        <v>-69.900000000000006</v>
      </c>
      <c r="J170" s="8">
        <v>941.4</v>
      </c>
      <c r="K170" s="28" t="s">
        <v>734</v>
      </c>
      <c r="L170" s="105" t="str">
        <f t="shared" si="24"/>
        <v>No</v>
      </c>
    </row>
    <row r="171" spans="1:12" x14ac:dyDescent="0.2">
      <c r="A171" s="168" t="s">
        <v>85</v>
      </c>
      <c r="B171" s="22" t="s">
        <v>213</v>
      </c>
      <c r="C171" s="4">
        <v>0</v>
      </c>
      <c r="D171" s="27" t="str">
        <f t="shared" ref="D171:D202" si="25">IF($B171="N/A","N/A",IF(C171&gt;10,"No",IF(C171&lt;-10,"No","Yes")))</f>
        <v>N/A</v>
      </c>
      <c r="E171" s="4">
        <v>0</v>
      </c>
      <c r="F171" s="27" t="str">
        <f t="shared" ref="F171:F202" si="26">IF($B171="N/A","N/A",IF(E171&gt;10,"No",IF(E171&lt;-10,"No","Yes")))</f>
        <v>N/A</v>
      </c>
      <c r="G171" s="4">
        <v>2.3021318000000001E-3</v>
      </c>
      <c r="H171" s="27" t="str">
        <f t="shared" ref="H171:H202" si="27">IF($B171="N/A","N/A",IF(G171&gt;10,"No",IF(G171&lt;-10,"No","Yes")))</f>
        <v>N/A</v>
      </c>
      <c r="I171" s="8" t="s">
        <v>1748</v>
      </c>
      <c r="J171" s="8" t="s">
        <v>1748</v>
      </c>
      <c r="K171" s="28" t="s">
        <v>734</v>
      </c>
      <c r="L171" s="105" t="str">
        <f t="shared" ref="L171:L202" si="28">IF(J171="Div by 0", "N/A", IF(K171="N/A","N/A", IF(J171&gt;VALUE(MID(K171,1,2)), "No", IF(J171&lt;-1*VALUE(MID(K171,1,2)), "No", "Yes"))))</f>
        <v>N/A</v>
      </c>
    </row>
    <row r="172" spans="1:12" x14ac:dyDescent="0.2">
      <c r="A172" s="168" t="s">
        <v>462</v>
      </c>
      <c r="B172" s="22" t="s">
        <v>213</v>
      </c>
      <c r="C172" s="4">
        <v>0</v>
      </c>
      <c r="D172" s="27" t="str">
        <f t="shared" si="25"/>
        <v>N/A</v>
      </c>
      <c r="E172" s="4">
        <v>0</v>
      </c>
      <c r="F172" s="27" t="str">
        <f t="shared" si="26"/>
        <v>N/A</v>
      </c>
      <c r="G172" s="4">
        <v>0</v>
      </c>
      <c r="H172" s="27" t="str">
        <f t="shared" si="27"/>
        <v>N/A</v>
      </c>
      <c r="I172" s="8" t="s">
        <v>1748</v>
      </c>
      <c r="J172" s="8" t="s">
        <v>1748</v>
      </c>
      <c r="K172" s="28" t="s">
        <v>734</v>
      </c>
      <c r="L172" s="105" t="str">
        <f t="shared" si="28"/>
        <v>N/A</v>
      </c>
    </row>
    <row r="173" spans="1:12" x14ac:dyDescent="0.2">
      <c r="A173" s="168" t="s">
        <v>463</v>
      </c>
      <c r="B173" s="22" t="s">
        <v>213</v>
      </c>
      <c r="C173" s="4">
        <v>0</v>
      </c>
      <c r="D173" s="27" t="str">
        <f t="shared" si="25"/>
        <v>N/A</v>
      </c>
      <c r="E173" s="4">
        <v>0</v>
      </c>
      <c r="F173" s="27" t="str">
        <f t="shared" si="26"/>
        <v>N/A</v>
      </c>
      <c r="G173" s="4">
        <v>0</v>
      </c>
      <c r="H173" s="27" t="str">
        <f t="shared" si="27"/>
        <v>N/A</v>
      </c>
      <c r="I173" s="8" t="s">
        <v>1748</v>
      </c>
      <c r="J173" s="8" t="s">
        <v>1748</v>
      </c>
      <c r="K173" s="28" t="s">
        <v>734</v>
      </c>
      <c r="L173" s="105" t="str">
        <f t="shared" si="28"/>
        <v>N/A</v>
      </c>
    </row>
    <row r="174" spans="1:12" x14ac:dyDescent="0.2">
      <c r="A174" s="128" t="s">
        <v>464</v>
      </c>
      <c r="B174" s="22" t="s">
        <v>213</v>
      </c>
      <c r="C174" s="4">
        <v>0</v>
      </c>
      <c r="D174" s="27" t="str">
        <f t="shared" si="25"/>
        <v>N/A</v>
      </c>
      <c r="E174" s="4">
        <v>0</v>
      </c>
      <c r="F174" s="27" t="str">
        <f t="shared" si="26"/>
        <v>N/A</v>
      </c>
      <c r="G174" s="4">
        <v>8.6880972999999993E-3</v>
      </c>
      <c r="H174" s="27" t="str">
        <f t="shared" si="27"/>
        <v>N/A</v>
      </c>
      <c r="I174" s="8" t="s">
        <v>1748</v>
      </c>
      <c r="J174" s="8" t="s">
        <v>1748</v>
      </c>
      <c r="K174" s="28" t="s">
        <v>734</v>
      </c>
      <c r="L174" s="105" t="str">
        <f t="shared" si="28"/>
        <v>N/A</v>
      </c>
    </row>
    <row r="175" spans="1:12" x14ac:dyDescent="0.2">
      <c r="A175" s="128" t="s">
        <v>465</v>
      </c>
      <c r="B175" s="22" t="s">
        <v>213</v>
      </c>
      <c r="C175" s="4">
        <v>0</v>
      </c>
      <c r="D175" s="27" t="str">
        <f t="shared" si="25"/>
        <v>N/A</v>
      </c>
      <c r="E175" s="4">
        <v>0</v>
      </c>
      <c r="F175" s="27" t="str">
        <f t="shared" si="26"/>
        <v>N/A</v>
      </c>
      <c r="G175" s="4">
        <v>0</v>
      </c>
      <c r="H175" s="27" t="str">
        <f t="shared" si="27"/>
        <v>N/A</v>
      </c>
      <c r="I175" s="8" t="s">
        <v>1748</v>
      </c>
      <c r="J175" s="8" t="s">
        <v>1748</v>
      </c>
      <c r="K175" s="28" t="s">
        <v>734</v>
      </c>
      <c r="L175" s="105" t="str">
        <f t="shared" si="28"/>
        <v>N/A</v>
      </c>
    </row>
    <row r="176" spans="1:12" x14ac:dyDescent="0.2">
      <c r="A176" s="128" t="s">
        <v>1337</v>
      </c>
      <c r="B176" s="22" t="s">
        <v>213</v>
      </c>
      <c r="C176" s="4">
        <v>0.22347682899999999</v>
      </c>
      <c r="D176" s="27" t="str">
        <f t="shared" si="25"/>
        <v>N/A</v>
      </c>
      <c r="E176" s="4">
        <v>0.21076523990000001</v>
      </c>
      <c r="F176" s="27" t="str">
        <f t="shared" si="26"/>
        <v>N/A</v>
      </c>
      <c r="G176" s="4">
        <v>0.20028546429999999</v>
      </c>
      <c r="H176" s="27" t="str">
        <f t="shared" si="27"/>
        <v>N/A</v>
      </c>
      <c r="I176" s="8">
        <v>-5.69</v>
      </c>
      <c r="J176" s="8">
        <v>-4.97</v>
      </c>
      <c r="K176" s="28" t="s">
        <v>734</v>
      </c>
      <c r="L176" s="105" t="str">
        <f t="shared" si="28"/>
        <v>Yes</v>
      </c>
    </row>
    <row r="177" spans="1:12" x14ac:dyDescent="0.2">
      <c r="A177" s="128" t="s">
        <v>1338</v>
      </c>
      <c r="B177" s="22" t="s">
        <v>213</v>
      </c>
      <c r="C177" s="4">
        <v>33.333333332999999</v>
      </c>
      <c r="D177" s="27" t="str">
        <f t="shared" si="25"/>
        <v>N/A</v>
      </c>
      <c r="E177" s="4">
        <v>28.571428570999998</v>
      </c>
      <c r="F177" s="27" t="str">
        <f t="shared" si="26"/>
        <v>N/A</v>
      </c>
      <c r="G177" s="4">
        <v>50</v>
      </c>
      <c r="H177" s="27" t="str">
        <f t="shared" si="27"/>
        <v>N/A</v>
      </c>
      <c r="I177" s="8">
        <v>-14.3</v>
      </c>
      <c r="J177" s="8">
        <v>75</v>
      </c>
      <c r="K177" s="28" t="s">
        <v>734</v>
      </c>
      <c r="L177" s="105" t="str">
        <f t="shared" si="28"/>
        <v>No</v>
      </c>
    </row>
    <row r="178" spans="1:12" x14ac:dyDescent="0.2">
      <c r="A178" s="128" t="s">
        <v>1339</v>
      </c>
      <c r="B178" s="22" t="s">
        <v>213</v>
      </c>
      <c r="C178" s="4">
        <v>0.29315344850000002</v>
      </c>
      <c r="D178" s="27" t="str">
        <f t="shared" si="25"/>
        <v>N/A</v>
      </c>
      <c r="E178" s="4">
        <v>0.28398213150000001</v>
      </c>
      <c r="F178" s="27" t="str">
        <f t="shared" si="26"/>
        <v>N/A</v>
      </c>
      <c r="G178" s="4">
        <v>0.2675648451</v>
      </c>
      <c r="H178" s="27" t="str">
        <f t="shared" si="27"/>
        <v>N/A</v>
      </c>
      <c r="I178" s="8">
        <v>-3.13</v>
      </c>
      <c r="J178" s="8">
        <v>-5.78</v>
      </c>
      <c r="K178" s="28" t="s">
        <v>734</v>
      </c>
      <c r="L178" s="105" t="str">
        <f t="shared" si="28"/>
        <v>Yes</v>
      </c>
    </row>
    <row r="179" spans="1:12" x14ac:dyDescent="0.2">
      <c r="A179" s="128" t="s">
        <v>1340</v>
      </c>
      <c r="B179" s="22" t="s">
        <v>213</v>
      </c>
      <c r="C179" s="4">
        <v>0</v>
      </c>
      <c r="D179" s="27" t="str">
        <f t="shared" si="25"/>
        <v>N/A</v>
      </c>
      <c r="E179" s="4">
        <v>0</v>
      </c>
      <c r="F179" s="27" t="str">
        <f t="shared" si="26"/>
        <v>N/A</v>
      </c>
      <c r="G179" s="4">
        <v>0</v>
      </c>
      <c r="H179" s="27" t="str">
        <f t="shared" si="27"/>
        <v>N/A</v>
      </c>
      <c r="I179" s="8" t="s">
        <v>1748</v>
      </c>
      <c r="J179" s="8" t="s">
        <v>1748</v>
      </c>
      <c r="K179" s="28" t="s">
        <v>734</v>
      </c>
      <c r="L179" s="105" t="str">
        <f t="shared" si="28"/>
        <v>N/A</v>
      </c>
    </row>
    <row r="180" spans="1:12" x14ac:dyDescent="0.2">
      <c r="A180" s="128" t="s">
        <v>1341</v>
      </c>
      <c r="B180" s="22" t="s">
        <v>213</v>
      </c>
      <c r="C180" s="4">
        <v>0</v>
      </c>
      <c r="D180" s="27" t="str">
        <f t="shared" si="25"/>
        <v>N/A</v>
      </c>
      <c r="E180" s="4">
        <v>0</v>
      </c>
      <c r="F180" s="27" t="str">
        <f t="shared" si="26"/>
        <v>N/A</v>
      </c>
      <c r="G180" s="4">
        <v>0</v>
      </c>
      <c r="H180" s="27" t="str">
        <f t="shared" si="27"/>
        <v>N/A</v>
      </c>
      <c r="I180" s="8" t="s">
        <v>1748</v>
      </c>
      <c r="J180" s="8" t="s">
        <v>1748</v>
      </c>
      <c r="K180" s="28" t="s">
        <v>734</v>
      </c>
      <c r="L180" s="105" t="str">
        <f t="shared" si="28"/>
        <v>N/A</v>
      </c>
    </row>
    <row r="181" spans="1:12" x14ac:dyDescent="0.2">
      <c r="A181" s="128" t="s">
        <v>86</v>
      </c>
      <c r="B181" s="22" t="s">
        <v>213</v>
      </c>
      <c r="C181" s="4">
        <v>0</v>
      </c>
      <c r="D181" s="27" t="str">
        <f t="shared" si="25"/>
        <v>N/A</v>
      </c>
      <c r="E181" s="4">
        <v>0</v>
      </c>
      <c r="F181" s="27" t="str">
        <f t="shared" si="26"/>
        <v>N/A</v>
      </c>
      <c r="G181" s="4">
        <v>0</v>
      </c>
      <c r="H181" s="27" t="str">
        <f t="shared" si="27"/>
        <v>N/A</v>
      </c>
      <c r="I181" s="8" t="s">
        <v>1748</v>
      </c>
      <c r="J181" s="8" t="s">
        <v>1748</v>
      </c>
      <c r="K181" s="28" t="s">
        <v>734</v>
      </c>
      <c r="L181" s="105" t="str">
        <f t="shared" si="28"/>
        <v>N/A</v>
      </c>
    </row>
    <row r="182" spans="1:12" x14ac:dyDescent="0.2">
      <c r="A182" s="128" t="s">
        <v>87</v>
      </c>
      <c r="B182" s="22" t="s">
        <v>213</v>
      </c>
      <c r="C182" s="4">
        <v>75.074100212000005</v>
      </c>
      <c r="D182" s="27" t="str">
        <f t="shared" si="25"/>
        <v>N/A</v>
      </c>
      <c r="E182" s="4">
        <v>75.016212710999994</v>
      </c>
      <c r="F182" s="27" t="str">
        <f t="shared" si="26"/>
        <v>N/A</v>
      </c>
      <c r="G182" s="4">
        <v>75.767760946999999</v>
      </c>
      <c r="H182" s="27" t="str">
        <f t="shared" si="27"/>
        <v>N/A</v>
      </c>
      <c r="I182" s="8">
        <v>-7.6999999999999999E-2</v>
      </c>
      <c r="J182" s="8">
        <v>1.002</v>
      </c>
      <c r="K182" s="28" t="s">
        <v>734</v>
      </c>
      <c r="L182" s="105" t="str">
        <f t="shared" si="28"/>
        <v>Yes</v>
      </c>
    </row>
    <row r="183" spans="1:12" x14ac:dyDescent="0.2">
      <c r="A183" s="128" t="s">
        <v>466</v>
      </c>
      <c r="B183" s="22" t="s">
        <v>213</v>
      </c>
      <c r="C183" s="4">
        <v>33.333333332999999</v>
      </c>
      <c r="D183" s="27" t="str">
        <f t="shared" si="25"/>
        <v>N/A</v>
      </c>
      <c r="E183" s="4">
        <v>42.857142856999999</v>
      </c>
      <c r="F183" s="27" t="str">
        <f t="shared" si="26"/>
        <v>N/A</v>
      </c>
      <c r="G183" s="4">
        <v>50</v>
      </c>
      <c r="H183" s="27" t="str">
        <f t="shared" si="27"/>
        <v>N/A</v>
      </c>
      <c r="I183" s="8">
        <v>28.57</v>
      </c>
      <c r="J183" s="8">
        <v>16.670000000000002</v>
      </c>
      <c r="K183" s="28" t="s">
        <v>734</v>
      </c>
      <c r="L183" s="105" t="str">
        <f t="shared" si="28"/>
        <v>Yes</v>
      </c>
    </row>
    <row r="184" spans="1:12" x14ac:dyDescent="0.2">
      <c r="A184" s="128" t="s">
        <v>467</v>
      </c>
      <c r="B184" s="22" t="s">
        <v>213</v>
      </c>
      <c r="C184" s="4">
        <v>75.387719077</v>
      </c>
      <c r="D184" s="27" t="str">
        <f t="shared" si="25"/>
        <v>N/A</v>
      </c>
      <c r="E184" s="4">
        <v>75.513720484999993</v>
      </c>
      <c r="F184" s="27" t="str">
        <f t="shared" si="26"/>
        <v>N/A</v>
      </c>
      <c r="G184" s="4">
        <v>76.255980860999998</v>
      </c>
      <c r="H184" s="27" t="str">
        <f t="shared" si="27"/>
        <v>N/A</v>
      </c>
      <c r="I184" s="8">
        <v>0.1671</v>
      </c>
      <c r="J184" s="8">
        <v>0.9829</v>
      </c>
      <c r="K184" s="28" t="s">
        <v>734</v>
      </c>
      <c r="L184" s="105" t="str">
        <f t="shared" si="28"/>
        <v>Yes</v>
      </c>
    </row>
    <row r="185" spans="1:12" x14ac:dyDescent="0.2">
      <c r="A185" s="128" t="s">
        <v>468</v>
      </c>
      <c r="B185" s="22" t="s">
        <v>213</v>
      </c>
      <c r="C185" s="4">
        <v>74.452214452000007</v>
      </c>
      <c r="D185" s="27" t="str">
        <f t="shared" si="25"/>
        <v>N/A</v>
      </c>
      <c r="E185" s="4">
        <v>74.104636325000001</v>
      </c>
      <c r="F185" s="27" t="str">
        <f t="shared" si="26"/>
        <v>N/A</v>
      </c>
      <c r="G185" s="4">
        <v>74.735013031999998</v>
      </c>
      <c r="H185" s="27" t="str">
        <f t="shared" si="27"/>
        <v>N/A</v>
      </c>
      <c r="I185" s="8">
        <v>-0.46700000000000003</v>
      </c>
      <c r="J185" s="8">
        <v>0.85070000000000001</v>
      </c>
      <c r="K185" s="28" t="s">
        <v>734</v>
      </c>
      <c r="L185" s="105" t="str">
        <f t="shared" si="28"/>
        <v>Yes</v>
      </c>
    </row>
    <row r="186" spans="1:12" x14ac:dyDescent="0.2">
      <c r="A186" s="128" t="s">
        <v>469</v>
      </c>
      <c r="B186" s="22" t="s">
        <v>213</v>
      </c>
      <c r="C186" s="4">
        <v>20</v>
      </c>
      <c r="D186" s="27" t="str">
        <f t="shared" si="25"/>
        <v>N/A</v>
      </c>
      <c r="E186" s="4">
        <v>12.162162162</v>
      </c>
      <c r="F186" s="27" t="str">
        <f t="shared" si="26"/>
        <v>N/A</v>
      </c>
      <c r="G186" s="4">
        <v>53.205128205000001</v>
      </c>
      <c r="H186" s="27" t="str">
        <f t="shared" si="27"/>
        <v>N/A</v>
      </c>
      <c r="I186" s="8">
        <v>-39.200000000000003</v>
      </c>
      <c r="J186" s="8">
        <v>337.5</v>
      </c>
      <c r="K186" s="28" t="s">
        <v>734</v>
      </c>
      <c r="L186" s="105" t="str">
        <f t="shared" si="28"/>
        <v>No</v>
      </c>
    </row>
    <row r="187" spans="1:12" x14ac:dyDescent="0.2">
      <c r="A187" s="128" t="s">
        <v>116</v>
      </c>
      <c r="B187" s="22" t="s">
        <v>213</v>
      </c>
      <c r="C187" s="4">
        <v>51.806633732999998</v>
      </c>
      <c r="D187" s="27" t="str">
        <f t="shared" si="25"/>
        <v>N/A</v>
      </c>
      <c r="E187" s="4">
        <v>52.431906615000003</v>
      </c>
      <c r="F187" s="27" t="str">
        <f t="shared" si="26"/>
        <v>N/A</v>
      </c>
      <c r="G187" s="4">
        <v>51.814079837999998</v>
      </c>
      <c r="H187" s="27" t="str">
        <f t="shared" si="27"/>
        <v>N/A</v>
      </c>
      <c r="I187" s="8">
        <v>1.2070000000000001</v>
      </c>
      <c r="J187" s="8">
        <v>-1.18</v>
      </c>
      <c r="K187" s="28" t="s">
        <v>734</v>
      </c>
      <c r="L187" s="105" t="str">
        <f t="shared" si="28"/>
        <v>Yes</v>
      </c>
    </row>
    <row r="188" spans="1:12" x14ac:dyDescent="0.2">
      <c r="A188" s="128" t="s">
        <v>470</v>
      </c>
      <c r="B188" s="22" t="s">
        <v>213</v>
      </c>
      <c r="C188" s="4">
        <v>0</v>
      </c>
      <c r="D188" s="27" t="str">
        <f t="shared" si="25"/>
        <v>N/A</v>
      </c>
      <c r="E188" s="4">
        <v>0</v>
      </c>
      <c r="F188" s="27" t="str">
        <f t="shared" si="26"/>
        <v>N/A</v>
      </c>
      <c r="G188" s="4">
        <v>0</v>
      </c>
      <c r="H188" s="27" t="str">
        <f t="shared" si="27"/>
        <v>N/A</v>
      </c>
      <c r="I188" s="8" t="s">
        <v>1748</v>
      </c>
      <c r="J188" s="8" t="s">
        <v>1748</v>
      </c>
      <c r="K188" s="28" t="s">
        <v>734</v>
      </c>
      <c r="L188" s="105" t="str">
        <f t="shared" si="28"/>
        <v>N/A</v>
      </c>
    </row>
    <row r="189" spans="1:12" x14ac:dyDescent="0.2">
      <c r="A189" s="128" t="s">
        <v>471</v>
      </c>
      <c r="B189" s="22" t="s">
        <v>213</v>
      </c>
      <c r="C189" s="4">
        <v>46.081830791000002</v>
      </c>
      <c r="D189" s="27" t="str">
        <f t="shared" si="25"/>
        <v>N/A</v>
      </c>
      <c r="E189" s="4">
        <v>46.678366304999997</v>
      </c>
      <c r="F189" s="27" t="str">
        <f t="shared" si="26"/>
        <v>N/A</v>
      </c>
      <c r="G189" s="4">
        <v>45.700075548000001</v>
      </c>
      <c r="H189" s="27" t="str">
        <f t="shared" si="27"/>
        <v>N/A</v>
      </c>
      <c r="I189" s="8">
        <v>1.2949999999999999</v>
      </c>
      <c r="J189" s="8">
        <v>-2.1</v>
      </c>
      <c r="K189" s="28" t="s">
        <v>734</v>
      </c>
      <c r="L189" s="105" t="str">
        <f t="shared" si="28"/>
        <v>Yes</v>
      </c>
    </row>
    <row r="190" spans="1:12" x14ac:dyDescent="0.2">
      <c r="A190" s="128" t="s">
        <v>472</v>
      </c>
      <c r="B190" s="22" t="s">
        <v>213</v>
      </c>
      <c r="C190" s="4">
        <v>69.025641026000002</v>
      </c>
      <c r="D190" s="27" t="str">
        <f t="shared" si="25"/>
        <v>N/A</v>
      </c>
      <c r="E190" s="4">
        <v>68.124202467000003</v>
      </c>
      <c r="F190" s="27" t="str">
        <f t="shared" si="26"/>
        <v>N/A</v>
      </c>
      <c r="G190" s="4">
        <v>69.383145091000003</v>
      </c>
      <c r="H190" s="27" t="str">
        <f t="shared" si="27"/>
        <v>N/A</v>
      </c>
      <c r="I190" s="8">
        <v>-1.31</v>
      </c>
      <c r="J190" s="8">
        <v>1.8480000000000001</v>
      </c>
      <c r="K190" s="28" t="s">
        <v>734</v>
      </c>
      <c r="L190" s="105" t="str">
        <f t="shared" si="28"/>
        <v>Yes</v>
      </c>
    </row>
    <row r="191" spans="1:12" x14ac:dyDescent="0.2">
      <c r="A191" s="128" t="s">
        <v>473</v>
      </c>
      <c r="B191" s="22" t="s">
        <v>213</v>
      </c>
      <c r="C191" s="4">
        <v>1.8181818182</v>
      </c>
      <c r="D191" s="27" t="str">
        <f t="shared" si="25"/>
        <v>N/A</v>
      </c>
      <c r="E191" s="4">
        <v>1.3513513514</v>
      </c>
      <c r="F191" s="27" t="str">
        <f t="shared" si="26"/>
        <v>N/A</v>
      </c>
      <c r="G191" s="4">
        <v>1.9230769231</v>
      </c>
      <c r="H191" s="27" t="str">
        <f t="shared" si="27"/>
        <v>N/A</v>
      </c>
      <c r="I191" s="8">
        <v>-25.7</v>
      </c>
      <c r="J191" s="8">
        <v>42.31</v>
      </c>
      <c r="K191" s="28" t="s">
        <v>734</v>
      </c>
      <c r="L191" s="105" t="str">
        <f t="shared" si="28"/>
        <v>No</v>
      </c>
    </row>
    <row r="192" spans="1:12" x14ac:dyDescent="0.2">
      <c r="A192" s="128" t="s">
        <v>1342</v>
      </c>
      <c r="B192" s="22" t="s">
        <v>213</v>
      </c>
      <c r="C192" s="23" t="s">
        <v>1748</v>
      </c>
      <c r="D192" s="27" t="str">
        <f t="shared" si="25"/>
        <v>N/A</v>
      </c>
      <c r="E192" s="23" t="s">
        <v>1748</v>
      </c>
      <c r="F192" s="27" t="str">
        <f t="shared" si="26"/>
        <v>N/A</v>
      </c>
      <c r="G192" s="23">
        <v>0</v>
      </c>
      <c r="H192" s="27" t="str">
        <f t="shared" si="27"/>
        <v>N/A</v>
      </c>
      <c r="I192" s="8" t="s">
        <v>1748</v>
      </c>
      <c r="J192" s="8" t="s">
        <v>1748</v>
      </c>
      <c r="K192" s="28" t="s">
        <v>734</v>
      </c>
      <c r="L192" s="105" t="str">
        <f t="shared" si="28"/>
        <v>N/A</v>
      </c>
    </row>
    <row r="193" spans="1:12" x14ac:dyDescent="0.2">
      <c r="A193" s="128" t="s">
        <v>1343</v>
      </c>
      <c r="B193" s="22" t="s">
        <v>213</v>
      </c>
      <c r="C193" s="23" t="s">
        <v>1748</v>
      </c>
      <c r="D193" s="27" t="str">
        <f t="shared" si="25"/>
        <v>N/A</v>
      </c>
      <c r="E193" s="23" t="s">
        <v>1748</v>
      </c>
      <c r="F193" s="27" t="str">
        <f t="shared" si="26"/>
        <v>N/A</v>
      </c>
      <c r="G193" s="23" t="s">
        <v>1748</v>
      </c>
      <c r="H193" s="27" t="str">
        <f t="shared" si="27"/>
        <v>N/A</v>
      </c>
      <c r="I193" s="8" t="s">
        <v>1748</v>
      </c>
      <c r="J193" s="8" t="s">
        <v>1748</v>
      </c>
      <c r="K193" s="28" t="s">
        <v>734</v>
      </c>
      <c r="L193" s="105" t="str">
        <f t="shared" si="28"/>
        <v>N/A</v>
      </c>
    </row>
    <row r="194" spans="1:12" x14ac:dyDescent="0.2">
      <c r="A194" s="128" t="s">
        <v>1344</v>
      </c>
      <c r="B194" s="22" t="s">
        <v>213</v>
      </c>
      <c r="C194" s="23" t="s">
        <v>1748</v>
      </c>
      <c r="D194" s="27" t="str">
        <f t="shared" si="25"/>
        <v>N/A</v>
      </c>
      <c r="E194" s="23" t="s">
        <v>1748</v>
      </c>
      <c r="F194" s="27" t="str">
        <f t="shared" si="26"/>
        <v>N/A</v>
      </c>
      <c r="G194" s="23" t="s">
        <v>1748</v>
      </c>
      <c r="H194" s="27" t="str">
        <f t="shared" si="27"/>
        <v>N/A</v>
      </c>
      <c r="I194" s="8" t="s">
        <v>1748</v>
      </c>
      <c r="J194" s="8" t="s">
        <v>1748</v>
      </c>
      <c r="K194" s="28" t="s">
        <v>734</v>
      </c>
      <c r="L194" s="105" t="str">
        <f t="shared" si="28"/>
        <v>N/A</v>
      </c>
    </row>
    <row r="195" spans="1:12" x14ac:dyDescent="0.2">
      <c r="A195" s="128" t="s">
        <v>1345</v>
      </c>
      <c r="B195" s="22" t="s">
        <v>213</v>
      </c>
      <c r="C195" s="23" t="s">
        <v>1748</v>
      </c>
      <c r="D195" s="27" t="str">
        <f t="shared" si="25"/>
        <v>N/A</v>
      </c>
      <c r="E195" s="23" t="s">
        <v>1748</v>
      </c>
      <c r="F195" s="27" t="str">
        <f t="shared" si="26"/>
        <v>N/A</v>
      </c>
      <c r="G195" s="23">
        <v>0</v>
      </c>
      <c r="H195" s="27" t="str">
        <f t="shared" si="27"/>
        <v>N/A</v>
      </c>
      <c r="I195" s="8" t="s">
        <v>1748</v>
      </c>
      <c r="J195" s="8" t="s">
        <v>1748</v>
      </c>
      <c r="K195" s="28" t="s">
        <v>734</v>
      </c>
      <c r="L195" s="105" t="str">
        <f t="shared" si="28"/>
        <v>N/A</v>
      </c>
    </row>
    <row r="196" spans="1:12" x14ac:dyDescent="0.2">
      <c r="A196" s="128" t="s">
        <v>1346</v>
      </c>
      <c r="B196" s="22" t="s">
        <v>213</v>
      </c>
      <c r="C196" s="23" t="s">
        <v>1748</v>
      </c>
      <c r="D196" s="27" t="str">
        <f t="shared" si="25"/>
        <v>N/A</v>
      </c>
      <c r="E196" s="23" t="s">
        <v>1748</v>
      </c>
      <c r="F196" s="27" t="str">
        <f t="shared" si="26"/>
        <v>N/A</v>
      </c>
      <c r="G196" s="23" t="s">
        <v>1748</v>
      </c>
      <c r="H196" s="27" t="str">
        <f t="shared" si="27"/>
        <v>N/A</v>
      </c>
      <c r="I196" s="8" t="s">
        <v>1748</v>
      </c>
      <c r="J196" s="8" t="s">
        <v>1748</v>
      </c>
      <c r="K196" s="28" t="s">
        <v>734</v>
      </c>
      <c r="L196" s="105" t="str">
        <f t="shared" si="28"/>
        <v>N/A</v>
      </c>
    </row>
    <row r="197" spans="1:12" x14ac:dyDescent="0.2">
      <c r="A197" s="128" t="s">
        <v>1347</v>
      </c>
      <c r="B197" s="22" t="s">
        <v>213</v>
      </c>
      <c r="C197" s="23">
        <v>341.90526316</v>
      </c>
      <c r="D197" s="27" t="str">
        <f t="shared" si="25"/>
        <v>N/A</v>
      </c>
      <c r="E197" s="23">
        <v>328.46153845999999</v>
      </c>
      <c r="F197" s="27" t="str">
        <f t="shared" si="26"/>
        <v>N/A</v>
      </c>
      <c r="G197" s="23">
        <v>336.88505746999999</v>
      </c>
      <c r="H197" s="27" t="str">
        <f t="shared" si="27"/>
        <v>N/A</v>
      </c>
      <c r="I197" s="8">
        <v>-3.93</v>
      </c>
      <c r="J197" s="8">
        <v>2.5649999999999999</v>
      </c>
      <c r="K197" s="28" t="s">
        <v>734</v>
      </c>
      <c r="L197" s="105" t="str">
        <f t="shared" si="28"/>
        <v>Yes</v>
      </c>
    </row>
    <row r="198" spans="1:12" x14ac:dyDescent="0.2">
      <c r="A198" s="128" t="s">
        <v>1348</v>
      </c>
      <c r="B198" s="22" t="s">
        <v>213</v>
      </c>
      <c r="C198" s="23">
        <v>366</v>
      </c>
      <c r="D198" s="27" t="str">
        <f t="shared" si="25"/>
        <v>N/A</v>
      </c>
      <c r="E198" s="23">
        <v>355.5</v>
      </c>
      <c r="F198" s="27" t="str">
        <f t="shared" si="26"/>
        <v>N/A</v>
      </c>
      <c r="G198" s="23">
        <v>365</v>
      </c>
      <c r="H198" s="27" t="str">
        <f t="shared" si="27"/>
        <v>N/A</v>
      </c>
      <c r="I198" s="8">
        <v>-2.87</v>
      </c>
      <c r="J198" s="8">
        <v>2.6720000000000002</v>
      </c>
      <c r="K198" s="28" t="s">
        <v>734</v>
      </c>
      <c r="L198" s="105" t="str">
        <f t="shared" si="28"/>
        <v>Yes</v>
      </c>
    </row>
    <row r="199" spans="1:12" x14ac:dyDescent="0.2">
      <c r="A199" s="128" t="s">
        <v>1349</v>
      </c>
      <c r="B199" s="22" t="s">
        <v>213</v>
      </c>
      <c r="C199" s="23">
        <v>341.38709677000003</v>
      </c>
      <c r="D199" s="27" t="str">
        <f t="shared" si="25"/>
        <v>N/A</v>
      </c>
      <c r="E199" s="23">
        <v>327.85393257999999</v>
      </c>
      <c r="F199" s="27" t="str">
        <f t="shared" si="26"/>
        <v>N/A</v>
      </c>
      <c r="G199" s="23">
        <v>336.22352941000003</v>
      </c>
      <c r="H199" s="27" t="str">
        <f t="shared" si="27"/>
        <v>N/A</v>
      </c>
      <c r="I199" s="8">
        <v>-3.96</v>
      </c>
      <c r="J199" s="8">
        <v>2.5529999999999999</v>
      </c>
      <c r="K199" s="28" t="s">
        <v>734</v>
      </c>
      <c r="L199" s="105" t="str">
        <f t="shared" si="28"/>
        <v>Yes</v>
      </c>
    </row>
    <row r="200" spans="1:12" x14ac:dyDescent="0.2">
      <c r="A200" s="128" t="s">
        <v>1350</v>
      </c>
      <c r="B200" s="22" t="s">
        <v>213</v>
      </c>
      <c r="C200" s="23" t="s">
        <v>1748</v>
      </c>
      <c r="D200" s="27" t="str">
        <f t="shared" si="25"/>
        <v>N/A</v>
      </c>
      <c r="E200" s="23" t="s">
        <v>1748</v>
      </c>
      <c r="F200" s="27" t="str">
        <f t="shared" si="26"/>
        <v>N/A</v>
      </c>
      <c r="G200" s="23" t="s">
        <v>1748</v>
      </c>
      <c r="H200" s="27" t="str">
        <f t="shared" si="27"/>
        <v>N/A</v>
      </c>
      <c r="I200" s="8" t="s">
        <v>1748</v>
      </c>
      <c r="J200" s="8" t="s">
        <v>1748</v>
      </c>
      <c r="K200" s="28" t="s">
        <v>734</v>
      </c>
      <c r="L200" s="105" t="str">
        <f t="shared" si="28"/>
        <v>N/A</v>
      </c>
    </row>
    <row r="201" spans="1:12" x14ac:dyDescent="0.2">
      <c r="A201" s="128" t="s">
        <v>1351</v>
      </c>
      <c r="B201" s="22" t="s">
        <v>213</v>
      </c>
      <c r="C201" s="23" t="s">
        <v>1748</v>
      </c>
      <c r="D201" s="27" t="str">
        <f t="shared" si="25"/>
        <v>N/A</v>
      </c>
      <c r="E201" s="23" t="s">
        <v>1748</v>
      </c>
      <c r="F201" s="27" t="str">
        <f t="shared" si="26"/>
        <v>N/A</v>
      </c>
      <c r="G201" s="23" t="s">
        <v>1748</v>
      </c>
      <c r="H201" s="27" t="str">
        <f t="shared" si="27"/>
        <v>N/A</v>
      </c>
      <c r="I201" s="8" t="s">
        <v>1748</v>
      </c>
      <c r="J201" s="8" t="s">
        <v>1748</v>
      </c>
      <c r="K201" s="28" t="s">
        <v>734</v>
      </c>
      <c r="L201" s="105" t="str">
        <f t="shared" si="28"/>
        <v>N/A</v>
      </c>
    </row>
    <row r="202" spans="1:12" x14ac:dyDescent="0.2">
      <c r="A202" s="128" t="s">
        <v>28</v>
      </c>
      <c r="B202" s="22" t="s">
        <v>213</v>
      </c>
      <c r="C202" s="4">
        <v>0.38579157850000001</v>
      </c>
      <c r="D202" s="27" t="str">
        <f t="shared" si="25"/>
        <v>N/A</v>
      </c>
      <c r="E202" s="4">
        <v>0.48406522140000002</v>
      </c>
      <c r="F202" s="27" t="str">
        <f t="shared" si="26"/>
        <v>N/A</v>
      </c>
      <c r="G202" s="4">
        <v>0.58474147060000004</v>
      </c>
      <c r="H202" s="27" t="str">
        <f t="shared" si="27"/>
        <v>N/A</v>
      </c>
      <c r="I202" s="8">
        <v>25.47</v>
      </c>
      <c r="J202" s="8">
        <v>20.8</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0</v>
      </c>
      <c r="J204" s="8">
        <v>50</v>
      </c>
      <c r="K204" s="10" t="s">
        <v>213</v>
      </c>
      <c r="L204" s="105" t="str">
        <f t="shared" si="32"/>
        <v>N/A</v>
      </c>
    </row>
    <row r="205" spans="1:12" ht="25.5" x14ac:dyDescent="0.2">
      <c r="A205" s="128" t="s">
        <v>1599</v>
      </c>
      <c r="B205" s="22" t="s">
        <v>213</v>
      </c>
      <c r="C205" s="23">
        <v>0</v>
      </c>
      <c r="D205" s="27" t="str">
        <f t="shared" si="29"/>
        <v>N/A</v>
      </c>
      <c r="E205" s="23">
        <v>0</v>
      </c>
      <c r="F205" s="27" t="str">
        <f t="shared" si="30"/>
        <v>N/A</v>
      </c>
      <c r="G205" s="23">
        <v>0</v>
      </c>
      <c r="H205" s="27" t="str">
        <f t="shared" si="31"/>
        <v>N/A</v>
      </c>
      <c r="I205" s="8" t="s">
        <v>1748</v>
      </c>
      <c r="J205" s="8" t="s">
        <v>1748</v>
      </c>
      <c r="K205" s="10" t="s">
        <v>213</v>
      </c>
      <c r="L205" s="105" t="str">
        <f t="shared" si="32"/>
        <v>N/A</v>
      </c>
    </row>
    <row r="206" spans="1:12" ht="25.5" x14ac:dyDescent="0.2">
      <c r="A206" s="128" t="s">
        <v>1352</v>
      </c>
      <c r="B206" s="22" t="s">
        <v>213</v>
      </c>
      <c r="C206" s="23">
        <v>45</v>
      </c>
      <c r="D206" s="27" t="str">
        <f t="shared" si="29"/>
        <v>N/A</v>
      </c>
      <c r="E206" s="23">
        <v>39</v>
      </c>
      <c r="F206" s="27" t="str">
        <f t="shared" si="30"/>
        <v>N/A</v>
      </c>
      <c r="G206" s="23">
        <v>40</v>
      </c>
      <c r="H206" s="27" t="str">
        <f t="shared" si="31"/>
        <v>N/A</v>
      </c>
      <c r="I206" s="8">
        <v>-13.3</v>
      </c>
      <c r="J206" s="8">
        <v>2.5640000000000001</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13</v>
      </c>
      <c r="H207" s="27" t="str">
        <f t="shared" si="31"/>
        <v>N/A</v>
      </c>
      <c r="I207" s="8">
        <v>0</v>
      </c>
      <c r="J207" s="8">
        <v>18.18</v>
      </c>
      <c r="K207" s="10" t="s">
        <v>213</v>
      </c>
      <c r="L207" s="105" t="str">
        <f t="shared" si="32"/>
        <v>N/A</v>
      </c>
    </row>
    <row r="208" spans="1:12" x14ac:dyDescent="0.2">
      <c r="A208" s="128" t="s">
        <v>1601</v>
      </c>
      <c r="B208" s="22" t="s">
        <v>213</v>
      </c>
      <c r="C208" s="23">
        <v>54</v>
      </c>
      <c r="D208" s="27" t="str">
        <f t="shared" si="29"/>
        <v>N/A</v>
      </c>
      <c r="E208" s="23">
        <v>81</v>
      </c>
      <c r="F208" s="27" t="str">
        <f t="shared" si="30"/>
        <v>N/A</v>
      </c>
      <c r="G208" s="23">
        <v>102</v>
      </c>
      <c r="H208" s="27" t="str">
        <f t="shared" si="31"/>
        <v>N/A</v>
      </c>
      <c r="I208" s="8">
        <v>50</v>
      </c>
      <c r="J208" s="8">
        <v>25.93</v>
      </c>
      <c r="K208" s="10" t="s">
        <v>213</v>
      </c>
      <c r="L208" s="105" t="str">
        <f t="shared" si="32"/>
        <v>N/A</v>
      </c>
    </row>
    <row r="209" spans="1:12" x14ac:dyDescent="0.2">
      <c r="A209" s="128" t="s">
        <v>125</v>
      </c>
      <c r="B209" s="22" t="s">
        <v>213</v>
      </c>
      <c r="C209" s="29">
        <v>5959817</v>
      </c>
      <c r="D209" s="27" t="str">
        <f t="shared" si="29"/>
        <v>N/A</v>
      </c>
      <c r="E209" s="29">
        <v>4615723</v>
      </c>
      <c r="F209" s="27" t="str">
        <f t="shared" si="30"/>
        <v>N/A</v>
      </c>
      <c r="G209" s="29">
        <v>2334668</v>
      </c>
      <c r="H209" s="27" t="str">
        <f t="shared" si="31"/>
        <v>N/A</v>
      </c>
      <c r="I209" s="8">
        <v>-22.6</v>
      </c>
      <c r="J209" s="8">
        <v>-49.4</v>
      </c>
      <c r="K209" s="10" t="s">
        <v>213</v>
      </c>
      <c r="L209" s="105" t="str">
        <f t="shared" si="32"/>
        <v>N/A</v>
      </c>
    </row>
    <row r="210" spans="1:12" x14ac:dyDescent="0.2">
      <c r="A210" s="168" t="s">
        <v>1596</v>
      </c>
      <c r="B210" s="22" t="s">
        <v>213</v>
      </c>
      <c r="C210" s="29">
        <v>0</v>
      </c>
      <c r="D210" s="27" t="str">
        <f t="shared" si="29"/>
        <v>N/A</v>
      </c>
      <c r="E210" s="29">
        <v>0</v>
      </c>
      <c r="F210" s="27" t="str">
        <f t="shared" si="30"/>
        <v>N/A</v>
      </c>
      <c r="G210" s="29">
        <v>628</v>
      </c>
      <c r="H210" s="27" t="str">
        <f t="shared" si="31"/>
        <v>N/A</v>
      </c>
      <c r="I210" s="8" t="s">
        <v>1748</v>
      </c>
      <c r="J210" s="8" t="s">
        <v>1748</v>
      </c>
      <c r="K210" s="10" t="s">
        <v>213</v>
      </c>
      <c r="L210" s="105" t="str">
        <f t="shared" si="32"/>
        <v>N/A</v>
      </c>
    </row>
    <row r="211" spans="1:12" x14ac:dyDescent="0.2">
      <c r="A211" s="168" t="s">
        <v>1353</v>
      </c>
      <c r="B211" s="22" t="s">
        <v>213</v>
      </c>
      <c r="C211" s="29">
        <v>368824</v>
      </c>
      <c r="D211" s="27" t="str">
        <f t="shared" si="29"/>
        <v>N/A</v>
      </c>
      <c r="E211" s="29">
        <v>497040</v>
      </c>
      <c r="F211" s="27" t="str">
        <f t="shared" si="30"/>
        <v>N/A</v>
      </c>
      <c r="G211" s="29">
        <v>473041</v>
      </c>
      <c r="H211" s="27" t="str">
        <f t="shared" si="31"/>
        <v>N/A</v>
      </c>
      <c r="I211" s="8">
        <v>34.76</v>
      </c>
      <c r="J211" s="8">
        <v>-4.83</v>
      </c>
      <c r="K211" s="10" t="s">
        <v>213</v>
      </c>
      <c r="L211" s="105" t="str">
        <f t="shared" si="32"/>
        <v>N/A</v>
      </c>
    </row>
    <row r="212" spans="1:12" x14ac:dyDescent="0.2">
      <c r="A212" s="168" t="s">
        <v>1590</v>
      </c>
      <c r="B212" s="22" t="s">
        <v>213</v>
      </c>
      <c r="C212" s="29">
        <v>5959361</v>
      </c>
      <c r="D212" s="27" t="str">
        <f t="shared" si="29"/>
        <v>N/A</v>
      </c>
      <c r="E212" s="29">
        <v>4615699</v>
      </c>
      <c r="F212" s="27" t="str">
        <f t="shared" si="30"/>
        <v>N/A</v>
      </c>
      <c r="G212" s="29">
        <v>2334668</v>
      </c>
      <c r="H212" s="27" t="str">
        <f t="shared" si="31"/>
        <v>N/A</v>
      </c>
      <c r="I212" s="8">
        <v>-22.5</v>
      </c>
      <c r="J212" s="8">
        <v>-49.4</v>
      </c>
      <c r="K212" s="10" t="s">
        <v>213</v>
      </c>
      <c r="L212" s="105" t="str">
        <f t="shared" si="32"/>
        <v>N/A</v>
      </c>
    </row>
    <row r="213" spans="1:12" x14ac:dyDescent="0.2">
      <c r="A213" s="168" t="s">
        <v>1591</v>
      </c>
      <c r="B213" s="22" t="s">
        <v>213</v>
      </c>
      <c r="C213" s="29">
        <v>331655</v>
      </c>
      <c r="D213" s="27" t="str">
        <f t="shared" si="29"/>
        <v>N/A</v>
      </c>
      <c r="E213" s="29">
        <v>334793</v>
      </c>
      <c r="F213" s="27" t="str">
        <f t="shared" si="30"/>
        <v>N/A</v>
      </c>
      <c r="G213" s="29">
        <v>345621</v>
      </c>
      <c r="H213" s="27" t="str">
        <f t="shared" si="31"/>
        <v>N/A</v>
      </c>
      <c r="I213" s="8">
        <v>0.94620000000000004</v>
      </c>
      <c r="J213" s="8">
        <v>3.234</v>
      </c>
      <c r="K213" s="10" t="s">
        <v>213</v>
      </c>
      <c r="L213" s="105" t="str">
        <f t="shared" si="32"/>
        <v>N/A</v>
      </c>
    </row>
    <row r="214" spans="1:12" ht="25.5" x14ac:dyDescent="0.2">
      <c r="A214" s="128" t="s">
        <v>1354</v>
      </c>
      <c r="B214" s="22" t="s">
        <v>213</v>
      </c>
      <c r="C214" s="29">
        <v>443204</v>
      </c>
      <c r="D214" s="27" t="str">
        <f t="shared" ref="D214:D228" si="33">IF($B214="N/A","N/A",IF(C214&gt;10,"No",IF(C214&lt;-10,"No","Yes")))</f>
        <v>N/A</v>
      </c>
      <c r="E214" s="29">
        <v>442596</v>
      </c>
      <c r="F214" s="27" t="str">
        <f t="shared" ref="F214:F228" si="34">IF($B214="N/A","N/A",IF(E214&gt;10,"No",IF(E214&lt;-10,"No","Yes")))</f>
        <v>N/A</v>
      </c>
      <c r="G214" s="29">
        <v>517801</v>
      </c>
      <c r="H214" s="27" t="str">
        <f t="shared" ref="H214:H228" si="35">IF($B214="N/A","N/A",IF(G214&gt;10,"No",IF(G214&lt;-10,"No","Yes")))</f>
        <v>N/A</v>
      </c>
      <c r="I214" s="8">
        <v>-0.13700000000000001</v>
      </c>
      <c r="J214" s="8">
        <v>16.989999999999998</v>
      </c>
      <c r="K214" s="28" t="s">
        <v>734</v>
      </c>
      <c r="L214" s="105" t="str">
        <f t="shared" ref="L214:L228" si="36">IF(J214="Div by 0", "N/A", IF(K214="N/A","N/A", IF(J214&gt;VALUE(MID(K214,1,2)), "No", IF(J214&lt;-1*VALUE(MID(K214,1,2)), "No", "Yes"))))</f>
        <v>Yes</v>
      </c>
    </row>
    <row r="215" spans="1:12" x14ac:dyDescent="0.2">
      <c r="A215" s="136" t="s">
        <v>646</v>
      </c>
      <c r="B215" s="22" t="s">
        <v>213</v>
      </c>
      <c r="C215" s="23">
        <v>1994</v>
      </c>
      <c r="D215" s="27" t="str">
        <f t="shared" si="33"/>
        <v>N/A</v>
      </c>
      <c r="E215" s="23">
        <v>1892</v>
      </c>
      <c r="F215" s="27" t="str">
        <f t="shared" si="34"/>
        <v>N/A</v>
      </c>
      <c r="G215" s="23">
        <v>1895</v>
      </c>
      <c r="H215" s="27" t="str">
        <f t="shared" si="35"/>
        <v>N/A</v>
      </c>
      <c r="I215" s="8">
        <v>-5.12</v>
      </c>
      <c r="J215" s="8">
        <v>0.15859999999999999</v>
      </c>
      <c r="K215" s="28" t="s">
        <v>734</v>
      </c>
      <c r="L215" s="105" t="str">
        <f t="shared" si="36"/>
        <v>Yes</v>
      </c>
    </row>
    <row r="216" spans="1:12" ht="25.5" x14ac:dyDescent="0.2">
      <c r="A216" s="137" t="s">
        <v>1355</v>
      </c>
      <c r="B216" s="22" t="s">
        <v>213</v>
      </c>
      <c r="C216" s="29">
        <v>222.26880642</v>
      </c>
      <c r="D216" s="27" t="str">
        <f t="shared" si="33"/>
        <v>N/A</v>
      </c>
      <c r="E216" s="29">
        <v>233.93023256000001</v>
      </c>
      <c r="F216" s="27" t="str">
        <f t="shared" si="34"/>
        <v>N/A</v>
      </c>
      <c r="G216" s="29">
        <v>273.24591028999998</v>
      </c>
      <c r="H216" s="27" t="str">
        <f t="shared" si="35"/>
        <v>N/A</v>
      </c>
      <c r="I216" s="8">
        <v>5.2469999999999999</v>
      </c>
      <c r="J216" s="8">
        <v>16.809999999999999</v>
      </c>
      <c r="K216" s="28" t="s">
        <v>734</v>
      </c>
      <c r="L216" s="105" t="str">
        <f t="shared" si="36"/>
        <v>Yes</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734</v>
      </c>
      <c r="L219" s="105" t="str">
        <f t="shared" si="36"/>
        <v>N/A</v>
      </c>
    </row>
    <row r="220" spans="1:12" ht="25.5" x14ac:dyDescent="0.2">
      <c r="A220" s="128" t="s">
        <v>1358</v>
      </c>
      <c r="B220" s="22" t="s">
        <v>213</v>
      </c>
      <c r="C220" s="29">
        <v>0</v>
      </c>
      <c r="D220" s="27" t="str">
        <f t="shared" si="33"/>
        <v>N/A</v>
      </c>
      <c r="E220" s="29">
        <v>0</v>
      </c>
      <c r="F220" s="27" t="str">
        <f t="shared" si="34"/>
        <v>N/A</v>
      </c>
      <c r="G220" s="29">
        <v>6909</v>
      </c>
      <c r="H220" s="27" t="str">
        <f t="shared" si="35"/>
        <v>N/A</v>
      </c>
      <c r="I220" s="8" t="s">
        <v>1748</v>
      </c>
      <c r="J220" s="8" t="s">
        <v>1748</v>
      </c>
      <c r="K220" s="28" t="s">
        <v>734</v>
      </c>
      <c r="L220" s="105" t="str">
        <f t="shared" si="36"/>
        <v>N/A</v>
      </c>
    </row>
    <row r="221" spans="1:12" x14ac:dyDescent="0.2">
      <c r="A221" s="137" t="s">
        <v>514</v>
      </c>
      <c r="B221" s="22" t="s">
        <v>213</v>
      </c>
      <c r="C221" s="23">
        <v>0</v>
      </c>
      <c r="D221" s="27" t="str">
        <f t="shared" si="33"/>
        <v>N/A</v>
      </c>
      <c r="E221" s="23">
        <v>0</v>
      </c>
      <c r="F221" s="27" t="str">
        <f t="shared" si="34"/>
        <v>N/A</v>
      </c>
      <c r="G221" s="23">
        <v>57</v>
      </c>
      <c r="H221" s="27" t="str">
        <f t="shared" si="35"/>
        <v>N/A</v>
      </c>
      <c r="I221" s="8" t="s">
        <v>1748</v>
      </c>
      <c r="J221" s="8" t="s">
        <v>1748</v>
      </c>
      <c r="K221" s="28" t="s">
        <v>734</v>
      </c>
      <c r="L221" s="105" t="str">
        <f t="shared" si="36"/>
        <v>N/A</v>
      </c>
    </row>
    <row r="222" spans="1:12" ht="25.5" x14ac:dyDescent="0.2">
      <c r="A222" s="128" t="s">
        <v>1359</v>
      </c>
      <c r="B222" s="22" t="s">
        <v>213</v>
      </c>
      <c r="C222" s="29" t="s">
        <v>1748</v>
      </c>
      <c r="D222" s="27" t="str">
        <f t="shared" si="33"/>
        <v>N/A</v>
      </c>
      <c r="E222" s="29" t="s">
        <v>1748</v>
      </c>
      <c r="F222" s="27" t="str">
        <f t="shared" si="34"/>
        <v>N/A</v>
      </c>
      <c r="G222" s="29">
        <v>121.21052632</v>
      </c>
      <c r="H222" s="27" t="str">
        <f t="shared" si="35"/>
        <v>N/A</v>
      </c>
      <c r="I222" s="8" t="s">
        <v>1748</v>
      </c>
      <c r="J222" s="8" t="s">
        <v>1748</v>
      </c>
      <c r="K222" s="28" t="s">
        <v>734</v>
      </c>
      <c r="L222" s="105" t="str">
        <f t="shared" si="36"/>
        <v>N/A</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42722560</v>
      </c>
      <c r="D226" s="27" t="str">
        <f t="shared" si="33"/>
        <v>N/A</v>
      </c>
      <c r="E226" s="29">
        <v>78662853</v>
      </c>
      <c r="F226" s="27" t="str">
        <f t="shared" si="34"/>
        <v>N/A</v>
      </c>
      <c r="G226" s="29">
        <v>90895944</v>
      </c>
      <c r="H226" s="27" t="str">
        <f t="shared" si="35"/>
        <v>N/A</v>
      </c>
      <c r="I226" s="8">
        <v>84.12</v>
      </c>
      <c r="J226" s="8">
        <v>15.55</v>
      </c>
      <c r="K226" s="28" t="s">
        <v>734</v>
      </c>
      <c r="L226" s="105" t="str">
        <f t="shared" si="36"/>
        <v>Yes</v>
      </c>
    </row>
    <row r="227" spans="1:12" ht="25.5" x14ac:dyDescent="0.2">
      <c r="A227" s="128" t="s">
        <v>516</v>
      </c>
      <c r="B227" s="22" t="s">
        <v>213</v>
      </c>
      <c r="C227" s="23">
        <v>520</v>
      </c>
      <c r="D227" s="27" t="str">
        <f t="shared" si="33"/>
        <v>N/A</v>
      </c>
      <c r="E227" s="23">
        <v>714</v>
      </c>
      <c r="F227" s="27" t="str">
        <f t="shared" si="34"/>
        <v>N/A</v>
      </c>
      <c r="G227" s="23">
        <v>792</v>
      </c>
      <c r="H227" s="27" t="str">
        <f t="shared" si="35"/>
        <v>N/A</v>
      </c>
      <c r="I227" s="8">
        <v>37.31</v>
      </c>
      <c r="J227" s="8">
        <v>10.92</v>
      </c>
      <c r="K227" s="28" t="s">
        <v>734</v>
      </c>
      <c r="L227" s="105" t="str">
        <f t="shared" si="36"/>
        <v>Yes</v>
      </c>
    </row>
    <row r="228" spans="1:12" ht="25.5" x14ac:dyDescent="0.2">
      <c r="A228" s="128" t="s">
        <v>1363</v>
      </c>
      <c r="B228" s="22" t="s">
        <v>213</v>
      </c>
      <c r="C228" s="29">
        <v>82158.769230999998</v>
      </c>
      <c r="D228" s="27" t="str">
        <f t="shared" si="33"/>
        <v>N/A</v>
      </c>
      <c r="E228" s="29">
        <v>110172.06303</v>
      </c>
      <c r="F228" s="27" t="str">
        <f t="shared" si="34"/>
        <v>N/A</v>
      </c>
      <c r="G228" s="29">
        <v>114767.60606000001</v>
      </c>
      <c r="H228" s="27" t="str">
        <f t="shared" si="35"/>
        <v>N/A</v>
      </c>
      <c r="I228" s="8">
        <v>34.1</v>
      </c>
      <c r="J228" s="8">
        <v>4.1710000000000003</v>
      </c>
      <c r="K228" s="28" t="s">
        <v>734</v>
      </c>
      <c r="L228" s="105" t="str">
        <f t="shared" si="36"/>
        <v>Yes</v>
      </c>
    </row>
    <row r="229" spans="1:12" x14ac:dyDescent="0.2">
      <c r="A229" s="128" t="s">
        <v>1364</v>
      </c>
      <c r="B229" s="22" t="s">
        <v>213</v>
      </c>
      <c r="C229" s="32">
        <v>48879100</v>
      </c>
      <c r="D229" s="27" t="str">
        <f t="shared" ref="D229:D252" si="37">IF($B229="N/A","N/A",IF(C229&gt;10,"No",IF(C229&lt;-10,"No","Yes")))</f>
        <v>N/A</v>
      </c>
      <c r="E229" s="32">
        <v>78662853</v>
      </c>
      <c r="F229" s="27" t="str">
        <f t="shared" ref="F229:F252" si="38">IF($B229="N/A","N/A",IF(E229&gt;10,"No",IF(E229&lt;-10,"No","Yes")))</f>
        <v>N/A</v>
      </c>
      <c r="G229" s="32">
        <v>90895944</v>
      </c>
      <c r="H229" s="27" t="str">
        <f t="shared" ref="H229:H252" si="39">IF($B229="N/A","N/A",IF(G229&gt;10,"No",IF(G229&lt;-10,"No","Yes")))</f>
        <v>N/A</v>
      </c>
      <c r="I229" s="8">
        <v>60.93</v>
      </c>
      <c r="J229" s="8">
        <v>15.55</v>
      </c>
      <c r="K229" s="28" t="s">
        <v>734</v>
      </c>
      <c r="L229" s="105" t="str">
        <f t="shared" ref="L229:L252" si="40">IF(J229="Div by 0", "N/A", IF(K229="N/A","N/A", IF(J229&gt;VALUE(MID(K229,1,2)), "No", IF(J229&lt;-1*VALUE(MID(K229,1,2)), "No", "Yes"))))</f>
        <v>Yes</v>
      </c>
    </row>
    <row r="230" spans="1:12" x14ac:dyDescent="0.2">
      <c r="A230" s="137" t="s">
        <v>1365</v>
      </c>
      <c r="B230" s="22" t="s">
        <v>213</v>
      </c>
      <c r="C230" s="31">
        <v>521</v>
      </c>
      <c r="D230" s="27" t="str">
        <f t="shared" si="37"/>
        <v>N/A</v>
      </c>
      <c r="E230" s="31">
        <v>717</v>
      </c>
      <c r="F230" s="27" t="str">
        <f t="shared" si="38"/>
        <v>N/A</v>
      </c>
      <c r="G230" s="31">
        <v>794</v>
      </c>
      <c r="H230" s="27" t="str">
        <f t="shared" si="39"/>
        <v>N/A</v>
      </c>
      <c r="I230" s="8">
        <v>37.619999999999997</v>
      </c>
      <c r="J230" s="8">
        <v>10.74</v>
      </c>
      <c r="K230" s="28" t="s">
        <v>734</v>
      </c>
      <c r="L230" s="105" t="str">
        <f t="shared" si="40"/>
        <v>Yes</v>
      </c>
    </row>
    <row r="231" spans="1:12" x14ac:dyDescent="0.2">
      <c r="A231" s="137" t="s">
        <v>1366</v>
      </c>
      <c r="B231" s="22" t="s">
        <v>213</v>
      </c>
      <c r="C231" s="32">
        <v>93817.850288000001</v>
      </c>
      <c r="D231" s="27" t="str">
        <f t="shared" si="37"/>
        <v>N/A</v>
      </c>
      <c r="E231" s="32">
        <v>109711.09205000001</v>
      </c>
      <c r="F231" s="27" t="str">
        <f t="shared" si="38"/>
        <v>N/A</v>
      </c>
      <c r="G231" s="32">
        <v>114478.51889000001</v>
      </c>
      <c r="H231" s="27" t="str">
        <f t="shared" si="39"/>
        <v>N/A</v>
      </c>
      <c r="I231" s="8">
        <v>16.940000000000001</v>
      </c>
      <c r="J231" s="8">
        <v>4.3449999999999998</v>
      </c>
      <c r="K231" s="28" t="s">
        <v>734</v>
      </c>
      <c r="L231" s="105" t="str">
        <f t="shared" si="40"/>
        <v>Yes</v>
      </c>
    </row>
    <row r="232" spans="1:12" ht="25.5" x14ac:dyDescent="0.2">
      <c r="A232" s="137" t="s">
        <v>1367</v>
      </c>
      <c r="B232" s="22" t="s">
        <v>213</v>
      </c>
      <c r="C232" s="32" t="s">
        <v>1748</v>
      </c>
      <c r="D232" s="27" t="str">
        <f t="shared" si="37"/>
        <v>N/A</v>
      </c>
      <c r="E232" s="32" t="s">
        <v>1748</v>
      </c>
      <c r="F232" s="27" t="str">
        <f t="shared" si="38"/>
        <v>N/A</v>
      </c>
      <c r="G232" s="32" t="s">
        <v>1748</v>
      </c>
      <c r="H232" s="27" t="str">
        <f t="shared" si="39"/>
        <v>N/A</v>
      </c>
      <c r="I232" s="8" t="s">
        <v>1748</v>
      </c>
      <c r="J232" s="8" t="s">
        <v>1748</v>
      </c>
      <c r="K232" s="28" t="s">
        <v>734</v>
      </c>
      <c r="L232" s="105" t="str">
        <f t="shared" si="40"/>
        <v>N/A</v>
      </c>
    </row>
    <row r="233" spans="1:12" ht="25.5" x14ac:dyDescent="0.2">
      <c r="A233" s="137" t="s">
        <v>1368</v>
      </c>
      <c r="B233" s="22" t="s">
        <v>213</v>
      </c>
      <c r="C233" s="32">
        <v>94082.490346999999</v>
      </c>
      <c r="D233" s="27" t="str">
        <f t="shared" si="37"/>
        <v>N/A</v>
      </c>
      <c r="E233" s="32">
        <v>109711.09205000001</v>
      </c>
      <c r="F233" s="27" t="str">
        <f t="shared" si="38"/>
        <v>N/A</v>
      </c>
      <c r="G233" s="32">
        <v>114478.51889000001</v>
      </c>
      <c r="H233" s="27" t="str">
        <f t="shared" si="39"/>
        <v>N/A</v>
      </c>
      <c r="I233" s="8">
        <v>16.61</v>
      </c>
      <c r="J233" s="8">
        <v>4.3449999999999998</v>
      </c>
      <c r="K233" s="28" t="s">
        <v>734</v>
      </c>
      <c r="L233" s="105" t="str">
        <f t="shared" si="40"/>
        <v>Yes</v>
      </c>
    </row>
    <row r="234" spans="1:12" x14ac:dyDescent="0.2">
      <c r="A234" s="137" t="s">
        <v>1369</v>
      </c>
      <c r="B234" s="22" t="s">
        <v>213</v>
      </c>
      <c r="C234" s="32">
        <v>48123.333333000002</v>
      </c>
      <c r="D234" s="27" t="str">
        <f t="shared" si="37"/>
        <v>N/A</v>
      </c>
      <c r="E234" s="32" t="s">
        <v>1748</v>
      </c>
      <c r="F234" s="27" t="str">
        <f t="shared" si="38"/>
        <v>N/A</v>
      </c>
      <c r="G234" s="32" t="s">
        <v>1748</v>
      </c>
      <c r="H234" s="27" t="str">
        <f t="shared" si="39"/>
        <v>N/A</v>
      </c>
      <c r="I234" s="8" t="s">
        <v>1748</v>
      </c>
      <c r="J234" s="8" t="s">
        <v>1748</v>
      </c>
      <c r="K234" s="28" t="s">
        <v>734</v>
      </c>
      <c r="L234" s="105" t="str">
        <f t="shared" si="40"/>
        <v>N/A</v>
      </c>
    </row>
    <row r="235" spans="1:12" ht="25.5" x14ac:dyDescent="0.2">
      <c r="A235" s="137" t="s">
        <v>1370</v>
      </c>
      <c r="B235" s="22" t="s">
        <v>213</v>
      </c>
      <c r="C235" s="32" t="s">
        <v>1748</v>
      </c>
      <c r="D235" s="27" t="str">
        <f t="shared" si="37"/>
        <v>N/A</v>
      </c>
      <c r="E235" s="32" t="s">
        <v>1748</v>
      </c>
      <c r="F235" s="27" t="str">
        <f t="shared" si="38"/>
        <v>N/A</v>
      </c>
      <c r="G235" s="32" t="s">
        <v>1748</v>
      </c>
      <c r="H235" s="27" t="str">
        <f t="shared" si="39"/>
        <v>N/A</v>
      </c>
      <c r="I235" s="8" t="s">
        <v>1748</v>
      </c>
      <c r="J235" s="8" t="s">
        <v>1748</v>
      </c>
      <c r="K235" s="28" t="s">
        <v>734</v>
      </c>
      <c r="L235" s="105" t="str">
        <f t="shared" si="40"/>
        <v>N/A</v>
      </c>
    </row>
    <row r="236" spans="1:12" x14ac:dyDescent="0.2">
      <c r="A236" s="137" t="s">
        <v>1371</v>
      </c>
      <c r="B236" s="22" t="s">
        <v>213</v>
      </c>
      <c r="C236" s="27">
        <v>1.2255939779</v>
      </c>
      <c r="D236" s="27" t="str">
        <f t="shared" si="37"/>
        <v>N/A</v>
      </c>
      <c r="E236" s="27">
        <v>1.6606448027</v>
      </c>
      <c r="F236" s="27" t="str">
        <f t="shared" si="38"/>
        <v>N/A</v>
      </c>
      <c r="G236" s="27">
        <v>1.8278926285999999</v>
      </c>
      <c r="H236" s="27" t="str">
        <f t="shared" si="39"/>
        <v>N/A</v>
      </c>
      <c r="I236" s="8">
        <v>35.5</v>
      </c>
      <c r="J236" s="8">
        <v>10.07</v>
      </c>
      <c r="K236" s="28" t="s">
        <v>734</v>
      </c>
      <c r="L236" s="105" t="str">
        <f t="shared" si="40"/>
        <v>Yes</v>
      </c>
    </row>
    <row r="237" spans="1:12" x14ac:dyDescent="0.2">
      <c r="A237" s="137" t="s">
        <v>1372</v>
      </c>
      <c r="B237" s="22" t="s">
        <v>213</v>
      </c>
      <c r="C237" s="27">
        <v>0</v>
      </c>
      <c r="D237" s="27" t="str">
        <f t="shared" si="37"/>
        <v>N/A</v>
      </c>
      <c r="E237" s="27">
        <v>0</v>
      </c>
      <c r="F237" s="27" t="str">
        <f t="shared" si="38"/>
        <v>N/A</v>
      </c>
      <c r="G237" s="27">
        <v>0</v>
      </c>
      <c r="H237" s="27" t="str">
        <f t="shared" si="39"/>
        <v>N/A</v>
      </c>
      <c r="I237" s="8" t="s">
        <v>1748</v>
      </c>
      <c r="J237" s="8" t="s">
        <v>1748</v>
      </c>
      <c r="K237" s="28" t="s">
        <v>734</v>
      </c>
      <c r="L237" s="105" t="str">
        <f t="shared" si="40"/>
        <v>N/A</v>
      </c>
    </row>
    <row r="238" spans="1:12" x14ac:dyDescent="0.2">
      <c r="A238" s="136" t="s">
        <v>1373</v>
      </c>
      <c r="B238" s="22" t="s">
        <v>213</v>
      </c>
      <c r="C238" s="27">
        <v>1.6328331862000001</v>
      </c>
      <c r="D238" s="27" t="str">
        <f t="shared" si="37"/>
        <v>N/A</v>
      </c>
      <c r="E238" s="27">
        <v>2.2878111040000002</v>
      </c>
      <c r="F238" s="27" t="str">
        <f t="shared" si="38"/>
        <v>N/A</v>
      </c>
      <c r="G238" s="27">
        <v>2.4993704356999999</v>
      </c>
      <c r="H238" s="27" t="str">
        <f t="shared" si="39"/>
        <v>N/A</v>
      </c>
      <c r="I238" s="8">
        <v>40.11</v>
      </c>
      <c r="J238" s="8">
        <v>9.2469999999999999</v>
      </c>
      <c r="K238" s="28" t="s">
        <v>734</v>
      </c>
      <c r="L238" s="105" t="str">
        <f t="shared" si="40"/>
        <v>Yes</v>
      </c>
    </row>
    <row r="239" spans="1:12" x14ac:dyDescent="0.2">
      <c r="A239" s="136" t="s">
        <v>1374</v>
      </c>
      <c r="B239" s="22" t="s">
        <v>213</v>
      </c>
      <c r="C239" s="27">
        <v>2.7972027999999999E-2</v>
      </c>
      <c r="D239" s="27" t="str">
        <f t="shared" si="37"/>
        <v>N/A</v>
      </c>
      <c r="E239" s="27">
        <v>0</v>
      </c>
      <c r="F239" s="27" t="str">
        <f t="shared" si="38"/>
        <v>N/A</v>
      </c>
      <c r="G239" s="27">
        <v>0</v>
      </c>
      <c r="H239" s="27" t="str">
        <f t="shared" si="39"/>
        <v>N/A</v>
      </c>
      <c r="I239" s="8">
        <v>-100</v>
      </c>
      <c r="J239" s="8" t="s">
        <v>1748</v>
      </c>
      <c r="K239" s="28" t="s">
        <v>734</v>
      </c>
      <c r="L239" s="105" t="str">
        <f t="shared" si="40"/>
        <v>N/A</v>
      </c>
    </row>
    <row r="240" spans="1:12" x14ac:dyDescent="0.2">
      <c r="A240" s="136" t="s">
        <v>1375</v>
      </c>
      <c r="B240" s="22" t="s">
        <v>213</v>
      </c>
      <c r="C240" s="27">
        <v>0</v>
      </c>
      <c r="D240" s="27" t="str">
        <f t="shared" si="37"/>
        <v>N/A</v>
      </c>
      <c r="E240" s="27">
        <v>0</v>
      </c>
      <c r="F240" s="27" t="str">
        <f t="shared" si="38"/>
        <v>N/A</v>
      </c>
      <c r="G240" s="27">
        <v>0</v>
      </c>
      <c r="H240" s="27" t="str">
        <f t="shared" si="39"/>
        <v>N/A</v>
      </c>
      <c r="I240" s="8" t="s">
        <v>1748</v>
      </c>
      <c r="J240" s="8" t="s">
        <v>1748</v>
      </c>
      <c r="K240" s="28" t="s">
        <v>734</v>
      </c>
      <c r="L240" s="105" t="str">
        <f t="shared" si="40"/>
        <v>N/A</v>
      </c>
    </row>
    <row r="241" spans="1:12" ht="25.5" x14ac:dyDescent="0.2">
      <c r="A241" s="136" t="s">
        <v>1376</v>
      </c>
      <c r="B241" s="22" t="s">
        <v>213</v>
      </c>
      <c r="C241" s="32">
        <v>42722560</v>
      </c>
      <c r="D241" s="27" t="str">
        <f t="shared" si="37"/>
        <v>N/A</v>
      </c>
      <c r="E241" s="32">
        <v>78662853</v>
      </c>
      <c r="F241" s="27" t="str">
        <f t="shared" si="38"/>
        <v>N/A</v>
      </c>
      <c r="G241" s="32">
        <v>90895944</v>
      </c>
      <c r="H241" s="27" t="str">
        <f t="shared" si="39"/>
        <v>N/A</v>
      </c>
      <c r="I241" s="8">
        <v>84.12</v>
      </c>
      <c r="J241" s="8">
        <v>15.55</v>
      </c>
      <c r="K241" s="28" t="s">
        <v>734</v>
      </c>
      <c r="L241" s="105" t="str">
        <f t="shared" si="40"/>
        <v>Yes</v>
      </c>
    </row>
    <row r="242" spans="1:12" x14ac:dyDescent="0.2">
      <c r="A242" s="136" t="s">
        <v>1377</v>
      </c>
      <c r="B242" s="22" t="s">
        <v>213</v>
      </c>
      <c r="C242" s="31">
        <v>520</v>
      </c>
      <c r="D242" s="27" t="str">
        <f t="shared" si="37"/>
        <v>N/A</v>
      </c>
      <c r="E242" s="31">
        <v>717</v>
      </c>
      <c r="F242" s="27" t="str">
        <f t="shared" si="38"/>
        <v>N/A</v>
      </c>
      <c r="G242" s="31">
        <v>794</v>
      </c>
      <c r="H242" s="27" t="str">
        <f t="shared" si="39"/>
        <v>N/A</v>
      </c>
      <c r="I242" s="8">
        <v>37.880000000000003</v>
      </c>
      <c r="J242" s="8">
        <v>10.74</v>
      </c>
      <c r="K242" s="28" t="s">
        <v>734</v>
      </c>
      <c r="L242" s="105" t="str">
        <f t="shared" si="40"/>
        <v>Yes</v>
      </c>
    </row>
    <row r="243" spans="1:12" ht="25.5" x14ac:dyDescent="0.2">
      <c r="A243" s="136" t="s">
        <v>1378</v>
      </c>
      <c r="B243" s="22" t="s">
        <v>213</v>
      </c>
      <c r="C243" s="32">
        <v>82158.769230999998</v>
      </c>
      <c r="D243" s="27" t="str">
        <f t="shared" si="37"/>
        <v>N/A</v>
      </c>
      <c r="E243" s="32">
        <v>109711.09205000001</v>
      </c>
      <c r="F243" s="27" t="str">
        <f t="shared" si="38"/>
        <v>N/A</v>
      </c>
      <c r="G243" s="32">
        <v>114478.51889000001</v>
      </c>
      <c r="H243" s="27" t="str">
        <f t="shared" si="39"/>
        <v>N/A</v>
      </c>
      <c r="I243" s="8">
        <v>33.54</v>
      </c>
      <c r="J243" s="8">
        <v>4.3449999999999998</v>
      </c>
      <c r="K243" s="28" t="s">
        <v>734</v>
      </c>
      <c r="L243" s="105" t="str">
        <f t="shared" si="40"/>
        <v>Yes</v>
      </c>
    </row>
    <row r="244" spans="1:12" ht="25.5" x14ac:dyDescent="0.2">
      <c r="A244" s="136" t="s">
        <v>1379</v>
      </c>
      <c r="B244" s="22" t="s">
        <v>213</v>
      </c>
      <c r="C244" s="32" t="s">
        <v>1748</v>
      </c>
      <c r="D244" s="27" t="str">
        <f t="shared" si="37"/>
        <v>N/A</v>
      </c>
      <c r="E244" s="32" t="s">
        <v>1748</v>
      </c>
      <c r="F244" s="27" t="str">
        <f t="shared" si="38"/>
        <v>N/A</v>
      </c>
      <c r="G244" s="32" t="s">
        <v>1748</v>
      </c>
      <c r="H244" s="27" t="str">
        <f t="shared" si="39"/>
        <v>N/A</v>
      </c>
      <c r="I244" s="8" t="s">
        <v>1748</v>
      </c>
      <c r="J244" s="8" t="s">
        <v>1748</v>
      </c>
      <c r="K244" s="28" t="s">
        <v>734</v>
      </c>
      <c r="L244" s="105" t="str">
        <f t="shared" si="40"/>
        <v>N/A</v>
      </c>
    </row>
    <row r="245" spans="1:12" ht="25.5" x14ac:dyDescent="0.2">
      <c r="A245" s="136" t="s">
        <v>1380</v>
      </c>
      <c r="B245" s="22" t="s">
        <v>213</v>
      </c>
      <c r="C245" s="32">
        <v>82356.266925000004</v>
      </c>
      <c r="D245" s="27" t="str">
        <f t="shared" si="37"/>
        <v>N/A</v>
      </c>
      <c r="E245" s="32">
        <v>109711.09205000001</v>
      </c>
      <c r="F245" s="27" t="str">
        <f t="shared" si="38"/>
        <v>N/A</v>
      </c>
      <c r="G245" s="32">
        <v>114478.51889000001</v>
      </c>
      <c r="H245" s="27" t="str">
        <f t="shared" si="39"/>
        <v>N/A</v>
      </c>
      <c r="I245" s="8">
        <v>33.22</v>
      </c>
      <c r="J245" s="8">
        <v>4.3449999999999998</v>
      </c>
      <c r="K245" s="28" t="s">
        <v>734</v>
      </c>
      <c r="L245" s="105" t="str">
        <f t="shared" si="40"/>
        <v>Yes</v>
      </c>
    </row>
    <row r="246" spans="1:12" ht="25.5" x14ac:dyDescent="0.2">
      <c r="A246" s="136" t="s">
        <v>1381</v>
      </c>
      <c r="B246" s="22" t="s">
        <v>213</v>
      </c>
      <c r="C246" s="32">
        <v>48123.333333000002</v>
      </c>
      <c r="D246" s="27" t="str">
        <f t="shared" si="37"/>
        <v>N/A</v>
      </c>
      <c r="E246" s="32" t="s">
        <v>1748</v>
      </c>
      <c r="F246" s="27" t="str">
        <f t="shared" si="38"/>
        <v>N/A</v>
      </c>
      <c r="G246" s="32" t="s">
        <v>1748</v>
      </c>
      <c r="H246" s="27" t="str">
        <f t="shared" si="39"/>
        <v>N/A</v>
      </c>
      <c r="I246" s="8" t="s">
        <v>1748</v>
      </c>
      <c r="J246" s="8" t="s">
        <v>1748</v>
      </c>
      <c r="K246" s="28" t="s">
        <v>734</v>
      </c>
      <c r="L246" s="105" t="str">
        <f t="shared" si="40"/>
        <v>N/A</v>
      </c>
    </row>
    <row r="247" spans="1:12" ht="25.5" x14ac:dyDescent="0.2">
      <c r="A247" s="136" t="s">
        <v>1382</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1.2232415902</v>
      </c>
      <c r="D248" s="27" t="str">
        <f t="shared" si="37"/>
        <v>N/A</v>
      </c>
      <c r="E248" s="27">
        <v>1.6606448027</v>
      </c>
      <c r="F248" s="27" t="str">
        <f t="shared" si="38"/>
        <v>N/A</v>
      </c>
      <c r="G248" s="27">
        <v>1.8278926285999999</v>
      </c>
      <c r="H248" s="27" t="str">
        <f t="shared" si="39"/>
        <v>N/A</v>
      </c>
      <c r="I248" s="8">
        <v>35.76</v>
      </c>
      <c r="J248" s="8">
        <v>10.07</v>
      </c>
      <c r="K248" s="28" t="s">
        <v>734</v>
      </c>
      <c r="L248" s="105" t="str">
        <f t="shared" si="40"/>
        <v>Yes</v>
      </c>
    </row>
    <row r="249" spans="1:12" ht="25.5" x14ac:dyDescent="0.2">
      <c r="A249" s="136" t="s">
        <v>1384</v>
      </c>
      <c r="B249" s="22" t="s">
        <v>213</v>
      </c>
      <c r="C249" s="27">
        <v>0</v>
      </c>
      <c r="D249" s="27" t="str">
        <f t="shared" si="37"/>
        <v>N/A</v>
      </c>
      <c r="E249" s="27">
        <v>0</v>
      </c>
      <c r="F249" s="27" t="str">
        <f t="shared" si="38"/>
        <v>N/A</v>
      </c>
      <c r="G249" s="27">
        <v>0</v>
      </c>
      <c r="H249" s="27" t="str">
        <f t="shared" si="39"/>
        <v>N/A</v>
      </c>
      <c r="I249" s="8" t="s">
        <v>1748</v>
      </c>
      <c r="J249" s="8" t="s">
        <v>1748</v>
      </c>
      <c r="K249" s="28" t="s">
        <v>734</v>
      </c>
      <c r="L249" s="105" t="str">
        <f t="shared" si="40"/>
        <v>N/A</v>
      </c>
    </row>
    <row r="250" spans="1:12" ht="25.5" x14ac:dyDescent="0.2">
      <c r="A250" s="136" t="s">
        <v>1385</v>
      </c>
      <c r="B250" s="22" t="s">
        <v>213</v>
      </c>
      <c r="C250" s="27">
        <v>1.6296809986</v>
      </c>
      <c r="D250" s="27" t="str">
        <f t="shared" si="37"/>
        <v>N/A</v>
      </c>
      <c r="E250" s="27">
        <v>2.2878111040000002</v>
      </c>
      <c r="F250" s="27" t="str">
        <f t="shared" si="38"/>
        <v>N/A</v>
      </c>
      <c r="G250" s="27">
        <v>2.4993704356999999</v>
      </c>
      <c r="H250" s="27" t="str">
        <f t="shared" si="39"/>
        <v>N/A</v>
      </c>
      <c r="I250" s="8">
        <v>40.380000000000003</v>
      </c>
      <c r="J250" s="8">
        <v>9.2469999999999999</v>
      </c>
      <c r="K250" s="28" t="s">
        <v>734</v>
      </c>
      <c r="L250" s="105" t="str">
        <f t="shared" si="40"/>
        <v>Yes</v>
      </c>
    </row>
    <row r="251" spans="1:12" ht="25.5" x14ac:dyDescent="0.2">
      <c r="A251" s="136" t="s">
        <v>1386</v>
      </c>
      <c r="B251" s="22" t="s">
        <v>213</v>
      </c>
      <c r="C251" s="27">
        <v>2.7972027999999999E-2</v>
      </c>
      <c r="D251" s="27" t="str">
        <f t="shared" si="37"/>
        <v>N/A</v>
      </c>
      <c r="E251" s="27">
        <v>0</v>
      </c>
      <c r="F251" s="27" t="str">
        <f t="shared" si="38"/>
        <v>N/A</v>
      </c>
      <c r="G251" s="27">
        <v>0</v>
      </c>
      <c r="H251" s="27" t="str">
        <f t="shared" si="39"/>
        <v>N/A</v>
      </c>
      <c r="I251" s="8">
        <v>-100</v>
      </c>
      <c r="J251" s="8" t="s">
        <v>1748</v>
      </c>
      <c r="K251" s="28" t="s">
        <v>734</v>
      </c>
      <c r="L251" s="105" t="str">
        <f t="shared" si="40"/>
        <v>N/A</v>
      </c>
    </row>
    <row r="252" spans="1:12" ht="25.5" x14ac:dyDescent="0.2">
      <c r="A252" s="171" t="s">
        <v>1387</v>
      </c>
      <c r="B252" s="113" t="s">
        <v>213</v>
      </c>
      <c r="C252" s="145">
        <v>0</v>
      </c>
      <c r="D252" s="145" t="str">
        <f t="shared" si="37"/>
        <v>N/A</v>
      </c>
      <c r="E252" s="145">
        <v>0</v>
      </c>
      <c r="F252" s="145" t="str">
        <f t="shared" si="38"/>
        <v>N/A</v>
      </c>
      <c r="G252" s="145">
        <v>0</v>
      </c>
      <c r="H252" s="145" t="str">
        <f t="shared" si="39"/>
        <v>N/A</v>
      </c>
      <c r="I252" s="146" t="s">
        <v>1748</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1795</v>
      </c>
      <c r="D6" s="27" t="str">
        <f t="shared" ref="D6:D37" si="0">IF($B6="N/A","N/A",IF(C6&gt;10,"No",IF(C6&lt;-10,"No","Yes")))</f>
        <v>N/A</v>
      </c>
      <c r="E6" s="23">
        <v>2089</v>
      </c>
      <c r="F6" s="27" t="str">
        <f t="shared" ref="F6:F37" si="1">IF($B6="N/A","N/A",IF(E6&gt;10,"No",IF(E6&lt;-10,"No","Yes")))</f>
        <v>N/A</v>
      </c>
      <c r="G6" s="23">
        <v>2168</v>
      </c>
      <c r="H6" s="27" t="str">
        <f t="shared" ref="H6:H37" si="2">IF($B6="N/A","N/A",IF(G6&gt;10,"No",IF(G6&lt;-10,"No","Yes")))</f>
        <v>N/A</v>
      </c>
      <c r="I6" s="8">
        <v>16.38</v>
      </c>
      <c r="J6" s="8">
        <v>3.782</v>
      </c>
      <c r="K6" s="28" t="s">
        <v>734</v>
      </c>
      <c r="L6" s="105" t="str">
        <f t="shared" ref="L6:L39" si="3">IF(J6="Div by 0", "N/A", IF(K6="N/A","N/A", IF(J6&gt;VALUE(MID(K6,1,2)), "No", IF(J6&lt;-1*VALUE(MID(K6,1,2)), "No", "Yes"))))</f>
        <v>Yes</v>
      </c>
    </row>
    <row r="7" spans="1:12" x14ac:dyDescent="0.2">
      <c r="A7" s="168" t="s">
        <v>6</v>
      </c>
      <c r="B7" s="22" t="s">
        <v>213</v>
      </c>
      <c r="C7" s="23">
        <v>1073</v>
      </c>
      <c r="D7" s="27" t="str">
        <f t="shared" si="0"/>
        <v>N/A</v>
      </c>
      <c r="E7" s="23">
        <v>1474</v>
      </c>
      <c r="F7" s="27" t="str">
        <f t="shared" si="1"/>
        <v>N/A</v>
      </c>
      <c r="G7" s="23">
        <v>1646</v>
      </c>
      <c r="H7" s="27" t="str">
        <f t="shared" si="2"/>
        <v>N/A</v>
      </c>
      <c r="I7" s="8">
        <v>37.369999999999997</v>
      </c>
      <c r="J7" s="8">
        <v>11.67</v>
      </c>
      <c r="K7" s="28" t="s">
        <v>734</v>
      </c>
      <c r="L7" s="105" t="str">
        <f t="shared" si="3"/>
        <v>Yes</v>
      </c>
    </row>
    <row r="8" spans="1:12" x14ac:dyDescent="0.2">
      <c r="A8" s="168" t="s">
        <v>360</v>
      </c>
      <c r="B8" s="22" t="s">
        <v>213</v>
      </c>
      <c r="C8" s="4">
        <v>59.777158774</v>
      </c>
      <c r="D8" s="27" t="str">
        <f t="shared" si="0"/>
        <v>N/A</v>
      </c>
      <c r="E8" s="4">
        <v>70.560076592000001</v>
      </c>
      <c r="F8" s="27" t="str">
        <f t="shared" si="1"/>
        <v>N/A</v>
      </c>
      <c r="G8" s="4">
        <v>75.922509224999999</v>
      </c>
      <c r="H8" s="27" t="str">
        <f t="shared" si="2"/>
        <v>N/A</v>
      </c>
      <c r="I8" s="8">
        <v>18.04</v>
      </c>
      <c r="J8" s="8">
        <v>7.6</v>
      </c>
      <c r="K8" s="28" t="s">
        <v>734</v>
      </c>
      <c r="L8" s="105" t="str">
        <f t="shared" si="3"/>
        <v>Yes</v>
      </c>
    </row>
    <row r="9" spans="1:12" x14ac:dyDescent="0.2">
      <c r="A9" s="137" t="s">
        <v>88</v>
      </c>
      <c r="B9" s="30" t="s">
        <v>213</v>
      </c>
      <c r="C9" s="1">
        <v>1391.24</v>
      </c>
      <c r="D9" s="7" t="str">
        <f t="shared" si="0"/>
        <v>N/A</v>
      </c>
      <c r="E9" s="1">
        <v>1754.72</v>
      </c>
      <c r="F9" s="7" t="str">
        <f t="shared" si="1"/>
        <v>N/A</v>
      </c>
      <c r="G9" s="1">
        <v>2009.57</v>
      </c>
      <c r="H9" s="7" t="str">
        <f t="shared" si="2"/>
        <v>N/A</v>
      </c>
      <c r="I9" s="8">
        <v>26.13</v>
      </c>
      <c r="J9" s="8">
        <v>14.52</v>
      </c>
      <c r="K9" s="30" t="s">
        <v>734</v>
      </c>
      <c r="L9" s="105" t="str">
        <f t="shared" si="3"/>
        <v>Yes</v>
      </c>
    </row>
    <row r="10" spans="1:12" x14ac:dyDescent="0.2">
      <c r="A10" s="137" t="s">
        <v>1388</v>
      </c>
      <c r="B10" s="22" t="s">
        <v>213</v>
      </c>
      <c r="C10" s="4">
        <v>3.1754874651999998</v>
      </c>
      <c r="D10" s="27" t="str">
        <f t="shared" si="0"/>
        <v>N/A</v>
      </c>
      <c r="E10" s="4">
        <v>1.9147917664</v>
      </c>
      <c r="F10" s="27" t="str">
        <f t="shared" si="1"/>
        <v>N/A</v>
      </c>
      <c r="G10" s="4">
        <v>1.7988929889</v>
      </c>
      <c r="H10" s="27" t="str">
        <f t="shared" si="2"/>
        <v>N/A</v>
      </c>
      <c r="I10" s="8">
        <v>-39.700000000000003</v>
      </c>
      <c r="J10" s="8">
        <v>-6.05</v>
      </c>
      <c r="K10" s="28" t="s">
        <v>734</v>
      </c>
      <c r="L10" s="105" t="str">
        <f t="shared" si="3"/>
        <v>Yes</v>
      </c>
    </row>
    <row r="11" spans="1:12" x14ac:dyDescent="0.2">
      <c r="A11" s="137" t="s">
        <v>1389</v>
      </c>
      <c r="B11" s="22" t="s">
        <v>213</v>
      </c>
      <c r="C11" s="4">
        <v>0.16713091920000001</v>
      </c>
      <c r="D11" s="27" t="str">
        <f t="shared" si="0"/>
        <v>N/A</v>
      </c>
      <c r="E11" s="4">
        <v>0.6223073241</v>
      </c>
      <c r="F11" s="27" t="str">
        <f t="shared" si="1"/>
        <v>N/A</v>
      </c>
      <c r="G11" s="4">
        <v>0</v>
      </c>
      <c r="H11" s="27" t="str">
        <f t="shared" si="2"/>
        <v>N/A</v>
      </c>
      <c r="I11" s="8">
        <v>272.3</v>
      </c>
      <c r="J11" s="8">
        <v>-100</v>
      </c>
      <c r="K11" s="28" t="s">
        <v>734</v>
      </c>
      <c r="L11" s="105" t="str">
        <f t="shared" si="3"/>
        <v>No</v>
      </c>
    </row>
    <row r="12" spans="1:12" x14ac:dyDescent="0.2">
      <c r="A12" s="137" t="s">
        <v>1390</v>
      </c>
      <c r="B12" s="22" t="s">
        <v>213</v>
      </c>
      <c r="C12" s="4">
        <v>32.033426184</v>
      </c>
      <c r="D12" s="27" t="str">
        <f t="shared" si="0"/>
        <v>N/A</v>
      </c>
      <c r="E12" s="4">
        <v>33.604595500000002</v>
      </c>
      <c r="F12" s="27" t="str">
        <f t="shared" si="1"/>
        <v>N/A</v>
      </c>
      <c r="G12" s="4">
        <v>34.086715867000002</v>
      </c>
      <c r="H12" s="27" t="str">
        <f t="shared" si="2"/>
        <v>N/A</v>
      </c>
      <c r="I12" s="8">
        <v>4.9050000000000002</v>
      </c>
      <c r="J12" s="8">
        <v>1.4350000000000001</v>
      </c>
      <c r="K12" s="28" t="s">
        <v>734</v>
      </c>
      <c r="L12" s="105" t="str">
        <f t="shared" si="3"/>
        <v>Yes</v>
      </c>
    </row>
    <row r="13" spans="1:12" x14ac:dyDescent="0.2">
      <c r="A13" s="137" t="s">
        <v>1391</v>
      </c>
      <c r="B13" s="22" t="s">
        <v>213</v>
      </c>
      <c r="C13" s="4">
        <v>0.16713091920000001</v>
      </c>
      <c r="D13" s="27" t="str">
        <f t="shared" si="0"/>
        <v>N/A</v>
      </c>
      <c r="E13" s="4">
        <v>0.14360938249999999</v>
      </c>
      <c r="F13" s="27" t="str">
        <f t="shared" si="1"/>
        <v>N/A</v>
      </c>
      <c r="G13" s="4">
        <v>0</v>
      </c>
      <c r="H13" s="27" t="str">
        <f t="shared" si="2"/>
        <v>N/A</v>
      </c>
      <c r="I13" s="8">
        <v>-14.1</v>
      </c>
      <c r="J13" s="8">
        <v>-100</v>
      </c>
      <c r="K13" s="28" t="s">
        <v>734</v>
      </c>
      <c r="L13" s="105" t="str">
        <f t="shared" si="3"/>
        <v>No</v>
      </c>
    </row>
    <row r="14" spans="1:12" x14ac:dyDescent="0.2">
      <c r="A14" s="137" t="s">
        <v>1392</v>
      </c>
      <c r="B14" s="22" t="s">
        <v>213</v>
      </c>
      <c r="C14" s="4">
        <v>5.6824512535</v>
      </c>
      <c r="D14" s="27" t="str">
        <f t="shared" si="0"/>
        <v>N/A</v>
      </c>
      <c r="E14" s="4">
        <v>7.2762087122999999</v>
      </c>
      <c r="F14" s="27" t="str">
        <f t="shared" si="1"/>
        <v>N/A</v>
      </c>
      <c r="G14" s="4">
        <v>7.7029520294999996</v>
      </c>
      <c r="H14" s="27" t="str">
        <f t="shared" si="2"/>
        <v>N/A</v>
      </c>
      <c r="I14" s="8">
        <v>28.05</v>
      </c>
      <c r="J14" s="8">
        <v>5.8650000000000002</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v>
      </c>
      <c r="D16" s="27" t="str">
        <f t="shared" si="0"/>
        <v>N/A</v>
      </c>
      <c r="E16" s="4">
        <v>0</v>
      </c>
      <c r="F16" s="27" t="str">
        <f t="shared" si="1"/>
        <v>N/A</v>
      </c>
      <c r="G16" s="4">
        <v>0</v>
      </c>
      <c r="H16" s="27" t="str">
        <f t="shared" si="2"/>
        <v>N/A</v>
      </c>
      <c r="I16" s="8" t="s">
        <v>1748</v>
      </c>
      <c r="J16" s="8" t="s">
        <v>1748</v>
      </c>
      <c r="K16" s="28" t="s">
        <v>734</v>
      </c>
      <c r="L16" s="105" t="str">
        <f t="shared" si="3"/>
        <v>N/A</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58.774373259000001</v>
      </c>
      <c r="D18" s="27" t="str">
        <f t="shared" si="0"/>
        <v>N/A</v>
      </c>
      <c r="E18" s="4">
        <v>56.438487315000003</v>
      </c>
      <c r="F18" s="27" t="str">
        <f t="shared" si="1"/>
        <v>N/A</v>
      </c>
      <c r="G18" s="4">
        <v>56.411439113999997</v>
      </c>
      <c r="H18" s="27" t="str">
        <f t="shared" si="2"/>
        <v>N/A</v>
      </c>
      <c r="I18" s="8">
        <v>-3.97</v>
      </c>
      <c r="J18" s="8">
        <v>-4.8000000000000001E-2</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99.665738161999997</v>
      </c>
      <c r="D20" s="27" t="str">
        <f t="shared" si="0"/>
        <v>N/A</v>
      </c>
      <c r="E20" s="4">
        <v>99.234083292999998</v>
      </c>
      <c r="F20" s="27" t="str">
        <f t="shared" si="1"/>
        <v>N/A</v>
      </c>
      <c r="G20" s="4">
        <v>100</v>
      </c>
      <c r="H20" s="27" t="str">
        <f t="shared" si="2"/>
        <v>N/A</v>
      </c>
      <c r="I20" s="8">
        <v>-0.433</v>
      </c>
      <c r="J20" s="8">
        <v>0.77180000000000004</v>
      </c>
      <c r="K20" s="28" t="s">
        <v>734</v>
      </c>
      <c r="L20" s="105" t="str">
        <f t="shared" si="3"/>
        <v>Yes</v>
      </c>
    </row>
    <row r="21" spans="1:12" x14ac:dyDescent="0.2">
      <c r="A21" s="128" t="s">
        <v>960</v>
      </c>
      <c r="B21" s="22" t="s">
        <v>213</v>
      </c>
      <c r="C21" s="4">
        <v>0.33426183840000001</v>
      </c>
      <c r="D21" s="27" t="str">
        <f t="shared" si="0"/>
        <v>N/A</v>
      </c>
      <c r="E21" s="4">
        <v>0.7659167066</v>
      </c>
      <c r="F21" s="27" t="str">
        <f t="shared" si="1"/>
        <v>N/A</v>
      </c>
      <c r="G21" s="4">
        <v>0</v>
      </c>
      <c r="H21" s="27" t="str">
        <f t="shared" si="2"/>
        <v>N/A</v>
      </c>
      <c r="I21" s="8">
        <v>129.1</v>
      </c>
      <c r="J21" s="8">
        <v>-100</v>
      </c>
      <c r="K21" s="28" t="s">
        <v>734</v>
      </c>
      <c r="L21" s="105" t="str">
        <f t="shared" si="3"/>
        <v>No</v>
      </c>
    </row>
    <row r="22" spans="1:12" x14ac:dyDescent="0.2">
      <c r="A22" s="104" t="s">
        <v>1691</v>
      </c>
      <c r="B22" s="22" t="s">
        <v>213</v>
      </c>
      <c r="C22" s="23">
        <v>133</v>
      </c>
      <c r="D22" s="27" t="str">
        <f t="shared" si="0"/>
        <v>N/A</v>
      </c>
      <c r="E22" s="23">
        <v>172</v>
      </c>
      <c r="F22" s="27" t="str">
        <f t="shared" si="1"/>
        <v>N/A</v>
      </c>
      <c r="G22" s="23">
        <v>184</v>
      </c>
      <c r="H22" s="27" t="str">
        <f t="shared" si="2"/>
        <v>N/A</v>
      </c>
      <c r="I22" s="8">
        <v>29.32</v>
      </c>
      <c r="J22" s="8">
        <v>6.9770000000000003</v>
      </c>
      <c r="K22" s="28" t="s">
        <v>734</v>
      </c>
      <c r="L22" s="105" t="str">
        <f t="shared" si="3"/>
        <v>Yes</v>
      </c>
    </row>
    <row r="23" spans="1:12" x14ac:dyDescent="0.2">
      <c r="A23" s="104" t="s">
        <v>975</v>
      </c>
      <c r="B23" s="22" t="s">
        <v>213</v>
      </c>
      <c r="C23" s="23">
        <v>56</v>
      </c>
      <c r="D23" s="27" t="str">
        <f t="shared" si="0"/>
        <v>N/A</v>
      </c>
      <c r="E23" s="23">
        <v>62</v>
      </c>
      <c r="F23" s="27" t="str">
        <f t="shared" si="1"/>
        <v>N/A</v>
      </c>
      <c r="G23" s="23">
        <v>53</v>
      </c>
      <c r="H23" s="27" t="str">
        <f t="shared" si="2"/>
        <v>N/A</v>
      </c>
      <c r="I23" s="8">
        <v>10.71</v>
      </c>
      <c r="J23" s="8">
        <v>-14.5</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11</v>
      </c>
      <c r="D25" s="27" t="str">
        <f t="shared" si="0"/>
        <v>N/A</v>
      </c>
      <c r="E25" s="23">
        <v>11</v>
      </c>
      <c r="F25" s="27" t="str">
        <f t="shared" si="1"/>
        <v>N/A</v>
      </c>
      <c r="G25" s="23">
        <v>0</v>
      </c>
      <c r="H25" s="27" t="str">
        <f t="shared" si="2"/>
        <v>N/A</v>
      </c>
      <c r="I25" s="8">
        <v>100</v>
      </c>
      <c r="J25" s="8">
        <v>-100</v>
      </c>
      <c r="K25" s="28" t="s">
        <v>734</v>
      </c>
      <c r="L25" s="105" t="str">
        <f t="shared" si="3"/>
        <v>No</v>
      </c>
    </row>
    <row r="26" spans="1:12" x14ac:dyDescent="0.2">
      <c r="A26" s="104" t="s">
        <v>978</v>
      </c>
      <c r="B26" s="22" t="s">
        <v>213</v>
      </c>
      <c r="C26" s="23">
        <v>76</v>
      </c>
      <c r="D26" s="27" t="str">
        <f t="shared" si="0"/>
        <v>N/A</v>
      </c>
      <c r="E26" s="23">
        <v>108</v>
      </c>
      <c r="F26" s="27" t="str">
        <f t="shared" si="1"/>
        <v>N/A</v>
      </c>
      <c r="G26" s="23">
        <v>131</v>
      </c>
      <c r="H26" s="27" t="str">
        <f t="shared" si="2"/>
        <v>N/A</v>
      </c>
      <c r="I26" s="8">
        <v>42.11</v>
      </c>
      <c r="J26" s="8">
        <v>21.3</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1653</v>
      </c>
      <c r="D28" s="27" t="str">
        <f t="shared" si="0"/>
        <v>N/A</v>
      </c>
      <c r="E28" s="23">
        <v>1914</v>
      </c>
      <c r="F28" s="27" t="str">
        <f t="shared" si="1"/>
        <v>N/A</v>
      </c>
      <c r="G28" s="23">
        <v>1979</v>
      </c>
      <c r="H28" s="27" t="str">
        <f t="shared" si="2"/>
        <v>N/A</v>
      </c>
      <c r="I28" s="8">
        <v>15.79</v>
      </c>
      <c r="J28" s="8">
        <v>3.3959999999999999</v>
      </c>
      <c r="K28" s="28" t="s">
        <v>734</v>
      </c>
      <c r="L28" s="105" t="str">
        <f t="shared" si="3"/>
        <v>Yes</v>
      </c>
    </row>
    <row r="29" spans="1:12" x14ac:dyDescent="0.2">
      <c r="A29" s="104" t="s">
        <v>980</v>
      </c>
      <c r="B29" s="22" t="s">
        <v>213</v>
      </c>
      <c r="C29" s="23">
        <v>1241</v>
      </c>
      <c r="D29" s="27" t="str">
        <f t="shared" si="0"/>
        <v>N/A</v>
      </c>
      <c r="E29" s="23">
        <v>1347</v>
      </c>
      <c r="F29" s="27" t="str">
        <f t="shared" si="1"/>
        <v>N/A</v>
      </c>
      <c r="G29" s="23">
        <v>1372</v>
      </c>
      <c r="H29" s="27" t="str">
        <f t="shared" si="2"/>
        <v>N/A</v>
      </c>
      <c r="I29" s="8">
        <v>8.5410000000000004</v>
      </c>
      <c r="J29" s="8">
        <v>1.8560000000000001</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11</v>
      </c>
      <c r="D31" s="27" t="str">
        <f t="shared" si="0"/>
        <v>N/A</v>
      </c>
      <c r="E31" s="23">
        <v>14</v>
      </c>
      <c r="F31" s="27" t="str">
        <f t="shared" si="1"/>
        <v>N/A</v>
      </c>
      <c r="G31" s="23">
        <v>11</v>
      </c>
      <c r="H31" s="27" t="str">
        <f t="shared" si="2"/>
        <v>N/A</v>
      </c>
      <c r="I31" s="8">
        <v>180</v>
      </c>
      <c r="J31" s="8">
        <v>-92.9</v>
      </c>
      <c r="K31" s="28" t="s">
        <v>734</v>
      </c>
      <c r="L31" s="105" t="str">
        <f t="shared" si="3"/>
        <v>No</v>
      </c>
    </row>
    <row r="32" spans="1:12" x14ac:dyDescent="0.2">
      <c r="A32" s="104" t="s">
        <v>983</v>
      </c>
      <c r="B32" s="22" t="s">
        <v>213</v>
      </c>
      <c r="C32" s="23">
        <v>407</v>
      </c>
      <c r="D32" s="27" t="str">
        <f t="shared" si="0"/>
        <v>N/A</v>
      </c>
      <c r="E32" s="23">
        <v>553</v>
      </c>
      <c r="F32" s="27" t="str">
        <f t="shared" si="1"/>
        <v>N/A</v>
      </c>
      <c r="G32" s="23">
        <v>606</v>
      </c>
      <c r="H32" s="27" t="str">
        <f t="shared" si="2"/>
        <v>N/A</v>
      </c>
      <c r="I32" s="8">
        <v>35.869999999999997</v>
      </c>
      <c r="J32" s="8">
        <v>9.5839999999999996</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107998788</v>
      </c>
      <c r="D34" s="27" t="str">
        <f t="shared" si="0"/>
        <v>N/A</v>
      </c>
      <c r="E34" s="29">
        <v>158490823</v>
      </c>
      <c r="F34" s="27" t="str">
        <f t="shared" si="1"/>
        <v>N/A</v>
      </c>
      <c r="G34" s="29">
        <v>177487697</v>
      </c>
      <c r="H34" s="27" t="str">
        <f t="shared" si="2"/>
        <v>N/A</v>
      </c>
      <c r="I34" s="8">
        <v>46.75</v>
      </c>
      <c r="J34" s="8">
        <v>11.99</v>
      </c>
      <c r="K34" s="28" t="s">
        <v>734</v>
      </c>
      <c r="L34" s="105" t="str">
        <f t="shared" si="3"/>
        <v>Yes</v>
      </c>
    </row>
    <row r="35" spans="1:12" x14ac:dyDescent="0.2">
      <c r="A35" s="168" t="s">
        <v>1398</v>
      </c>
      <c r="B35" s="22" t="s">
        <v>213</v>
      </c>
      <c r="C35" s="29">
        <v>60166.455710000002</v>
      </c>
      <c r="D35" s="27" t="str">
        <f t="shared" si="0"/>
        <v>N/A</v>
      </c>
      <c r="E35" s="29">
        <v>75869.230731999996</v>
      </c>
      <c r="F35" s="27" t="str">
        <f t="shared" si="1"/>
        <v>N/A</v>
      </c>
      <c r="G35" s="29">
        <v>81867.018911000006</v>
      </c>
      <c r="H35" s="27" t="str">
        <f t="shared" si="2"/>
        <v>N/A</v>
      </c>
      <c r="I35" s="8">
        <v>26.1</v>
      </c>
      <c r="J35" s="8">
        <v>7.9050000000000002</v>
      </c>
      <c r="K35" s="28" t="s">
        <v>734</v>
      </c>
      <c r="L35" s="105" t="str">
        <f t="shared" si="3"/>
        <v>Yes</v>
      </c>
    </row>
    <row r="36" spans="1:12" x14ac:dyDescent="0.2">
      <c r="A36" s="168" t="s">
        <v>1399</v>
      </c>
      <c r="B36" s="22" t="s">
        <v>213</v>
      </c>
      <c r="C36" s="29">
        <v>100651.24696999999</v>
      </c>
      <c r="D36" s="27" t="str">
        <f t="shared" si="0"/>
        <v>N/A</v>
      </c>
      <c r="E36" s="29">
        <v>107524.30326</v>
      </c>
      <c r="F36" s="27" t="str">
        <f t="shared" si="1"/>
        <v>N/A</v>
      </c>
      <c r="G36" s="29">
        <v>107829.70656000001</v>
      </c>
      <c r="H36" s="27" t="str">
        <f t="shared" si="2"/>
        <v>N/A</v>
      </c>
      <c r="I36" s="8">
        <v>6.8289999999999997</v>
      </c>
      <c r="J36" s="8">
        <v>0.28399999999999997</v>
      </c>
      <c r="K36" s="28" t="s">
        <v>734</v>
      </c>
      <c r="L36" s="105" t="str">
        <f t="shared" si="3"/>
        <v>Yes</v>
      </c>
    </row>
    <row r="37" spans="1:12" x14ac:dyDescent="0.2">
      <c r="A37" s="137" t="s">
        <v>107</v>
      </c>
      <c r="B37" s="22" t="s">
        <v>213</v>
      </c>
      <c r="C37" s="29">
        <v>367796</v>
      </c>
      <c r="D37" s="27" t="str">
        <f t="shared" si="0"/>
        <v>N/A</v>
      </c>
      <c r="E37" s="29">
        <v>275997</v>
      </c>
      <c r="F37" s="27" t="str">
        <f t="shared" si="1"/>
        <v>N/A</v>
      </c>
      <c r="G37" s="29">
        <v>275503</v>
      </c>
      <c r="H37" s="27" t="str">
        <f t="shared" si="2"/>
        <v>N/A</v>
      </c>
      <c r="I37" s="8">
        <v>-25</v>
      </c>
      <c r="J37" s="8">
        <v>-0.17899999999999999</v>
      </c>
      <c r="K37" s="28" t="s">
        <v>734</v>
      </c>
      <c r="L37" s="105" t="str">
        <f t="shared" si="3"/>
        <v>Yes</v>
      </c>
    </row>
    <row r="38" spans="1:12" x14ac:dyDescent="0.2">
      <c r="A38" s="168" t="s">
        <v>158</v>
      </c>
      <c r="B38" s="30" t="s">
        <v>217</v>
      </c>
      <c r="C38" s="1">
        <v>1788</v>
      </c>
      <c r="D38" s="27" t="str">
        <f>IF($B38="N/A","N/A",IF(C38&gt;0,"No",IF(C38&lt;0,"No","Yes")))</f>
        <v>No</v>
      </c>
      <c r="E38" s="1">
        <v>871</v>
      </c>
      <c r="F38" s="27" t="str">
        <f>IF($B38="N/A","N/A",IF(E38&gt;0,"No",IF(E38&lt;0,"No","Yes")))</f>
        <v>No</v>
      </c>
      <c r="G38" s="1">
        <v>816</v>
      </c>
      <c r="H38" s="27" t="str">
        <f>IF($B38="N/A","N/A",IF(G38&gt;0,"No",IF(G38&lt;0,"No","Yes")))</f>
        <v>No</v>
      </c>
      <c r="I38" s="8">
        <v>-51.3</v>
      </c>
      <c r="J38" s="8">
        <v>-6.31</v>
      </c>
      <c r="K38" s="28" t="s">
        <v>734</v>
      </c>
      <c r="L38" s="105" t="str">
        <f t="shared" si="3"/>
        <v>Yes</v>
      </c>
    </row>
    <row r="39" spans="1:12" x14ac:dyDescent="0.2">
      <c r="A39" s="168" t="s">
        <v>156</v>
      </c>
      <c r="B39" s="22" t="s">
        <v>213</v>
      </c>
      <c r="C39" s="29">
        <v>367796</v>
      </c>
      <c r="D39" s="27" t="str">
        <f t="shared" ref="D39:D40" si="4">IF($B39="N/A","N/A",IF(C39&gt;10,"No",IF(C39&lt;-10,"No","Yes")))</f>
        <v>N/A</v>
      </c>
      <c r="E39" s="29">
        <v>275997</v>
      </c>
      <c r="F39" s="27" t="str">
        <f t="shared" ref="F39:F40" si="5">IF($B39="N/A","N/A",IF(E39&gt;10,"No",IF(E39&lt;-10,"No","Yes")))</f>
        <v>N/A</v>
      </c>
      <c r="G39" s="29">
        <v>275503</v>
      </c>
      <c r="H39" s="27" t="str">
        <f t="shared" ref="H39:H40" si="6">IF($B39="N/A","N/A",IF(G39&gt;10,"No",IF(G39&lt;-10,"No","Yes")))</f>
        <v>N/A</v>
      </c>
      <c r="I39" s="8">
        <v>-25</v>
      </c>
      <c r="J39" s="8">
        <v>-0.17899999999999999</v>
      </c>
      <c r="K39" s="28" t="s">
        <v>734</v>
      </c>
      <c r="L39" s="105" t="str">
        <f t="shared" si="3"/>
        <v>Yes</v>
      </c>
    </row>
    <row r="40" spans="1:12" x14ac:dyDescent="0.2">
      <c r="A40" s="168" t="s">
        <v>1278</v>
      </c>
      <c r="B40" s="22" t="s">
        <v>213</v>
      </c>
      <c r="C40" s="29">
        <v>205.70246084999999</v>
      </c>
      <c r="D40" s="27" t="str">
        <f t="shared" si="4"/>
        <v>N/A</v>
      </c>
      <c r="E40" s="29">
        <v>316.87370837999998</v>
      </c>
      <c r="F40" s="27" t="str">
        <f t="shared" si="5"/>
        <v>N/A</v>
      </c>
      <c r="G40" s="29">
        <v>337.62622549000002</v>
      </c>
      <c r="H40" s="27" t="str">
        <f t="shared" si="6"/>
        <v>N/A</v>
      </c>
      <c r="I40" s="8">
        <v>54.04</v>
      </c>
      <c r="J40" s="8">
        <v>6.5490000000000004</v>
      </c>
      <c r="K40" s="28" t="s">
        <v>734</v>
      </c>
      <c r="L40" s="105" t="str">
        <f>IF(J40="Div by 0", "N/A", IF(OR(J40="N/A",K40="N/A"),"N/A", IF(J40&gt;VALUE(MID(K40,1,2)), "No", IF(J40&lt;-1*VALUE(MID(K40,1,2)), "No", "Yes"))))</f>
        <v>Yes</v>
      </c>
    </row>
    <row r="41" spans="1:12" x14ac:dyDescent="0.2">
      <c r="A41" s="104" t="s">
        <v>1400</v>
      </c>
      <c r="B41" s="22" t="s">
        <v>213</v>
      </c>
      <c r="C41" s="29">
        <v>73373.255638999995</v>
      </c>
      <c r="D41" s="27" t="str">
        <f t="shared" ref="D41:D52" si="7">IF($B41="N/A","N/A",IF(C41&gt;10,"No",IF(C41&lt;-10,"No","Yes")))</f>
        <v>N/A</v>
      </c>
      <c r="E41" s="29">
        <v>93193.313953000004</v>
      </c>
      <c r="F41" s="27" t="str">
        <f t="shared" ref="F41:F52" si="8">IF($B41="N/A","N/A",IF(E41&gt;10,"No",IF(E41&lt;-10,"No","Yes")))</f>
        <v>N/A</v>
      </c>
      <c r="G41" s="29">
        <v>98238.271739000003</v>
      </c>
      <c r="H41" s="27" t="str">
        <f t="shared" ref="H41:H52" si="9">IF($B41="N/A","N/A",IF(G41&gt;10,"No",IF(G41&lt;-10,"No","Yes")))</f>
        <v>N/A</v>
      </c>
      <c r="I41" s="8">
        <v>27.01</v>
      </c>
      <c r="J41" s="8">
        <v>5.4130000000000003</v>
      </c>
      <c r="K41" s="28" t="s">
        <v>734</v>
      </c>
      <c r="L41" s="105" t="str">
        <f t="shared" ref="L41:L52" si="10">IF(J41="Div by 0", "N/A", IF(K41="N/A","N/A", IF(J41&gt;VALUE(MID(K41,1,2)), "No", IF(J41&lt;-1*VALUE(MID(K41,1,2)), "No", "Yes"))))</f>
        <v>Yes</v>
      </c>
    </row>
    <row r="42" spans="1:12" x14ac:dyDescent="0.2">
      <c r="A42" s="104" t="s">
        <v>1401</v>
      </c>
      <c r="B42" s="22" t="s">
        <v>213</v>
      </c>
      <c r="C42" s="29">
        <v>15088.642857000001</v>
      </c>
      <c r="D42" s="27" t="str">
        <f t="shared" si="7"/>
        <v>N/A</v>
      </c>
      <c r="E42" s="29">
        <v>23432.032257999999</v>
      </c>
      <c r="F42" s="27" t="str">
        <f t="shared" si="8"/>
        <v>N/A</v>
      </c>
      <c r="G42" s="29">
        <v>15872.226414999999</v>
      </c>
      <c r="H42" s="27" t="str">
        <f t="shared" si="9"/>
        <v>N/A</v>
      </c>
      <c r="I42" s="8">
        <v>55.3</v>
      </c>
      <c r="J42" s="8">
        <v>-32.299999999999997</v>
      </c>
      <c r="K42" s="28" t="s">
        <v>734</v>
      </c>
      <c r="L42" s="105" t="str">
        <f t="shared" si="10"/>
        <v>No</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0</v>
      </c>
      <c r="D44" s="27" t="str">
        <f t="shared" si="7"/>
        <v>N/A</v>
      </c>
      <c r="E44" s="29">
        <v>0</v>
      </c>
      <c r="F44" s="27" t="str">
        <f t="shared" si="8"/>
        <v>N/A</v>
      </c>
      <c r="G44" s="29" t="s">
        <v>1748</v>
      </c>
      <c r="H44" s="27" t="str">
        <f t="shared" si="9"/>
        <v>N/A</v>
      </c>
      <c r="I44" s="8" t="s">
        <v>1748</v>
      </c>
      <c r="J44" s="8" t="s">
        <v>1748</v>
      </c>
      <c r="K44" s="28" t="s">
        <v>734</v>
      </c>
      <c r="L44" s="105" t="str">
        <f t="shared" si="10"/>
        <v>N/A</v>
      </c>
    </row>
    <row r="45" spans="1:12" x14ac:dyDescent="0.2">
      <c r="A45" s="104" t="s">
        <v>1404</v>
      </c>
      <c r="B45" s="22" t="s">
        <v>213</v>
      </c>
      <c r="C45" s="29">
        <v>117285.25</v>
      </c>
      <c r="D45" s="27" t="str">
        <f t="shared" si="7"/>
        <v>N/A</v>
      </c>
      <c r="E45" s="29">
        <v>134967.25925999999</v>
      </c>
      <c r="F45" s="27" t="str">
        <f t="shared" si="8"/>
        <v>N/A</v>
      </c>
      <c r="G45" s="29">
        <v>131561.93893</v>
      </c>
      <c r="H45" s="27" t="str">
        <f t="shared" si="9"/>
        <v>N/A</v>
      </c>
      <c r="I45" s="8">
        <v>15.08</v>
      </c>
      <c r="J45" s="8">
        <v>-2.52</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59347.919540000003</v>
      </c>
      <c r="D47" s="27" t="str">
        <f t="shared" si="7"/>
        <v>N/A</v>
      </c>
      <c r="E47" s="29">
        <v>74431.333855999997</v>
      </c>
      <c r="F47" s="27" t="str">
        <f t="shared" si="8"/>
        <v>N/A</v>
      </c>
      <c r="G47" s="29">
        <v>80547.674583</v>
      </c>
      <c r="H47" s="27" t="str">
        <f t="shared" si="9"/>
        <v>N/A</v>
      </c>
      <c r="I47" s="8">
        <v>25.42</v>
      </c>
      <c r="J47" s="8">
        <v>8.2170000000000005</v>
      </c>
      <c r="K47" s="28" t="s">
        <v>734</v>
      </c>
      <c r="L47" s="105" t="str">
        <f t="shared" si="10"/>
        <v>Yes</v>
      </c>
    </row>
    <row r="48" spans="1:12" x14ac:dyDescent="0.2">
      <c r="A48" s="104" t="s">
        <v>1407</v>
      </c>
      <c r="B48" s="30" t="s">
        <v>213</v>
      </c>
      <c r="C48" s="10">
        <v>34251.700241999999</v>
      </c>
      <c r="D48" s="7" t="str">
        <f t="shared" si="7"/>
        <v>N/A</v>
      </c>
      <c r="E48" s="10">
        <v>52278.527096999998</v>
      </c>
      <c r="F48" s="7" t="str">
        <f t="shared" si="8"/>
        <v>N/A</v>
      </c>
      <c r="G48" s="10">
        <v>58843.149417000001</v>
      </c>
      <c r="H48" s="7" t="str">
        <f t="shared" si="9"/>
        <v>N/A</v>
      </c>
      <c r="I48" s="36">
        <v>52.63</v>
      </c>
      <c r="J48" s="36">
        <v>12.56</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620.79999999999995</v>
      </c>
      <c r="D50" s="7" t="str">
        <f t="shared" si="7"/>
        <v>N/A</v>
      </c>
      <c r="E50" s="10">
        <v>270.21428571000001</v>
      </c>
      <c r="F50" s="7" t="str">
        <f t="shared" si="8"/>
        <v>N/A</v>
      </c>
      <c r="G50" s="10">
        <v>112</v>
      </c>
      <c r="H50" s="7" t="str">
        <f t="shared" si="9"/>
        <v>N/A</v>
      </c>
      <c r="I50" s="36">
        <v>-56.5</v>
      </c>
      <c r="J50" s="36">
        <v>-58.6</v>
      </c>
      <c r="K50" s="30" t="s">
        <v>734</v>
      </c>
      <c r="L50" s="105" t="str">
        <f t="shared" si="10"/>
        <v>No</v>
      </c>
    </row>
    <row r="51" spans="1:12" x14ac:dyDescent="0.2">
      <c r="A51" s="104" t="s">
        <v>1410</v>
      </c>
      <c r="B51" s="30" t="s">
        <v>213</v>
      </c>
      <c r="C51" s="10">
        <v>136591.27027000001</v>
      </c>
      <c r="D51" s="7" t="str">
        <f t="shared" si="7"/>
        <v>N/A</v>
      </c>
      <c r="E51" s="10">
        <v>130268.74141</v>
      </c>
      <c r="F51" s="7" t="str">
        <f t="shared" si="8"/>
        <v>N/A</v>
      </c>
      <c r="G51" s="10">
        <v>129820.02475</v>
      </c>
      <c r="H51" s="7" t="str">
        <f t="shared" si="9"/>
        <v>N/A</v>
      </c>
      <c r="I51" s="36">
        <v>-4.63</v>
      </c>
      <c r="J51" s="36">
        <v>-0.34399999999999997</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10111</v>
      </c>
      <c r="D53" s="27" t="str">
        <f t="shared" ref="D53:D122" si="11">IF($B53="N/A","N/A",IF(C53&gt;10,"No",IF(C53&lt;-10,"No","Yes")))</f>
        <v>N/A</v>
      </c>
      <c r="E53" s="29">
        <v>20544</v>
      </c>
      <c r="F53" s="27" t="str">
        <f t="shared" ref="F53:F122" si="12">IF($B53="N/A","N/A",IF(E53&gt;10,"No",IF(E53&lt;-10,"No","Yes")))</f>
        <v>N/A</v>
      </c>
      <c r="G53" s="29">
        <v>19553</v>
      </c>
      <c r="H53" s="27" t="str">
        <f t="shared" ref="H53:H122" si="13">IF($B53="N/A","N/A",IF(G53&gt;10,"No",IF(G53&lt;-10,"No","Yes")))</f>
        <v>N/A</v>
      </c>
      <c r="I53" s="8">
        <v>103.2</v>
      </c>
      <c r="J53" s="8">
        <v>-4.82</v>
      </c>
      <c r="K53" s="28" t="s">
        <v>734</v>
      </c>
      <c r="L53" s="105" t="str">
        <f t="shared" ref="L53:L113" si="14">IF(J53="Div by 0", "N/A", IF(K53="N/A","N/A", IF(J53&gt;VALUE(MID(K53,1,2)), "No", IF(J53&lt;-1*VALUE(MID(K53,1,2)), "No", "Yes"))))</f>
        <v>Yes</v>
      </c>
    </row>
    <row r="54" spans="1:12" x14ac:dyDescent="0.2">
      <c r="A54" s="168" t="s">
        <v>595</v>
      </c>
      <c r="B54" s="22" t="s">
        <v>213</v>
      </c>
      <c r="C54" s="23">
        <v>16</v>
      </c>
      <c r="D54" s="27" t="str">
        <f t="shared" si="11"/>
        <v>N/A</v>
      </c>
      <c r="E54" s="23">
        <v>22</v>
      </c>
      <c r="F54" s="27" t="str">
        <f t="shared" si="12"/>
        <v>N/A</v>
      </c>
      <c r="G54" s="23">
        <v>28</v>
      </c>
      <c r="H54" s="27" t="str">
        <f t="shared" si="13"/>
        <v>N/A</v>
      </c>
      <c r="I54" s="8">
        <v>37.5</v>
      </c>
      <c r="J54" s="8">
        <v>27.27</v>
      </c>
      <c r="K54" s="28" t="s">
        <v>734</v>
      </c>
      <c r="L54" s="105" t="str">
        <f t="shared" si="14"/>
        <v>Yes</v>
      </c>
    </row>
    <row r="55" spans="1:12" x14ac:dyDescent="0.2">
      <c r="A55" s="168" t="s">
        <v>1412</v>
      </c>
      <c r="B55" s="22" t="s">
        <v>213</v>
      </c>
      <c r="C55" s="29">
        <v>631.9375</v>
      </c>
      <c r="D55" s="27" t="str">
        <f t="shared" si="11"/>
        <v>N/A</v>
      </c>
      <c r="E55" s="29">
        <v>933.81818181999995</v>
      </c>
      <c r="F55" s="27" t="str">
        <f t="shared" si="12"/>
        <v>N/A</v>
      </c>
      <c r="G55" s="29">
        <v>698.32142856999997</v>
      </c>
      <c r="H55" s="27" t="str">
        <f t="shared" si="13"/>
        <v>N/A</v>
      </c>
      <c r="I55" s="8">
        <v>47.77</v>
      </c>
      <c r="J55" s="8">
        <v>-25.2</v>
      </c>
      <c r="K55" s="28" t="s">
        <v>734</v>
      </c>
      <c r="L55" s="105" t="str">
        <f t="shared" si="14"/>
        <v>Yes</v>
      </c>
    </row>
    <row r="56" spans="1:12" x14ac:dyDescent="0.2">
      <c r="A56" s="168" t="s">
        <v>1413</v>
      </c>
      <c r="B56" s="22" t="s">
        <v>213</v>
      </c>
      <c r="C56" s="23">
        <v>0</v>
      </c>
      <c r="D56" s="27" t="str">
        <f t="shared" si="11"/>
        <v>N/A</v>
      </c>
      <c r="E56" s="23">
        <v>0</v>
      </c>
      <c r="F56" s="27" t="str">
        <f t="shared" si="12"/>
        <v>N/A</v>
      </c>
      <c r="G56" s="23">
        <v>0</v>
      </c>
      <c r="H56" s="27" t="str">
        <f t="shared" si="13"/>
        <v>N/A</v>
      </c>
      <c r="I56" s="8" t="s">
        <v>1748</v>
      </c>
      <c r="J56" s="8" t="s">
        <v>1748</v>
      </c>
      <c r="K56" s="28" t="s">
        <v>734</v>
      </c>
      <c r="L56" s="105" t="str">
        <f t="shared" si="14"/>
        <v>N/A</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3468</v>
      </c>
      <c r="D60" s="27" t="str">
        <f t="shared" si="11"/>
        <v>N/A</v>
      </c>
      <c r="E60" s="29">
        <v>0</v>
      </c>
      <c r="F60" s="27" t="str">
        <f t="shared" si="12"/>
        <v>N/A</v>
      </c>
      <c r="G60" s="29">
        <v>0</v>
      </c>
      <c r="H60" s="27" t="str">
        <f t="shared" si="13"/>
        <v>N/A</v>
      </c>
      <c r="I60" s="8">
        <v>-100</v>
      </c>
      <c r="J60" s="8" t="s">
        <v>1748</v>
      </c>
      <c r="K60" s="28" t="s">
        <v>734</v>
      </c>
      <c r="L60" s="105" t="str">
        <f t="shared" si="14"/>
        <v>N/A</v>
      </c>
    </row>
    <row r="61" spans="1:12" x14ac:dyDescent="0.2">
      <c r="A61" s="137" t="s">
        <v>599</v>
      </c>
      <c r="B61" s="30" t="s">
        <v>213</v>
      </c>
      <c r="C61" s="1">
        <v>11</v>
      </c>
      <c r="D61" s="7" t="str">
        <f t="shared" si="11"/>
        <v>N/A</v>
      </c>
      <c r="E61" s="1">
        <v>0</v>
      </c>
      <c r="F61" s="7" t="str">
        <f t="shared" si="12"/>
        <v>N/A</v>
      </c>
      <c r="G61" s="1">
        <v>0</v>
      </c>
      <c r="H61" s="7" t="str">
        <f t="shared" si="13"/>
        <v>N/A</v>
      </c>
      <c r="I61" s="36">
        <v>-100</v>
      </c>
      <c r="J61" s="36" t="s">
        <v>1748</v>
      </c>
      <c r="K61" s="30" t="s">
        <v>734</v>
      </c>
      <c r="L61" s="105" t="str">
        <f t="shared" si="14"/>
        <v>N/A</v>
      </c>
    </row>
    <row r="62" spans="1:12" ht="25.5" x14ac:dyDescent="0.2">
      <c r="A62" s="137" t="s">
        <v>1415</v>
      </c>
      <c r="B62" s="30" t="s">
        <v>213</v>
      </c>
      <c r="C62" s="10">
        <v>1156</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30711169</v>
      </c>
      <c r="D63" s="7" t="str">
        <f t="shared" si="11"/>
        <v>N/A</v>
      </c>
      <c r="E63" s="10">
        <v>32053534</v>
      </c>
      <c r="F63" s="7" t="str">
        <f t="shared" si="12"/>
        <v>N/A</v>
      </c>
      <c r="G63" s="10">
        <v>30008833</v>
      </c>
      <c r="H63" s="7" t="str">
        <f t="shared" si="13"/>
        <v>N/A</v>
      </c>
      <c r="I63" s="36">
        <v>4.3710000000000004</v>
      </c>
      <c r="J63" s="36">
        <v>-6.38</v>
      </c>
      <c r="K63" s="30" t="s">
        <v>734</v>
      </c>
      <c r="L63" s="105" t="str">
        <f t="shared" si="14"/>
        <v>Yes</v>
      </c>
    </row>
    <row r="64" spans="1:12" x14ac:dyDescent="0.2">
      <c r="A64" s="137" t="s">
        <v>601</v>
      </c>
      <c r="B64" s="30" t="s">
        <v>213</v>
      </c>
      <c r="C64" s="1">
        <v>147</v>
      </c>
      <c r="D64" s="7" t="str">
        <f t="shared" si="11"/>
        <v>N/A</v>
      </c>
      <c r="E64" s="1">
        <v>145</v>
      </c>
      <c r="F64" s="7" t="str">
        <f t="shared" si="12"/>
        <v>N/A</v>
      </c>
      <c r="G64" s="1">
        <v>136</v>
      </c>
      <c r="H64" s="7" t="str">
        <f t="shared" si="13"/>
        <v>N/A</v>
      </c>
      <c r="I64" s="36">
        <v>-1.36</v>
      </c>
      <c r="J64" s="36">
        <v>-6.21</v>
      </c>
      <c r="K64" s="30" t="s">
        <v>734</v>
      </c>
      <c r="L64" s="105" t="str">
        <f t="shared" si="14"/>
        <v>Yes</v>
      </c>
    </row>
    <row r="65" spans="1:12" x14ac:dyDescent="0.2">
      <c r="A65" s="137" t="s">
        <v>1416</v>
      </c>
      <c r="B65" s="30" t="s">
        <v>213</v>
      </c>
      <c r="C65" s="10">
        <v>208919.51701000001</v>
      </c>
      <c r="D65" s="7" t="str">
        <f t="shared" si="11"/>
        <v>N/A</v>
      </c>
      <c r="E65" s="10">
        <v>221058.85517</v>
      </c>
      <c r="F65" s="7" t="str">
        <f t="shared" si="12"/>
        <v>N/A</v>
      </c>
      <c r="G65" s="10">
        <v>220653.18382000001</v>
      </c>
      <c r="H65" s="7" t="str">
        <f t="shared" si="13"/>
        <v>N/A</v>
      </c>
      <c r="I65" s="36">
        <v>5.8109999999999999</v>
      </c>
      <c r="J65" s="36">
        <v>-0.184</v>
      </c>
      <c r="K65" s="30" t="s">
        <v>734</v>
      </c>
      <c r="L65" s="105" t="str">
        <f t="shared" si="14"/>
        <v>Yes</v>
      </c>
    </row>
    <row r="66" spans="1:12" x14ac:dyDescent="0.2">
      <c r="A66" s="137" t="s">
        <v>602</v>
      </c>
      <c r="B66" s="30" t="s">
        <v>213</v>
      </c>
      <c r="C66" s="10">
        <v>0</v>
      </c>
      <c r="D66" s="7" t="str">
        <f t="shared" si="11"/>
        <v>N/A</v>
      </c>
      <c r="E66" s="10">
        <v>0</v>
      </c>
      <c r="F66" s="7" t="str">
        <f t="shared" si="12"/>
        <v>N/A</v>
      </c>
      <c r="G66" s="10">
        <v>0</v>
      </c>
      <c r="H66" s="7" t="str">
        <f t="shared" si="13"/>
        <v>N/A</v>
      </c>
      <c r="I66" s="36" t="s">
        <v>1748</v>
      </c>
      <c r="J66" s="36" t="s">
        <v>1748</v>
      </c>
      <c r="K66" s="30" t="s">
        <v>734</v>
      </c>
      <c r="L66" s="105" t="str">
        <f t="shared" si="14"/>
        <v>N/A</v>
      </c>
    </row>
    <row r="67" spans="1:12" x14ac:dyDescent="0.2">
      <c r="A67" s="137" t="s">
        <v>603</v>
      </c>
      <c r="B67" s="30" t="s">
        <v>213</v>
      </c>
      <c r="C67" s="1">
        <v>0</v>
      </c>
      <c r="D67" s="7" t="str">
        <f t="shared" si="11"/>
        <v>N/A</v>
      </c>
      <c r="E67" s="1">
        <v>0</v>
      </c>
      <c r="F67" s="7" t="str">
        <f t="shared" si="12"/>
        <v>N/A</v>
      </c>
      <c r="G67" s="1">
        <v>0</v>
      </c>
      <c r="H67" s="7" t="str">
        <f t="shared" si="13"/>
        <v>N/A</v>
      </c>
      <c r="I67" s="36" t="s">
        <v>1748</v>
      </c>
      <c r="J67" s="36" t="s">
        <v>1748</v>
      </c>
      <c r="K67" s="30" t="s">
        <v>734</v>
      </c>
      <c r="L67" s="105" t="str">
        <f t="shared" si="14"/>
        <v>N/A</v>
      </c>
    </row>
    <row r="68" spans="1:12" x14ac:dyDescent="0.2">
      <c r="A68" s="137" t="s">
        <v>1417</v>
      </c>
      <c r="B68" s="30" t="s">
        <v>213</v>
      </c>
      <c r="C68" s="10" t="s">
        <v>1748</v>
      </c>
      <c r="D68" s="7" t="str">
        <f t="shared" si="11"/>
        <v>N/A</v>
      </c>
      <c r="E68" s="10" t="s">
        <v>1748</v>
      </c>
      <c r="F68" s="7" t="str">
        <f t="shared" si="12"/>
        <v>N/A</v>
      </c>
      <c r="G68" s="10" t="s">
        <v>1748</v>
      </c>
      <c r="H68" s="7" t="str">
        <f t="shared" si="13"/>
        <v>N/A</v>
      </c>
      <c r="I68" s="36" t="s">
        <v>1748</v>
      </c>
      <c r="J68" s="36" t="s">
        <v>1748</v>
      </c>
      <c r="K68" s="30" t="s">
        <v>734</v>
      </c>
      <c r="L68" s="105" t="str">
        <f t="shared" si="14"/>
        <v>N/A</v>
      </c>
    </row>
    <row r="69" spans="1:12" ht="25.5" x14ac:dyDescent="0.2">
      <c r="A69" s="137" t="s">
        <v>604</v>
      </c>
      <c r="B69" s="30" t="s">
        <v>213</v>
      </c>
      <c r="C69" s="10">
        <v>0</v>
      </c>
      <c r="D69" s="7" t="str">
        <f t="shared" si="11"/>
        <v>N/A</v>
      </c>
      <c r="E69" s="10">
        <v>0</v>
      </c>
      <c r="F69" s="7" t="str">
        <f t="shared" si="12"/>
        <v>N/A</v>
      </c>
      <c r="G69" s="10">
        <v>0</v>
      </c>
      <c r="H69" s="7" t="str">
        <f t="shared" si="13"/>
        <v>N/A</v>
      </c>
      <c r="I69" s="36" t="s">
        <v>1748</v>
      </c>
      <c r="J69" s="36" t="s">
        <v>1748</v>
      </c>
      <c r="K69" s="30" t="s">
        <v>734</v>
      </c>
      <c r="L69" s="105" t="str">
        <f t="shared" si="14"/>
        <v>N/A</v>
      </c>
    </row>
    <row r="70" spans="1:12" x14ac:dyDescent="0.2">
      <c r="A70" s="137" t="s">
        <v>605</v>
      </c>
      <c r="B70" s="30" t="s">
        <v>213</v>
      </c>
      <c r="C70" s="1">
        <v>0</v>
      </c>
      <c r="D70" s="7" t="str">
        <f t="shared" si="11"/>
        <v>N/A</v>
      </c>
      <c r="E70" s="1">
        <v>0</v>
      </c>
      <c r="F70" s="7" t="str">
        <f t="shared" si="12"/>
        <v>N/A</v>
      </c>
      <c r="G70" s="1">
        <v>0</v>
      </c>
      <c r="H70" s="7" t="str">
        <f t="shared" si="13"/>
        <v>N/A</v>
      </c>
      <c r="I70" s="36" t="s">
        <v>1748</v>
      </c>
      <c r="J70" s="36" t="s">
        <v>1748</v>
      </c>
      <c r="K70" s="30" t="s">
        <v>734</v>
      </c>
      <c r="L70" s="105" t="str">
        <f t="shared" si="14"/>
        <v>N/A</v>
      </c>
    </row>
    <row r="71" spans="1:12" x14ac:dyDescent="0.2">
      <c r="A71" s="137" t="s">
        <v>1418</v>
      </c>
      <c r="B71" s="30" t="s">
        <v>213</v>
      </c>
      <c r="C71" s="10" t="s">
        <v>1748</v>
      </c>
      <c r="D71" s="7" t="str">
        <f t="shared" si="11"/>
        <v>N/A</v>
      </c>
      <c r="E71" s="10" t="s">
        <v>1748</v>
      </c>
      <c r="F71" s="7" t="str">
        <f t="shared" si="12"/>
        <v>N/A</v>
      </c>
      <c r="G71" s="10" t="s">
        <v>1748</v>
      </c>
      <c r="H71" s="7" t="str">
        <f t="shared" si="13"/>
        <v>N/A</v>
      </c>
      <c r="I71" s="36" t="s">
        <v>1748</v>
      </c>
      <c r="J71" s="36" t="s">
        <v>1748</v>
      </c>
      <c r="K71" s="30" t="s">
        <v>734</v>
      </c>
      <c r="L71" s="105" t="str">
        <f t="shared" si="14"/>
        <v>N/A</v>
      </c>
    </row>
    <row r="72" spans="1:12" x14ac:dyDescent="0.2">
      <c r="A72" s="137" t="s">
        <v>606</v>
      </c>
      <c r="B72" s="30" t="s">
        <v>213</v>
      </c>
      <c r="C72" s="10">
        <v>76959</v>
      </c>
      <c r="D72" s="7" t="str">
        <f t="shared" si="11"/>
        <v>N/A</v>
      </c>
      <c r="E72" s="10">
        <v>96285</v>
      </c>
      <c r="F72" s="7" t="str">
        <f t="shared" si="12"/>
        <v>N/A</v>
      </c>
      <c r="G72" s="10">
        <v>86349</v>
      </c>
      <c r="H72" s="7" t="str">
        <f t="shared" si="13"/>
        <v>N/A</v>
      </c>
      <c r="I72" s="36">
        <v>25.11</v>
      </c>
      <c r="J72" s="36">
        <v>-10.3</v>
      </c>
      <c r="K72" s="30" t="s">
        <v>734</v>
      </c>
      <c r="L72" s="105" t="str">
        <f t="shared" si="14"/>
        <v>Yes</v>
      </c>
    </row>
    <row r="73" spans="1:12" x14ac:dyDescent="0.2">
      <c r="A73" s="137" t="s">
        <v>607</v>
      </c>
      <c r="B73" s="30" t="s">
        <v>213</v>
      </c>
      <c r="C73" s="1">
        <v>115</v>
      </c>
      <c r="D73" s="7" t="str">
        <f t="shared" si="11"/>
        <v>N/A</v>
      </c>
      <c r="E73" s="1">
        <v>131</v>
      </c>
      <c r="F73" s="7" t="str">
        <f t="shared" si="12"/>
        <v>N/A</v>
      </c>
      <c r="G73" s="1">
        <v>123</v>
      </c>
      <c r="H73" s="7" t="str">
        <f t="shared" si="13"/>
        <v>N/A</v>
      </c>
      <c r="I73" s="36">
        <v>13.91</v>
      </c>
      <c r="J73" s="36">
        <v>-6.11</v>
      </c>
      <c r="K73" s="30" t="s">
        <v>734</v>
      </c>
      <c r="L73" s="105" t="str">
        <f t="shared" si="14"/>
        <v>Yes</v>
      </c>
    </row>
    <row r="74" spans="1:12" x14ac:dyDescent="0.2">
      <c r="A74" s="137" t="s">
        <v>1419</v>
      </c>
      <c r="B74" s="30" t="s">
        <v>213</v>
      </c>
      <c r="C74" s="10">
        <v>669.20869564999998</v>
      </c>
      <c r="D74" s="7" t="str">
        <f t="shared" si="11"/>
        <v>N/A</v>
      </c>
      <c r="E74" s="10">
        <v>735</v>
      </c>
      <c r="F74" s="7" t="str">
        <f t="shared" si="12"/>
        <v>N/A</v>
      </c>
      <c r="G74" s="10">
        <v>702.02439024</v>
      </c>
      <c r="H74" s="7" t="str">
        <f t="shared" si="13"/>
        <v>N/A</v>
      </c>
      <c r="I74" s="36">
        <v>9.8309999999999995</v>
      </c>
      <c r="J74" s="36">
        <v>-4.49</v>
      </c>
      <c r="K74" s="30" t="s">
        <v>734</v>
      </c>
      <c r="L74" s="105" t="str">
        <f t="shared" si="14"/>
        <v>Yes</v>
      </c>
    </row>
    <row r="75" spans="1:12" ht="25.5" x14ac:dyDescent="0.2">
      <c r="A75" s="137" t="s">
        <v>608</v>
      </c>
      <c r="B75" s="30" t="s">
        <v>213</v>
      </c>
      <c r="C75" s="10">
        <v>0</v>
      </c>
      <c r="D75" s="7" t="str">
        <f t="shared" si="11"/>
        <v>N/A</v>
      </c>
      <c r="E75" s="10">
        <v>0</v>
      </c>
      <c r="F75" s="7" t="str">
        <f t="shared" si="12"/>
        <v>N/A</v>
      </c>
      <c r="G75" s="10">
        <v>0</v>
      </c>
      <c r="H75" s="7" t="str">
        <f t="shared" si="13"/>
        <v>N/A</v>
      </c>
      <c r="I75" s="36" t="s">
        <v>1748</v>
      </c>
      <c r="J75" s="36" t="s">
        <v>1748</v>
      </c>
      <c r="K75" s="30" t="s">
        <v>734</v>
      </c>
      <c r="L75" s="105" t="str">
        <f t="shared" si="14"/>
        <v>N/A</v>
      </c>
    </row>
    <row r="76" spans="1:12" x14ac:dyDescent="0.2">
      <c r="A76" s="168" t="s">
        <v>609</v>
      </c>
      <c r="B76" s="22" t="s">
        <v>213</v>
      </c>
      <c r="C76" s="23">
        <v>0</v>
      </c>
      <c r="D76" s="27" t="str">
        <f t="shared" si="11"/>
        <v>N/A</v>
      </c>
      <c r="E76" s="23">
        <v>0</v>
      </c>
      <c r="F76" s="27" t="str">
        <f t="shared" si="12"/>
        <v>N/A</v>
      </c>
      <c r="G76" s="23">
        <v>0</v>
      </c>
      <c r="H76" s="27" t="str">
        <f t="shared" si="13"/>
        <v>N/A</v>
      </c>
      <c r="I76" s="8" t="s">
        <v>1748</v>
      </c>
      <c r="J76" s="8" t="s">
        <v>1748</v>
      </c>
      <c r="K76" s="28" t="s">
        <v>734</v>
      </c>
      <c r="L76" s="105" t="str">
        <f t="shared" si="14"/>
        <v>N/A</v>
      </c>
    </row>
    <row r="77" spans="1:12" ht="25.5" x14ac:dyDescent="0.2">
      <c r="A77" s="168" t="s">
        <v>1420</v>
      </c>
      <c r="B77" s="22" t="s">
        <v>213</v>
      </c>
      <c r="C77" s="29" t="s">
        <v>1748</v>
      </c>
      <c r="D77" s="27" t="str">
        <f t="shared" si="11"/>
        <v>N/A</v>
      </c>
      <c r="E77" s="29" t="s">
        <v>1748</v>
      </c>
      <c r="F77" s="27" t="str">
        <f t="shared" si="12"/>
        <v>N/A</v>
      </c>
      <c r="G77" s="29" t="s">
        <v>1748</v>
      </c>
      <c r="H77" s="27" t="str">
        <f t="shared" si="13"/>
        <v>N/A</v>
      </c>
      <c r="I77" s="8" t="s">
        <v>1748</v>
      </c>
      <c r="J77" s="8" t="s">
        <v>1748</v>
      </c>
      <c r="K77" s="28" t="s">
        <v>734</v>
      </c>
      <c r="L77" s="105" t="str">
        <f t="shared" si="14"/>
        <v>N/A</v>
      </c>
    </row>
    <row r="78" spans="1:12" ht="25.5" x14ac:dyDescent="0.2">
      <c r="A78" s="168" t="s">
        <v>610</v>
      </c>
      <c r="B78" s="22" t="s">
        <v>213</v>
      </c>
      <c r="C78" s="29">
        <v>35366</v>
      </c>
      <c r="D78" s="27" t="str">
        <f t="shared" si="11"/>
        <v>N/A</v>
      </c>
      <c r="E78" s="29">
        <v>41039</v>
      </c>
      <c r="F78" s="27" t="str">
        <f t="shared" si="12"/>
        <v>N/A</v>
      </c>
      <c r="G78" s="29">
        <v>31175</v>
      </c>
      <c r="H78" s="27" t="str">
        <f t="shared" si="13"/>
        <v>N/A</v>
      </c>
      <c r="I78" s="8">
        <v>16.04</v>
      </c>
      <c r="J78" s="8">
        <v>-24</v>
      </c>
      <c r="K78" s="28" t="s">
        <v>734</v>
      </c>
      <c r="L78" s="105" t="str">
        <f t="shared" si="14"/>
        <v>Yes</v>
      </c>
    </row>
    <row r="79" spans="1:12" x14ac:dyDescent="0.2">
      <c r="A79" s="168" t="s">
        <v>611</v>
      </c>
      <c r="B79" s="22" t="s">
        <v>213</v>
      </c>
      <c r="C79" s="23">
        <v>180</v>
      </c>
      <c r="D79" s="27" t="str">
        <f t="shared" si="11"/>
        <v>N/A</v>
      </c>
      <c r="E79" s="23">
        <v>203</v>
      </c>
      <c r="F79" s="27" t="str">
        <f t="shared" si="12"/>
        <v>N/A</v>
      </c>
      <c r="G79" s="23">
        <v>199</v>
      </c>
      <c r="H79" s="27" t="str">
        <f t="shared" si="13"/>
        <v>N/A</v>
      </c>
      <c r="I79" s="8">
        <v>12.78</v>
      </c>
      <c r="J79" s="8">
        <v>-1.97</v>
      </c>
      <c r="K79" s="28" t="s">
        <v>734</v>
      </c>
      <c r="L79" s="105" t="str">
        <f t="shared" si="14"/>
        <v>Yes</v>
      </c>
    </row>
    <row r="80" spans="1:12" x14ac:dyDescent="0.2">
      <c r="A80" s="168" t="s">
        <v>1421</v>
      </c>
      <c r="B80" s="22" t="s">
        <v>213</v>
      </c>
      <c r="C80" s="29">
        <v>196.47777778</v>
      </c>
      <c r="D80" s="27" t="str">
        <f t="shared" si="11"/>
        <v>N/A</v>
      </c>
      <c r="E80" s="29">
        <v>202.16256157999999</v>
      </c>
      <c r="F80" s="27" t="str">
        <f t="shared" si="12"/>
        <v>N/A</v>
      </c>
      <c r="G80" s="29">
        <v>156.65829145999999</v>
      </c>
      <c r="H80" s="27" t="str">
        <f t="shared" si="13"/>
        <v>N/A</v>
      </c>
      <c r="I80" s="8">
        <v>2.8929999999999998</v>
      </c>
      <c r="J80" s="8">
        <v>-22.5</v>
      </c>
      <c r="K80" s="28" t="s">
        <v>734</v>
      </c>
      <c r="L80" s="105" t="str">
        <f t="shared" si="14"/>
        <v>Yes</v>
      </c>
    </row>
    <row r="81" spans="1:12" x14ac:dyDescent="0.2">
      <c r="A81" s="168" t="s">
        <v>612</v>
      </c>
      <c r="B81" s="22" t="s">
        <v>213</v>
      </c>
      <c r="C81" s="29">
        <v>23255</v>
      </c>
      <c r="D81" s="27" t="str">
        <f t="shared" si="11"/>
        <v>N/A</v>
      </c>
      <c r="E81" s="29">
        <v>0</v>
      </c>
      <c r="F81" s="27" t="str">
        <f t="shared" si="12"/>
        <v>N/A</v>
      </c>
      <c r="G81" s="29">
        <v>0</v>
      </c>
      <c r="H81" s="27" t="str">
        <f t="shared" si="13"/>
        <v>N/A</v>
      </c>
      <c r="I81" s="8">
        <v>-100</v>
      </c>
      <c r="J81" s="8" t="s">
        <v>1748</v>
      </c>
      <c r="K81" s="28" t="s">
        <v>734</v>
      </c>
      <c r="L81" s="105" t="str">
        <f t="shared" si="14"/>
        <v>N/A</v>
      </c>
    </row>
    <row r="82" spans="1:12" x14ac:dyDescent="0.2">
      <c r="A82" s="168" t="s">
        <v>613</v>
      </c>
      <c r="B82" s="22" t="s">
        <v>213</v>
      </c>
      <c r="C82" s="23">
        <v>110</v>
      </c>
      <c r="D82" s="27" t="str">
        <f t="shared" si="11"/>
        <v>N/A</v>
      </c>
      <c r="E82" s="23">
        <v>0</v>
      </c>
      <c r="F82" s="27" t="str">
        <f t="shared" si="12"/>
        <v>N/A</v>
      </c>
      <c r="G82" s="23">
        <v>0</v>
      </c>
      <c r="H82" s="27" t="str">
        <f t="shared" si="13"/>
        <v>N/A</v>
      </c>
      <c r="I82" s="8">
        <v>-100</v>
      </c>
      <c r="J82" s="8" t="s">
        <v>1748</v>
      </c>
      <c r="K82" s="28" t="s">
        <v>734</v>
      </c>
      <c r="L82" s="105" t="str">
        <f t="shared" si="14"/>
        <v>N/A</v>
      </c>
    </row>
    <row r="83" spans="1:12" x14ac:dyDescent="0.2">
      <c r="A83" s="168" t="s">
        <v>1422</v>
      </c>
      <c r="B83" s="22" t="s">
        <v>213</v>
      </c>
      <c r="C83" s="29">
        <v>211.40909091</v>
      </c>
      <c r="D83" s="27" t="str">
        <f t="shared" si="11"/>
        <v>N/A</v>
      </c>
      <c r="E83" s="29" t="s">
        <v>1748</v>
      </c>
      <c r="F83" s="27" t="str">
        <f t="shared" si="12"/>
        <v>N/A</v>
      </c>
      <c r="G83" s="29" t="s">
        <v>1748</v>
      </c>
      <c r="H83" s="27" t="str">
        <f t="shared" si="13"/>
        <v>N/A</v>
      </c>
      <c r="I83" s="8" t="s">
        <v>1748</v>
      </c>
      <c r="J83" s="8" t="s">
        <v>1748</v>
      </c>
      <c r="K83" s="28" t="s">
        <v>734</v>
      </c>
      <c r="L83" s="105" t="str">
        <f t="shared" si="14"/>
        <v>N/A</v>
      </c>
    </row>
    <row r="84" spans="1:12" ht="25.5" x14ac:dyDescent="0.2">
      <c r="A84" s="168" t="s">
        <v>614</v>
      </c>
      <c r="B84" s="22" t="s">
        <v>213</v>
      </c>
      <c r="C84" s="29">
        <v>0</v>
      </c>
      <c r="D84" s="27" t="str">
        <f t="shared" si="11"/>
        <v>N/A</v>
      </c>
      <c r="E84" s="29">
        <v>0</v>
      </c>
      <c r="F84" s="27" t="str">
        <f t="shared" si="12"/>
        <v>N/A</v>
      </c>
      <c r="G84" s="29">
        <v>0</v>
      </c>
      <c r="H84" s="27" t="str">
        <f t="shared" si="13"/>
        <v>N/A</v>
      </c>
      <c r="I84" s="8" t="s">
        <v>1748</v>
      </c>
      <c r="J84" s="8" t="s">
        <v>1748</v>
      </c>
      <c r="K84" s="28" t="s">
        <v>734</v>
      </c>
      <c r="L84" s="105" t="str">
        <f t="shared" si="14"/>
        <v>N/A</v>
      </c>
    </row>
    <row r="85" spans="1:12" x14ac:dyDescent="0.2">
      <c r="A85" s="168" t="s">
        <v>615</v>
      </c>
      <c r="B85" s="22" t="s">
        <v>213</v>
      </c>
      <c r="C85" s="23">
        <v>0</v>
      </c>
      <c r="D85" s="27" t="str">
        <f t="shared" si="11"/>
        <v>N/A</v>
      </c>
      <c r="E85" s="23">
        <v>0</v>
      </c>
      <c r="F85" s="27" t="str">
        <f t="shared" si="12"/>
        <v>N/A</v>
      </c>
      <c r="G85" s="23">
        <v>0</v>
      </c>
      <c r="H85" s="27" t="str">
        <f t="shared" si="13"/>
        <v>N/A</v>
      </c>
      <c r="I85" s="8" t="s">
        <v>1748</v>
      </c>
      <c r="J85" s="8" t="s">
        <v>1748</v>
      </c>
      <c r="K85" s="28" t="s">
        <v>734</v>
      </c>
      <c r="L85" s="105" t="str">
        <f t="shared" si="14"/>
        <v>N/A</v>
      </c>
    </row>
    <row r="86" spans="1:12" ht="25.5" x14ac:dyDescent="0.2">
      <c r="A86" s="168" t="s">
        <v>1423</v>
      </c>
      <c r="B86" s="22" t="s">
        <v>213</v>
      </c>
      <c r="C86" s="29" t="s">
        <v>1748</v>
      </c>
      <c r="D86" s="27" t="str">
        <f t="shared" si="11"/>
        <v>N/A</v>
      </c>
      <c r="E86" s="29" t="s">
        <v>1748</v>
      </c>
      <c r="F86" s="27" t="str">
        <f t="shared" si="12"/>
        <v>N/A</v>
      </c>
      <c r="G86" s="29" t="s">
        <v>1748</v>
      </c>
      <c r="H86" s="27" t="str">
        <f t="shared" si="13"/>
        <v>N/A</v>
      </c>
      <c r="I86" s="8" t="s">
        <v>1748</v>
      </c>
      <c r="J86" s="8" t="s">
        <v>1748</v>
      </c>
      <c r="K86" s="28" t="s">
        <v>734</v>
      </c>
      <c r="L86" s="105" t="str">
        <f t="shared" si="14"/>
        <v>N/A</v>
      </c>
    </row>
    <row r="87" spans="1:12" ht="25.5" x14ac:dyDescent="0.2">
      <c r="A87" s="168" t="s">
        <v>616</v>
      </c>
      <c r="B87" s="22" t="s">
        <v>213</v>
      </c>
      <c r="C87" s="29">
        <v>19429</v>
      </c>
      <c r="D87" s="27" t="str">
        <f t="shared" si="11"/>
        <v>N/A</v>
      </c>
      <c r="E87" s="29">
        <v>14989</v>
      </c>
      <c r="F87" s="27" t="str">
        <f t="shared" si="12"/>
        <v>N/A</v>
      </c>
      <c r="G87" s="29">
        <v>7336</v>
      </c>
      <c r="H87" s="27" t="str">
        <f t="shared" si="13"/>
        <v>N/A</v>
      </c>
      <c r="I87" s="8">
        <v>-22.9</v>
      </c>
      <c r="J87" s="8">
        <v>-51.1</v>
      </c>
      <c r="K87" s="28" t="s">
        <v>734</v>
      </c>
      <c r="L87" s="105" t="str">
        <f t="shared" si="14"/>
        <v>No</v>
      </c>
    </row>
    <row r="88" spans="1:12" x14ac:dyDescent="0.2">
      <c r="A88" s="168" t="s">
        <v>617</v>
      </c>
      <c r="B88" s="22" t="s">
        <v>213</v>
      </c>
      <c r="C88" s="23">
        <v>64</v>
      </c>
      <c r="D88" s="27" t="str">
        <f t="shared" si="11"/>
        <v>N/A</v>
      </c>
      <c r="E88" s="23">
        <v>83</v>
      </c>
      <c r="F88" s="27" t="str">
        <f t="shared" si="12"/>
        <v>N/A</v>
      </c>
      <c r="G88" s="23">
        <v>88</v>
      </c>
      <c r="H88" s="27" t="str">
        <f t="shared" si="13"/>
        <v>N/A</v>
      </c>
      <c r="I88" s="8">
        <v>29.69</v>
      </c>
      <c r="J88" s="8">
        <v>6.024</v>
      </c>
      <c r="K88" s="28" t="s">
        <v>734</v>
      </c>
      <c r="L88" s="105" t="str">
        <f t="shared" si="14"/>
        <v>Yes</v>
      </c>
    </row>
    <row r="89" spans="1:12" x14ac:dyDescent="0.2">
      <c r="A89" s="168" t="s">
        <v>1424</v>
      </c>
      <c r="B89" s="22" t="s">
        <v>213</v>
      </c>
      <c r="C89" s="29">
        <v>303.578125</v>
      </c>
      <c r="D89" s="27" t="str">
        <f t="shared" si="11"/>
        <v>N/A</v>
      </c>
      <c r="E89" s="29">
        <v>180.59036144999999</v>
      </c>
      <c r="F89" s="27" t="str">
        <f t="shared" si="12"/>
        <v>N/A</v>
      </c>
      <c r="G89" s="29">
        <v>83.363636364000001</v>
      </c>
      <c r="H89" s="27" t="str">
        <f t="shared" si="13"/>
        <v>N/A</v>
      </c>
      <c r="I89" s="8">
        <v>-40.5</v>
      </c>
      <c r="J89" s="8">
        <v>-53.8</v>
      </c>
      <c r="K89" s="28" t="s">
        <v>734</v>
      </c>
      <c r="L89" s="105" t="str">
        <f t="shared" si="14"/>
        <v>No</v>
      </c>
    </row>
    <row r="90" spans="1:12" x14ac:dyDescent="0.2">
      <c r="A90" s="168" t="s">
        <v>618</v>
      </c>
      <c r="B90" s="22" t="s">
        <v>213</v>
      </c>
      <c r="C90" s="29">
        <v>463018</v>
      </c>
      <c r="D90" s="27" t="str">
        <f t="shared" si="11"/>
        <v>N/A</v>
      </c>
      <c r="E90" s="29">
        <v>481603</v>
      </c>
      <c r="F90" s="27" t="str">
        <f t="shared" si="12"/>
        <v>N/A</v>
      </c>
      <c r="G90" s="29">
        <v>1297961</v>
      </c>
      <c r="H90" s="27" t="str">
        <f t="shared" si="13"/>
        <v>N/A</v>
      </c>
      <c r="I90" s="8">
        <v>4.0140000000000002</v>
      </c>
      <c r="J90" s="8">
        <v>169.5</v>
      </c>
      <c r="K90" s="28" t="s">
        <v>734</v>
      </c>
      <c r="L90" s="105" t="str">
        <f t="shared" si="14"/>
        <v>No</v>
      </c>
    </row>
    <row r="91" spans="1:12" x14ac:dyDescent="0.2">
      <c r="A91" s="168" t="s">
        <v>619</v>
      </c>
      <c r="B91" s="22" t="s">
        <v>213</v>
      </c>
      <c r="C91" s="23">
        <v>247</v>
      </c>
      <c r="D91" s="27" t="str">
        <f t="shared" si="11"/>
        <v>N/A</v>
      </c>
      <c r="E91" s="23">
        <v>244</v>
      </c>
      <c r="F91" s="27" t="str">
        <f t="shared" si="12"/>
        <v>N/A</v>
      </c>
      <c r="G91" s="23">
        <v>383</v>
      </c>
      <c r="H91" s="27" t="str">
        <f t="shared" si="13"/>
        <v>N/A</v>
      </c>
      <c r="I91" s="8">
        <v>-1.21</v>
      </c>
      <c r="J91" s="8">
        <v>56.97</v>
      </c>
      <c r="K91" s="28" t="s">
        <v>734</v>
      </c>
      <c r="L91" s="105" t="str">
        <f t="shared" si="14"/>
        <v>No</v>
      </c>
    </row>
    <row r="92" spans="1:12" x14ac:dyDescent="0.2">
      <c r="A92" s="168" t="s">
        <v>1425</v>
      </c>
      <c r="B92" s="22" t="s">
        <v>213</v>
      </c>
      <c r="C92" s="29">
        <v>1874.5668016</v>
      </c>
      <c r="D92" s="27" t="str">
        <f t="shared" si="11"/>
        <v>N/A</v>
      </c>
      <c r="E92" s="29">
        <v>1973.7827869</v>
      </c>
      <c r="F92" s="27" t="str">
        <f t="shared" si="12"/>
        <v>N/A</v>
      </c>
      <c r="G92" s="29">
        <v>3388.9321149000002</v>
      </c>
      <c r="H92" s="27" t="str">
        <f t="shared" si="13"/>
        <v>N/A</v>
      </c>
      <c r="I92" s="8">
        <v>5.2930000000000001</v>
      </c>
      <c r="J92" s="8">
        <v>71.7</v>
      </c>
      <c r="K92" s="28" t="s">
        <v>734</v>
      </c>
      <c r="L92" s="105" t="str">
        <f t="shared" si="14"/>
        <v>No</v>
      </c>
    </row>
    <row r="93" spans="1:12" ht="25.5" x14ac:dyDescent="0.2">
      <c r="A93" s="168" t="s">
        <v>620</v>
      </c>
      <c r="B93" s="22" t="s">
        <v>213</v>
      </c>
      <c r="C93" s="29">
        <v>13347217</v>
      </c>
      <c r="D93" s="27" t="str">
        <f t="shared" si="11"/>
        <v>N/A</v>
      </c>
      <c r="E93" s="29">
        <v>25724404</v>
      </c>
      <c r="F93" s="27" t="str">
        <f t="shared" si="12"/>
        <v>N/A</v>
      </c>
      <c r="G93" s="29">
        <v>30367018</v>
      </c>
      <c r="H93" s="27" t="str">
        <f t="shared" si="13"/>
        <v>N/A</v>
      </c>
      <c r="I93" s="8">
        <v>92.73</v>
      </c>
      <c r="J93" s="8">
        <v>18.05</v>
      </c>
      <c r="K93" s="28" t="s">
        <v>734</v>
      </c>
      <c r="L93" s="105" t="str">
        <f t="shared" si="14"/>
        <v>Yes</v>
      </c>
    </row>
    <row r="94" spans="1:12" x14ac:dyDescent="0.2">
      <c r="A94" s="172" t="s">
        <v>621</v>
      </c>
      <c r="B94" s="23" t="s">
        <v>213</v>
      </c>
      <c r="C94" s="23">
        <v>648</v>
      </c>
      <c r="D94" s="27" t="str">
        <f t="shared" si="11"/>
        <v>N/A</v>
      </c>
      <c r="E94" s="23">
        <v>1079</v>
      </c>
      <c r="F94" s="27" t="str">
        <f t="shared" si="12"/>
        <v>N/A</v>
      </c>
      <c r="G94" s="23">
        <v>1249</v>
      </c>
      <c r="H94" s="27" t="str">
        <f t="shared" si="13"/>
        <v>N/A</v>
      </c>
      <c r="I94" s="8">
        <v>66.510000000000005</v>
      </c>
      <c r="J94" s="8">
        <v>15.76</v>
      </c>
      <c r="K94" s="31" t="s">
        <v>734</v>
      </c>
      <c r="L94" s="105" t="str">
        <f t="shared" si="14"/>
        <v>Yes</v>
      </c>
    </row>
    <row r="95" spans="1:12" ht="25.5" x14ac:dyDescent="0.2">
      <c r="A95" s="168" t="s">
        <v>1426</v>
      </c>
      <c r="B95" s="22" t="s">
        <v>213</v>
      </c>
      <c r="C95" s="29">
        <v>20597.557099000001</v>
      </c>
      <c r="D95" s="27" t="str">
        <f t="shared" si="11"/>
        <v>N/A</v>
      </c>
      <c r="E95" s="29">
        <v>23840.967562999998</v>
      </c>
      <c r="F95" s="27" t="str">
        <f t="shared" si="12"/>
        <v>N/A</v>
      </c>
      <c r="G95" s="29">
        <v>24313.064852</v>
      </c>
      <c r="H95" s="27" t="str">
        <f t="shared" si="13"/>
        <v>N/A</v>
      </c>
      <c r="I95" s="8">
        <v>15.75</v>
      </c>
      <c r="J95" s="8">
        <v>1.98</v>
      </c>
      <c r="K95" s="28" t="s">
        <v>734</v>
      </c>
      <c r="L95" s="105" t="str">
        <f t="shared" si="14"/>
        <v>Yes</v>
      </c>
    </row>
    <row r="96" spans="1:12" ht="25.5" x14ac:dyDescent="0.2">
      <c r="A96" s="168" t="s">
        <v>622</v>
      </c>
      <c r="B96" s="22" t="s">
        <v>213</v>
      </c>
      <c r="C96" s="29">
        <v>101</v>
      </c>
      <c r="D96" s="27" t="str">
        <f t="shared" si="11"/>
        <v>N/A</v>
      </c>
      <c r="E96" s="29">
        <v>202</v>
      </c>
      <c r="F96" s="27" t="str">
        <f t="shared" si="12"/>
        <v>N/A</v>
      </c>
      <c r="G96" s="29">
        <v>0</v>
      </c>
      <c r="H96" s="27" t="str">
        <f t="shared" si="13"/>
        <v>N/A</v>
      </c>
      <c r="I96" s="8">
        <v>100</v>
      </c>
      <c r="J96" s="8">
        <v>-100</v>
      </c>
      <c r="K96" s="28" t="s">
        <v>734</v>
      </c>
      <c r="L96" s="105" t="str">
        <f t="shared" si="14"/>
        <v>No</v>
      </c>
    </row>
    <row r="97" spans="1:12" x14ac:dyDescent="0.2">
      <c r="A97" s="168" t="s">
        <v>623</v>
      </c>
      <c r="B97" s="22" t="s">
        <v>213</v>
      </c>
      <c r="C97" s="23">
        <v>11</v>
      </c>
      <c r="D97" s="27" t="str">
        <f t="shared" si="11"/>
        <v>N/A</v>
      </c>
      <c r="E97" s="23">
        <v>11</v>
      </c>
      <c r="F97" s="27" t="str">
        <f t="shared" si="12"/>
        <v>N/A</v>
      </c>
      <c r="G97" s="23">
        <v>0</v>
      </c>
      <c r="H97" s="27" t="str">
        <f t="shared" si="13"/>
        <v>N/A</v>
      </c>
      <c r="I97" s="8">
        <v>0</v>
      </c>
      <c r="J97" s="8">
        <v>-100</v>
      </c>
      <c r="K97" s="28" t="s">
        <v>734</v>
      </c>
      <c r="L97" s="105" t="str">
        <f t="shared" si="14"/>
        <v>No</v>
      </c>
    </row>
    <row r="98" spans="1:12" ht="25.5" x14ac:dyDescent="0.2">
      <c r="A98" s="168" t="s">
        <v>1427</v>
      </c>
      <c r="B98" s="22" t="s">
        <v>213</v>
      </c>
      <c r="C98" s="29">
        <v>101</v>
      </c>
      <c r="D98" s="27" t="str">
        <f t="shared" si="11"/>
        <v>N/A</v>
      </c>
      <c r="E98" s="29">
        <v>202</v>
      </c>
      <c r="F98" s="27" t="str">
        <f t="shared" si="12"/>
        <v>N/A</v>
      </c>
      <c r="G98" s="29" t="s">
        <v>1748</v>
      </c>
      <c r="H98" s="27" t="str">
        <f t="shared" si="13"/>
        <v>N/A</v>
      </c>
      <c r="I98" s="8">
        <v>100</v>
      </c>
      <c r="J98" s="8" t="s">
        <v>1748</v>
      </c>
      <c r="K98" s="28" t="s">
        <v>734</v>
      </c>
      <c r="L98" s="105" t="str">
        <f t="shared" si="14"/>
        <v>N/A</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0</v>
      </c>
      <c r="D102" s="27" t="str">
        <f t="shared" si="11"/>
        <v>N/A</v>
      </c>
      <c r="E102" s="29">
        <v>0</v>
      </c>
      <c r="F102" s="27" t="str">
        <f t="shared" si="12"/>
        <v>N/A</v>
      </c>
      <c r="G102" s="29">
        <v>0</v>
      </c>
      <c r="H102" s="27" t="str">
        <f t="shared" si="13"/>
        <v>N/A</v>
      </c>
      <c r="I102" s="8" t="s">
        <v>1748</v>
      </c>
      <c r="J102" s="8" t="s">
        <v>1748</v>
      </c>
      <c r="K102" s="28" t="s">
        <v>734</v>
      </c>
      <c r="L102" s="105" t="str">
        <f t="shared" si="14"/>
        <v>N/A</v>
      </c>
    </row>
    <row r="103" spans="1:12" ht="25.5" x14ac:dyDescent="0.2">
      <c r="A103" s="168" t="s">
        <v>627</v>
      </c>
      <c r="B103" s="22" t="s">
        <v>213</v>
      </c>
      <c r="C103" s="23">
        <v>0</v>
      </c>
      <c r="D103" s="27" t="str">
        <f t="shared" si="11"/>
        <v>N/A</v>
      </c>
      <c r="E103" s="23">
        <v>0</v>
      </c>
      <c r="F103" s="27" t="str">
        <f t="shared" si="12"/>
        <v>N/A</v>
      </c>
      <c r="G103" s="23">
        <v>0</v>
      </c>
      <c r="H103" s="27" t="str">
        <f t="shared" si="13"/>
        <v>N/A</v>
      </c>
      <c r="I103" s="8" t="s">
        <v>1748</v>
      </c>
      <c r="J103" s="8" t="s">
        <v>1748</v>
      </c>
      <c r="K103" s="28" t="s">
        <v>734</v>
      </c>
      <c r="L103" s="105" t="str">
        <f t="shared" si="14"/>
        <v>N/A</v>
      </c>
    </row>
    <row r="104" spans="1:12" ht="25.5" x14ac:dyDescent="0.2">
      <c r="A104" s="168" t="s">
        <v>1429</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734</v>
      </c>
      <c r="L104" s="105" t="str">
        <f t="shared" si="14"/>
        <v>N/A</v>
      </c>
    </row>
    <row r="105" spans="1:12" ht="25.5" x14ac:dyDescent="0.2">
      <c r="A105" s="168" t="s">
        <v>628</v>
      </c>
      <c r="B105" s="22" t="s">
        <v>213</v>
      </c>
      <c r="C105" s="29">
        <v>1142</v>
      </c>
      <c r="D105" s="27" t="str">
        <f t="shared" si="11"/>
        <v>N/A</v>
      </c>
      <c r="E105" s="29">
        <v>0</v>
      </c>
      <c r="F105" s="27" t="str">
        <f t="shared" si="12"/>
        <v>N/A</v>
      </c>
      <c r="G105" s="29">
        <v>0</v>
      </c>
      <c r="H105" s="27" t="str">
        <f t="shared" si="13"/>
        <v>N/A</v>
      </c>
      <c r="I105" s="8">
        <v>-100</v>
      </c>
      <c r="J105" s="8" t="s">
        <v>1748</v>
      </c>
      <c r="K105" s="28" t="s">
        <v>734</v>
      </c>
      <c r="L105" s="105" t="str">
        <f t="shared" si="14"/>
        <v>N/A</v>
      </c>
    </row>
    <row r="106" spans="1:12" x14ac:dyDescent="0.2">
      <c r="A106" s="168" t="s">
        <v>629</v>
      </c>
      <c r="B106" s="22" t="s">
        <v>213</v>
      </c>
      <c r="C106" s="23">
        <v>11</v>
      </c>
      <c r="D106" s="27" t="str">
        <f t="shared" si="11"/>
        <v>N/A</v>
      </c>
      <c r="E106" s="23">
        <v>0</v>
      </c>
      <c r="F106" s="27" t="str">
        <f t="shared" si="12"/>
        <v>N/A</v>
      </c>
      <c r="G106" s="23">
        <v>0</v>
      </c>
      <c r="H106" s="27" t="str">
        <f t="shared" si="13"/>
        <v>N/A</v>
      </c>
      <c r="I106" s="8">
        <v>-100</v>
      </c>
      <c r="J106" s="8" t="s">
        <v>1748</v>
      </c>
      <c r="K106" s="28" t="s">
        <v>734</v>
      </c>
      <c r="L106" s="105" t="str">
        <f t="shared" si="14"/>
        <v>N/A</v>
      </c>
    </row>
    <row r="107" spans="1:12" ht="25.5" x14ac:dyDescent="0.2">
      <c r="A107" s="168" t="s">
        <v>1430</v>
      </c>
      <c r="B107" s="22" t="s">
        <v>213</v>
      </c>
      <c r="C107" s="29">
        <v>190.33333332999999</v>
      </c>
      <c r="D107" s="27" t="str">
        <f t="shared" si="11"/>
        <v>N/A</v>
      </c>
      <c r="E107" s="29" t="s">
        <v>1748</v>
      </c>
      <c r="F107" s="27" t="str">
        <f t="shared" si="12"/>
        <v>N/A</v>
      </c>
      <c r="G107" s="29" t="s">
        <v>1748</v>
      </c>
      <c r="H107" s="27" t="str">
        <f t="shared" si="13"/>
        <v>N/A</v>
      </c>
      <c r="I107" s="8" t="s">
        <v>1748</v>
      </c>
      <c r="J107" s="8" t="s">
        <v>1748</v>
      </c>
      <c r="K107" s="28" t="s">
        <v>734</v>
      </c>
      <c r="L107" s="105" t="str">
        <f t="shared" si="14"/>
        <v>N/A</v>
      </c>
    </row>
    <row r="108" spans="1:12" ht="25.5" x14ac:dyDescent="0.2">
      <c r="A108" s="168" t="s">
        <v>630</v>
      </c>
      <c r="B108" s="22" t="s">
        <v>213</v>
      </c>
      <c r="C108" s="29">
        <v>0</v>
      </c>
      <c r="D108" s="27" t="str">
        <f t="shared" si="11"/>
        <v>N/A</v>
      </c>
      <c r="E108" s="29">
        <v>0</v>
      </c>
      <c r="F108" s="27" t="str">
        <f t="shared" si="12"/>
        <v>N/A</v>
      </c>
      <c r="G108" s="29">
        <v>0</v>
      </c>
      <c r="H108" s="27" t="str">
        <f t="shared" si="13"/>
        <v>N/A</v>
      </c>
      <c r="I108" s="8" t="s">
        <v>1748</v>
      </c>
      <c r="J108" s="8" t="s">
        <v>1748</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0</v>
      </c>
      <c r="H109" s="27" t="str">
        <f t="shared" si="13"/>
        <v>N/A</v>
      </c>
      <c r="I109" s="8" t="s">
        <v>1748</v>
      </c>
      <c r="J109" s="8" t="s">
        <v>1748</v>
      </c>
      <c r="K109" s="28" t="s">
        <v>734</v>
      </c>
      <c r="L109" s="105" t="str">
        <f t="shared" si="14"/>
        <v>N/A</v>
      </c>
    </row>
    <row r="110" spans="1:12" ht="25.5" x14ac:dyDescent="0.2">
      <c r="A110" s="168" t="s">
        <v>1431</v>
      </c>
      <c r="B110" s="22" t="s">
        <v>213</v>
      </c>
      <c r="C110" s="29" t="s">
        <v>1748</v>
      </c>
      <c r="D110" s="27" t="str">
        <f t="shared" si="11"/>
        <v>N/A</v>
      </c>
      <c r="E110" s="29" t="s">
        <v>1748</v>
      </c>
      <c r="F110" s="27" t="str">
        <f t="shared" si="12"/>
        <v>N/A</v>
      </c>
      <c r="G110" s="29" t="s">
        <v>1748</v>
      </c>
      <c r="H110" s="27" t="str">
        <f t="shared" si="13"/>
        <v>N/A</v>
      </c>
      <c r="I110" s="8" t="s">
        <v>1748</v>
      </c>
      <c r="J110" s="8" t="s">
        <v>1748</v>
      </c>
      <c r="K110" s="28" t="s">
        <v>734</v>
      </c>
      <c r="L110" s="105" t="str">
        <f t="shared" si="14"/>
        <v>N/A</v>
      </c>
    </row>
    <row r="111" spans="1:12" ht="25.5" x14ac:dyDescent="0.2">
      <c r="A111" s="168" t="s">
        <v>632</v>
      </c>
      <c r="B111" s="22" t="s">
        <v>213</v>
      </c>
      <c r="C111" s="29">
        <v>0</v>
      </c>
      <c r="D111" s="27" t="str">
        <f t="shared" si="11"/>
        <v>N/A</v>
      </c>
      <c r="E111" s="29">
        <v>0</v>
      </c>
      <c r="F111" s="27" t="str">
        <f t="shared" si="12"/>
        <v>N/A</v>
      </c>
      <c r="G111" s="29">
        <v>0</v>
      </c>
      <c r="H111" s="27" t="str">
        <f t="shared" si="13"/>
        <v>N/A</v>
      </c>
      <c r="I111" s="8" t="s">
        <v>1748</v>
      </c>
      <c r="J111" s="8" t="s">
        <v>1748</v>
      </c>
      <c r="K111" s="28" t="s">
        <v>734</v>
      </c>
      <c r="L111" s="105" t="str">
        <f t="shared" si="14"/>
        <v>N/A</v>
      </c>
    </row>
    <row r="112" spans="1:12" x14ac:dyDescent="0.2">
      <c r="A112" s="168" t="s">
        <v>633</v>
      </c>
      <c r="B112" s="22" t="s">
        <v>213</v>
      </c>
      <c r="C112" s="23">
        <v>0</v>
      </c>
      <c r="D112" s="27" t="str">
        <f t="shared" si="11"/>
        <v>N/A</v>
      </c>
      <c r="E112" s="23">
        <v>0</v>
      </c>
      <c r="F112" s="27" t="str">
        <f t="shared" si="12"/>
        <v>N/A</v>
      </c>
      <c r="G112" s="23">
        <v>0</v>
      </c>
      <c r="H112" s="27" t="str">
        <f t="shared" si="13"/>
        <v>N/A</v>
      </c>
      <c r="I112" s="8" t="s">
        <v>1748</v>
      </c>
      <c r="J112" s="8" t="s">
        <v>1748</v>
      </c>
      <c r="K112" s="28" t="s">
        <v>734</v>
      </c>
      <c r="L112" s="105" t="str">
        <f t="shared" si="14"/>
        <v>N/A</v>
      </c>
    </row>
    <row r="113" spans="1:12" x14ac:dyDescent="0.2">
      <c r="A113" s="168" t="s">
        <v>1432</v>
      </c>
      <c r="B113" s="22" t="s">
        <v>213</v>
      </c>
      <c r="C113" s="29" t="s">
        <v>1748</v>
      </c>
      <c r="D113" s="27" t="str">
        <f t="shared" si="11"/>
        <v>N/A</v>
      </c>
      <c r="E113" s="29" t="s">
        <v>1748</v>
      </c>
      <c r="F113" s="27" t="str">
        <f t="shared" si="12"/>
        <v>N/A</v>
      </c>
      <c r="G113" s="29" t="s">
        <v>1748</v>
      </c>
      <c r="H113" s="27" t="str">
        <f t="shared" si="13"/>
        <v>N/A</v>
      </c>
      <c r="I113" s="8" t="s">
        <v>1748</v>
      </c>
      <c r="J113" s="8" t="s">
        <v>1748</v>
      </c>
      <c r="K113" s="28" t="s">
        <v>734</v>
      </c>
      <c r="L113" s="105" t="str">
        <f t="shared" si="14"/>
        <v>N/A</v>
      </c>
    </row>
    <row r="114" spans="1:12" ht="25.5" x14ac:dyDescent="0.2">
      <c r="A114" s="168" t="s">
        <v>634</v>
      </c>
      <c r="B114" s="22" t="s">
        <v>213</v>
      </c>
      <c r="C114" s="29">
        <v>0</v>
      </c>
      <c r="D114" s="27" t="str">
        <f t="shared" si="11"/>
        <v>N/A</v>
      </c>
      <c r="E114" s="29">
        <v>0</v>
      </c>
      <c r="F114" s="27" t="str">
        <f t="shared" si="12"/>
        <v>N/A</v>
      </c>
      <c r="G114" s="29">
        <v>0</v>
      </c>
      <c r="H114" s="27" t="str">
        <f t="shared" si="13"/>
        <v>N/A</v>
      </c>
      <c r="I114" s="8" t="s">
        <v>1748</v>
      </c>
      <c r="J114" s="8" t="s">
        <v>1748</v>
      </c>
      <c r="K114" s="28" t="s">
        <v>734</v>
      </c>
      <c r="L114" s="105" t="str">
        <f>IF(J114="Div by 0", "N/A", IF(OR(J114="N/A",K114="N/A"),"N/A", IF(J114&gt;VALUE(MID(K114,1,2)), "No", IF(J114&lt;-1*VALUE(MID(K114,1,2)), "No", "Yes"))))</f>
        <v>N/A</v>
      </c>
    </row>
    <row r="115" spans="1:12" x14ac:dyDescent="0.2">
      <c r="A115" s="168" t="s">
        <v>635</v>
      </c>
      <c r="B115" s="22" t="s">
        <v>213</v>
      </c>
      <c r="C115" s="23">
        <v>0</v>
      </c>
      <c r="D115" s="27" t="str">
        <f t="shared" si="11"/>
        <v>N/A</v>
      </c>
      <c r="E115" s="23">
        <v>0</v>
      </c>
      <c r="F115" s="27" t="str">
        <f t="shared" si="12"/>
        <v>N/A</v>
      </c>
      <c r="G115" s="23">
        <v>0</v>
      </c>
      <c r="H115" s="27" t="str">
        <f t="shared" si="13"/>
        <v>N/A</v>
      </c>
      <c r="I115" s="8" t="s">
        <v>1748</v>
      </c>
      <c r="J115" s="8" t="s">
        <v>1748</v>
      </c>
      <c r="K115" s="28" t="s">
        <v>734</v>
      </c>
      <c r="L115" s="105" t="str">
        <f t="shared" ref="L115:L119" si="15">IF(J115="Div by 0", "N/A", IF(OR(J115="N/A",K115="N/A"),"N/A", IF(J115&gt;VALUE(MID(K115,1,2)), "No", IF(J115&lt;-1*VALUE(MID(K115,1,2)), "No", "Yes"))))</f>
        <v>N/A</v>
      </c>
    </row>
    <row r="116" spans="1:12" ht="25.5" x14ac:dyDescent="0.2">
      <c r="A116" s="168" t="s">
        <v>1433</v>
      </c>
      <c r="B116" s="22" t="s">
        <v>213</v>
      </c>
      <c r="C116" s="29" t="s">
        <v>1748</v>
      </c>
      <c r="D116" s="27" t="str">
        <f t="shared" si="11"/>
        <v>N/A</v>
      </c>
      <c r="E116" s="29" t="s">
        <v>1748</v>
      </c>
      <c r="F116" s="27" t="str">
        <f t="shared" si="12"/>
        <v>N/A</v>
      </c>
      <c r="G116" s="29" t="s">
        <v>1748</v>
      </c>
      <c r="H116" s="27" t="str">
        <f t="shared" si="13"/>
        <v>N/A</v>
      </c>
      <c r="I116" s="8" t="s">
        <v>1748</v>
      </c>
      <c r="J116" s="8" t="s">
        <v>1748</v>
      </c>
      <c r="K116" s="28" t="s">
        <v>734</v>
      </c>
      <c r="L116" s="105" t="str">
        <f t="shared" si="15"/>
        <v>N/A</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73016</v>
      </c>
      <c r="D120" s="27" t="str">
        <f t="shared" si="11"/>
        <v>N/A</v>
      </c>
      <c r="E120" s="29">
        <v>152434</v>
      </c>
      <c r="F120" s="27" t="str">
        <f t="shared" si="12"/>
        <v>N/A</v>
      </c>
      <c r="G120" s="29">
        <v>139404</v>
      </c>
      <c r="H120" s="27" t="str">
        <f t="shared" si="13"/>
        <v>N/A</v>
      </c>
      <c r="I120" s="8">
        <v>108.8</v>
      </c>
      <c r="J120" s="8">
        <v>-8.5500000000000007</v>
      </c>
      <c r="K120" s="28" t="s">
        <v>734</v>
      </c>
      <c r="L120" s="105" t="str">
        <f t="shared" ref="L120:L131" si="16">IF(J120="Div by 0", "N/A", IF(K120="N/A","N/A", IF(J120&gt;VALUE(MID(K120,1,2)), "No", IF(J120&lt;-1*VALUE(MID(K120,1,2)), "No", "Yes"))))</f>
        <v>Yes</v>
      </c>
    </row>
    <row r="121" spans="1:12" ht="25.5" x14ac:dyDescent="0.2">
      <c r="A121" s="168" t="s">
        <v>639</v>
      </c>
      <c r="B121" s="22" t="s">
        <v>213</v>
      </c>
      <c r="C121" s="23">
        <v>33</v>
      </c>
      <c r="D121" s="27" t="str">
        <f t="shared" si="11"/>
        <v>N/A</v>
      </c>
      <c r="E121" s="23">
        <v>50</v>
      </c>
      <c r="F121" s="27" t="str">
        <f t="shared" si="12"/>
        <v>N/A</v>
      </c>
      <c r="G121" s="23">
        <v>64</v>
      </c>
      <c r="H121" s="27" t="str">
        <f t="shared" si="13"/>
        <v>N/A</v>
      </c>
      <c r="I121" s="8">
        <v>51.52</v>
      </c>
      <c r="J121" s="8">
        <v>28</v>
      </c>
      <c r="K121" s="28" t="s">
        <v>734</v>
      </c>
      <c r="L121" s="105" t="str">
        <f t="shared" si="16"/>
        <v>Yes</v>
      </c>
    </row>
    <row r="122" spans="1:12" ht="25.5" x14ac:dyDescent="0.2">
      <c r="A122" s="168" t="s">
        <v>1435</v>
      </c>
      <c r="B122" s="22" t="s">
        <v>213</v>
      </c>
      <c r="C122" s="29">
        <v>2212.6060606000001</v>
      </c>
      <c r="D122" s="27" t="str">
        <f t="shared" si="11"/>
        <v>N/A</v>
      </c>
      <c r="E122" s="29">
        <v>3048.68</v>
      </c>
      <c r="F122" s="27" t="str">
        <f t="shared" si="12"/>
        <v>N/A</v>
      </c>
      <c r="G122" s="29">
        <v>2178.1875</v>
      </c>
      <c r="H122" s="27" t="str">
        <f t="shared" si="13"/>
        <v>N/A</v>
      </c>
      <c r="I122" s="8">
        <v>37.79</v>
      </c>
      <c r="J122" s="8">
        <v>-28.6</v>
      </c>
      <c r="K122" s="28" t="s">
        <v>734</v>
      </c>
      <c r="L122" s="105" t="str">
        <f t="shared" si="16"/>
        <v>Yes</v>
      </c>
    </row>
    <row r="123" spans="1:12" ht="25.5" x14ac:dyDescent="0.2">
      <c r="A123" s="168" t="s">
        <v>640</v>
      </c>
      <c r="B123" s="22" t="s">
        <v>213</v>
      </c>
      <c r="C123" s="29">
        <v>50537412</v>
      </c>
      <c r="D123" s="27" t="str">
        <f t="shared" ref="D123:D131" si="17">IF($B123="N/A","N/A",IF(C123&gt;10,"No",IF(C123&lt;-10,"No","Yes")))</f>
        <v>N/A</v>
      </c>
      <c r="E123" s="29">
        <v>80045210</v>
      </c>
      <c r="F123" s="27" t="str">
        <f t="shared" ref="F123:F131" si="18">IF($B123="N/A","N/A",IF(E123&gt;10,"No",IF(E123&lt;-10,"No","Yes")))</f>
        <v>N/A</v>
      </c>
      <c r="G123" s="29">
        <v>92919411</v>
      </c>
      <c r="H123" s="27" t="str">
        <f t="shared" ref="H123:H131" si="19">IF($B123="N/A","N/A",IF(G123&gt;10,"No",IF(G123&lt;-10,"No","Yes")))</f>
        <v>N/A</v>
      </c>
      <c r="I123" s="8">
        <v>58.39</v>
      </c>
      <c r="J123" s="8">
        <v>16.079999999999998</v>
      </c>
      <c r="K123" s="28" t="s">
        <v>734</v>
      </c>
      <c r="L123" s="105" t="str">
        <f t="shared" si="16"/>
        <v>Yes</v>
      </c>
    </row>
    <row r="124" spans="1:12" x14ac:dyDescent="0.2">
      <c r="A124" s="168" t="s">
        <v>641</v>
      </c>
      <c r="B124" s="22" t="s">
        <v>213</v>
      </c>
      <c r="C124" s="23">
        <v>559</v>
      </c>
      <c r="D124" s="27" t="str">
        <f t="shared" si="17"/>
        <v>N/A</v>
      </c>
      <c r="E124" s="23">
        <v>908</v>
      </c>
      <c r="F124" s="27" t="str">
        <f t="shared" si="18"/>
        <v>N/A</v>
      </c>
      <c r="G124" s="23">
        <v>1047</v>
      </c>
      <c r="H124" s="27" t="str">
        <f t="shared" si="19"/>
        <v>N/A</v>
      </c>
      <c r="I124" s="8">
        <v>62.43</v>
      </c>
      <c r="J124" s="8">
        <v>15.31</v>
      </c>
      <c r="K124" s="28" t="s">
        <v>734</v>
      </c>
      <c r="L124" s="105" t="str">
        <f t="shared" si="16"/>
        <v>Yes</v>
      </c>
    </row>
    <row r="125" spans="1:12" ht="25.5" x14ac:dyDescent="0.2">
      <c r="A125" s="168" t="s">
        <v>1436</v>
      </c>
      <c r="B125" s="22" t="s">
        <v>213</v>
      </c>
      <c r="C125" s="29">
        <v>90406.819319999995</v>
      </c>
      <c r="D125" s="27" t="str">
        <f t="shared" si="17"/>
        <v>N/A</v>
      </c>
      <c r="E125" s="29">
        <v>88155.517621000006</v>
      </c>
      <c r="F125" s="27" t="str">
        <f t="shared" si="18"/>
        <v>N/A</v>
      </c>
      <c r="G125" s="29">
        <v>88748.243552999993</v>
      </c>
      <c r="H125" s="27" t="str">
        <f t="shared" si="19"/>
        <v>N/A</v>
      </c>
      <c r="I125" s="8">
        <v>-2.4900000000000002</v>
      </c>
      <c r="J125" s="8">
        <v>0.6724</v>
      </c>
      <c r="K125" s="28" t="s">
        <v>734</v>
      </c>
      <c r="L125" s="105" t="str">
        <f t="shared" si="16"/>
        <v>Yes</v>
      </c>
    </row>
    <row r="126" spans="1:12" ht="25.5" x14ac:dyDescent="0.2">
      <c r="A126" s="168" t="s">
        <v>642</v>
      </c>
      <c r="B126" s="22" t="s">
        <v>213</v>
      </c>
      <c r="C126" s="29">
        <v>2179689</v>
      </c>
      <c r="D126" s="27" t="str">
        <f t="shared" si="17"/>
        <v>N/A</v>
      </c>
      <c r="E126" s="29">
        <v>2611424</v>
      </c>
      <c r="F126" s="27" t="str">
        <f t="shared" si="18"/>
        <v>N/A</v>
      </c>
      <c r="G126" s="29">
        <v>3046198</v>
      </c>
      <c r="H126" s="27" t="str">
        <f t="shared" si="19"/>
        <v>N/A</v>
      </c>
      <c r="I126" s="8">
        <v>19.809999999999999</v>
      </c>
      <c r="J126" s="8">
        <v>16.649999999999999</v>
      </c>
      <c r="K126" s="28" t="s">
        <v>734</v>
      </c>
      <c r="L126" s="105" t="str">
        <f t="shared" si="16"/>
        <v>Yes</v>
      </c>
    </row>
    <row r="127" spans="1:12" x14ac:dyDescent="0.2">
      <c r="A127" s="168" t="s">
        <v>643</v>
      </c>
      <c r="B127" s="22" t="s">
        <v>213</v>
      </c>
      <c r="C127" s="23">
        <v>317</v>
      </c>
      <c r="D127" s="27" t="str">
        <f t="shared" si="17"/>
        <v>N/A</v>
      </c>
      <c r="E127" s="23">
        <v>422</v>
      </c>
      <c r="F127" s="27" t="str">
        <f t="shared" si="18"/>
        <v>N/A</v>
      </c>
      <c r="G127" s="23">
        <v>455</v>
      </c>
      <c r="H127" s="27" t="str">
        <f t="shared" si="19"/>
        <v>N/A</v>
      </c>
      <c r="I127" s="8">
        <v>33.119999999999997</v>
      </c>
      <c r="J127" s="8">
        <v>7.82</v>
      </c>
      <c r="K127" s="28" t="s">
        <v>734</v>
      </c>
      <c r="L127" s="105" t="str">
        <f t="shared" si="16"/>
        <v>Yes</v>
      </c>
    </row>
    <row r="128" spans="1:12" ht="25.5" x14ac:dyDescent="0.2">
      <c r="A128" s="168" t="s">
        <v>1437</v>
      </c>
      <c r="B128" s="22" t="s">
        <v>213</v>
      </c>
      <c r="C128" s="29">
        <v>6875.9905362999998</v>
      </c>
      <c r="D128" s="27" t="str">
        <f t="shared" si="17"/>
        <v>N/A</v>
      </c>
      <c r="E128" s="29">
        <v>6188.2085307999996</v>
      </c>
      <c r="F128" s="27" t="str">
        <f t="shared" si="18"/>
        <v>N/A</v>
      </c>
      <c r="G128" s="29">
        <v>6694.9406593000003</v>
      </c>
      <c r="H128" s="27" t="str">
        <f t="shared" si="19"/>
        <v>N/A</v>
      </c>
      <c r="I128" s="8">
        <v>-10</v>
      </c>
      <c r="J128" s="8">
        <v>8.1890000000000001</v>
      </c>
      <c r="K128" s="28" t="s">
        <v>734</v>
      </c>
      <c r="L128" s="105" t="str">
        <f t="shared" si="16"/>
        <v>Yes</v>
      </c>
    </row>
    <row r="129" spans="1:12" ht="25.5" x14ac:dyDescent="0.2">
      <c r="A129" s="168" t="s">
        <v>644</v>
      </c>
      <c r="B129" s="22" t="s">
        <v>213</v>
      </c>
      <c r="C129" s="29">
        <v>10517436</v>
      </c>
      <c r="D129" s="27" t="str">
        <f t="shared" si="17"/>
        <v>N/A</v>
      </c>
      <c r="E129" s="29">
        <v>17249155</v>
      </c>
      <c r="F129" s="27" t="str">
        <f t="shared" si="18"/>
        <v>N/A</v>
      </c>
      <c r="G129" s="29">
        <v>19564459</v>
      </c>
      <c r="H129" s="27" t="str">
        <f t="shared" si="19"/>
        <v>N/A</v>
      </c>
      <c r="I129" s="8">
        <v>64.010000000000005</v>
      </c>
      <c r="J129" s="8">
        <v>13.42</v>
      </c>
      <c r="K129" s="28" t="s">
        <v>734</v>
      </c>
      <c r="L129" s="105" t="str">
        <f t="shared" si="16"/>
        <v>Yes</v>
      </c>
    </row>
    <row r="130" spans="1:12" x14ac:dyDescent="0.2">
      <c r="A130" s="168" t="s">
        <v>645</v>
      </c>
      <c r="B130" s="22" t="s">
        <v>213</v>
      </c>
      <c r="C130" s="23">
        <v>616</v>
      </c>
      <c r="D130" s="27" t="str">
        <f t="shared" si="17"/>
        <v>N/A</v>
      </c>
      <c r="E130" s="23">
        <v>1006</v>
      </c>
      <c r="F130" s="27" t="str">
        <f t="shared" si="18"/>
        <v>N/A</v>
      </c>
      <c r="G130" s="23">
        <v>1157</v>
      </c>
      <c r="H130" s="27" t="str">
        <f t="shared" si="19"/>
        <v>N/A</v>
      </c>
      <c r="I130" s="8">
        <v>63.31</v>
      </c>
      <c r="J130" s="8">
        <v>15.01</v>
      </c>
      <c r="K130" s="28" t="s">
        <v>734</v>
      </c>
      <c r="L130" s="105" t="str">
        <f t="shared" si="16"/>
        <v>Yes</v>
      </c>
    </row>
    <row r="131" spans="1:12" ht="25.5" x14ac:dyDescent="0.2">
      <c r="A131" s="168" t="s">
        <v>1438</v>
      </c>
      <c r="B131" s="22" t="s">
        <v>213</v>
      </c>
      <c r="C131" s="29">
        <v>17073.759740000001</v>
      </c>
      <c r="D131" s="27" t="str">
        <f t="shared" si="17"/>
        <v>N/A</v>
      </c>
      <c r="E131" s="29">
        <v>17146.277335999999</v>
      </c>
      <c r="F131" s="27" t="str">
        <f t="shared" si="18"/>
        <v>N/A</v>
      </c>
      <c r="G131" s="29">
        <v>16909.644770999999</v>
      </c>
      <c r="H131" s="27" t="str">
        <f t="shared" si="19"/>
        <v>N/A</v>
      </c>
      <c r="I131" s="8">
        <v>0.42470000000000002</v>
      </c>
      <c r="J131" s="8">
        <v>-1.38</v>
      </c>
      <c r="K131" s="28" t="s">
        <v>734</v>
      </c>
      <c r="L131" s="105" t="str">
        <f t="shared" si="16"/>
        <v>Yes</v>
      </c>
    </row>
    <row r="132" spans="1:12" x14ac:dyDescent="0.2">
      <c r="A132" s="168" t="s">
        <v>1439</v>
      </c>
      <c r="B132" s="22" t="s">
        <v>213</v>
      </c>
      <c r="C132" s="29">
        <v>5.6328690807999999</v>
      </c>
      <c r="D132" s="27" t="str">
        <f t="shared" ref="D132:D143" si="20">IF($B132="N/A","N/A",IF(C132&gt;10,"No",IF(C132&lt;-10,"No","Yes")))</f>
        <v>N/A</v>
      </c>
      <c r="E132" s="29">
        <v>9.8343705121999996</v>
      </c>
      <c r="F132" s="27" t="str">
        <f t="shared" ref="F132:F143" si="21">IF($B132="N/A","N/A",IF(E132&gt;10,"No",IF(E132&lt;-10,"No","Yes")))</f>
        <v>N/A</v>
      </c>
      <c r="G132" s="29">
        <v>9.0189114391</v>
      </c>
      <c r="H132" s="27" t="str">
        <f t="shared" ref="H132:H143" si="22">IF($B132="N/A","N/A",IF(G132&gt;10,"No",IF(G132&lt;-10,"No","Yes")))</f>
        <v>N/A</v>
      </c>
      <c r="I132" s="8">
        <v>74.59</v>
      </c>
      <c r="J132" s="8">
        <v>-8.2899999999999991</v>
      </c>
      <c r="K132" s="28" t="s">
        <v>734</v>
      </c>
      <c r="L132" s="105" t="str">
        <f t="shared" ref="L132:L143" si="23">IF(J132="Div by 0", "N/A", IF(K132="N/A","N/A", IF(J132&gt;VALUE(MID(K132,1,2)), "No", IF(J132&lt;-1*VALUE(MID(K132,1,2)), "No", "Yes"))))</f>
        <v>Yes</v>
      </c>
    </row>
    <row r="133" spans="1:12" x14ac:dyDescent="0.2">
      <c r="A133" s="168" t="s">
        <v>1440</v>
      </c>
      <c r="B133" s="22" t="s">
        <v>213</v>
      </c>
      <c r="C133" s="29">
        <v>8.6917293233000006</v>
      </c>
      <c r="D133" s="27" t="str">
        <f t="shared" si="20"/>
        <v>N/A</v>
      </c>
      <c r="E133" s="29">
        <v>7.7616279070000003</v>
      </c>
      <c r="F133" s="27" t="str">
        <f t="shared" si="21"/>
        <v>N/A</v>
      </c>
      <c r="G133" s="29">
        <v>7.1467391304000003</v>
      </c>
      <c r="H133" s="27" t="str">
        <f t="shared" si="22"/>
        <v>N/A</v>
      </c>
      <c r="I133" s="8">
        <v>-10.7</v>
      </c>
      <c r="J133" s="8">
        <v>-7.92</v>
      </c>
      <c r="K133" s="28" t="s">
        <v>734</v>
      </c>
      <c r="L133" s="105" t="str">
        <f t="shared" si="23"/>
        <v>Yes</v>
      </c>
    </row>
    <row r="134" spans="1:12" x14ac:dyDescent="0.2">
      <c r="A134" s="168" t="s">
        <v>1441</v>
      </c>
      <c r="B134" s="22" t="s">
        <v>213</v>
      </c>
      <c r="C134" s="29">
        <v>5.4174228675</v>
      </c>
      <c r="D134" s="27" t="str">
        <f t="shared" si="20"/>
        <v>N/A</v>
      </c>
      <c r="E134" s="29">
        <v>10.036050157</v>
      </c>
      <c r="F134" s="27" t="str">
        <f t="shared" si="21"/>
        <v>N/A</v>
      </c>
      <c r="G134" s="29">
        <v>9.2157655381999994</v>
      </c>
      <c r="H134" s="27" t="str">
        <f t="shared" si="22"/>
        <v>N/A</v>
      </c>
      <c r="I134" s="8">
        <v>85.26</v>
      </c>
      <c r="J134" s="8">
        <v>-8.17</v>
      </c>
      <c r="K134" s="28" t="s">
        <v>734</v>
      </c>
      <c r="L134" s="105" t="str">
        <f t="shared" si="23"/>
        <v>Yes</v>
      </c>
    </row>
    <row r="135" spans="1:12" x14ac:dyDescent="0.2">
      <c r="A135" s="168" t="s">
        <v>1442</v>
      </c>
      <c r="B135" s="22" t="s">
        <v>213</v>
      </c>
      <c r="C135" s="29">
        <v>17111.218384</v>
      </c>
      <c r="D135" s="27" t="str">
        <f t="shared" si="20"/>
        <v>N/A</v>
      </c>
      <c r="E135" s="29">
        <v>15343.960746999999</v>
      </c>
      <c r="F135" s="27" t="str">
        <f t="shared" si="21"/>
        <v>N/A</v>
      </c>
      <c r="G135" s="29">
        <v>13841.712638000001</v>
      </c>
      <c r="H135" s="27" t="str">
        <f t="shared" si="22"/>
        <v>N/A</v>
      </c>
      <c r="I135" s="8">
        <v>-10.3</v>
      </c>
      <c r="J135" s="8">
        <v>-9.7899999999999991</v>
      </c>
      <c r="K135" s="28" t="s">
        <v>734</v>
      </c>
      <c r="L135" s="105" t="str">
        <f t="shared" si="23"/>
        <v>Yes</v>
      </c>
    </row>
    <row r="136" spans="1:12" x14ac:dyDescent="0.2">
      <c r="A136" s="168" t="s">
        <v>1443</v>
      </c>
      <c r="B136" s="22" t="s">
        <v>213</v>
      </c>
      <c r="C136" s="29">
        <v>41654.909774</v>
      </c>
      <c r="D136" s="27" t="str">
        <f t="shared" si="20"/>
        <v>N/A</v>
      </c>
      <c r="E136" s="29">
        <v>38646.784884000001</v>
      </c>
      <c r="F136" s="27" t="str">
        <f t="shared" si="21"/>
        <v>N/A</v>
      </c>
      <c r="G136" s="29">
        <v>37309.505434999999</v>
      </c>
      <c r="H136" s="27" t="str">
        <f t="shared" si="22"/>
        <v>N/A</v>
      </c>
      <c r="I136" s="8">
        <v>-7.22</v>
      </c>
      <c r="J136" s="8">
        <v>-3.46</v>
      </c>
      <c r="K136" s="28" t="s">
        <v>734</v>
      </c>
      <c r="L136" s="105" t="str">
        <f t="shared" si="23"/>
        <v>Yes</v>
      </c>
    </row>
    <row r="137" spans="1:12" x14ac:dyDescent="0.2">
      <c r="A137" s="168" t="s">
        <v>1444</v>
      </c>
      <c r="B137" s="22" t="s">
        <v>213</v>
      </c>
      <c r="C137" s="29">
        <v>15229.603145999999</v>
      </c>
      <c r="D137" s="27" t="str">
        <f t="shared" si="20"/>
        <v>N/A</v>
      </c>
      <c r="E137" s="29">
        <v>13273.922153</v>
      </c>
      <c r="F137" s="27" t="str">
        <f t="shared" si="21"/>
        <v>N/A</v>
      </c>
      <c r="G137" s="29">
        <v>11694.736736000001</v>
      </c>
      <c r="H137" s="27" t="str">
        <f t="shared" si="22"/>
        <v>N/A</v>
      </c>
      <c r="I137" s="8">
        <v>-12.8</v>
      </c>
      <c r="J137" s="8">
        <v>-11.9</v>
      </c>
      <c r="K137" s="28" t="s">
        <v>734</v>
      </c>
      <c r="L137" s="105" t="str">
        <f t="shared" si="23"/>
        <v>Yes</v>
      </c>
    </row>
    <row r="138" spans="1:12" x14ac:dyDescent="0.2">
      <c r="A138" s="168" t="s">
        <v>1445</v>
      </c>
      <c r="B138" s="22" t="s">
        <v>213</v>
      </c>
      <c r="C138" s="29">
        <v>257.94874651999999</v>
      </c>
      <c r="D138" s="27" t="str">
        <f t="shared" si="20"/>
        <v>N/A</v>
      </c>
      <c r="E138" s="29">
        <v>230.54236477000001</v>
      </c>
      <c r="F138" s="27" t="str">
        <f t="shared" si="21"/>
        <v>N/A</v>
      </c>
      <c r="G138" s="29">
        <v>598.69049815000005</v>
      </c>
      <c r="H138" s="27" t="str">
        <f t="shared" si="22"/>
        <v>N/A</v>
      </c>
      <c r="I138" s="8">
        <v>-10.6</v>
      </c>
      <c r="J138" s="8">
        <v>159.69999999999999</v>
      </c>
      <c r="K138" s="28" t="s">
        <v>734</v>
      </c>
      <c r="L138" s="105" t="str">
        <f t="shared" si="23"/>
        <v>No</v>
      </c>
    </row>
    <row r="139" spans="1:12" x14ac:dyDescent="0.2">
      <c r="A139" s="168" t="s">
        <v>1446</v>
      </c>
      <c r="B139" s="22" t="s">
        <v>213</v>
      </c>
      <c r="C139" s="29">
        <v>0</v>
      </c>
      <c r="D139" s="27" t="str">
        <f t="shared" si="20"/>
        <v>N/A</v>
      </c>
      <c r="E139" s="29">
        <v>0</v>
      </c>
      <c r="F139" s="27" t="str">
        <f t="shared" si="21"/>
        <v>N/A</v>
      </c>
      <c r="G139" s="29">
        <v>393.90217390999999</v>
      </c>
      <c r="H139" s="27" t="str">
        <f t="shared" si="22"/>
        <v>N/A</v>
      </c>
      <c r="I139" s="8" t="s">
        <v>1748</v>
      </c>
      <c r="J139" s="8" t="s">
        <v>1748</v>
      </c>
      <c r="K139" s="28" t="s">
        <v>734</v>
      </c>
      <c r="L139" s="105" t="str">
        <f t="shared" si="23"/>
        <v>N/A</v>
      </c>
    </row>
    <row r="140" spans="1:12" x14ac:dyDescent="0.2">
      <c r="A140" s="168" t="s">
        <v>1447</v>
      </c>
      <c r="B140" s="22" t="s">
        <v>213</v>
      </c>
      <c r="C140" s="29">
        <v>276.79310344999999</v>
      </c>
      <c r="D140" s="27" t="str">
        <f t="shared" si="20"/>
        <v>N/A</v>
      </c>
      <c r="E140" s="29">
        <v>251.62121212</v>
      </c>
      <c r="F140" s="27" t="str">
        <f t="shared" si="21"/>
        <v>N/A</v>
      </c>
      <c r="G140" s="29">
        <v>617.52854977000004</v>
      </c>
      <c r="H140" s="27" t="str">
        <f t="shared" si="22"/>
        <v>N/A</v>
      </c>
      <c r="I140" s="8">
        <v>-9.09</v>
      </c>
      <c r="J140" s="8">
        <v>145.4</v>
      </c>
      <c r="K140" s="28" t="s">
        <v>734</v>
      </c>
      <c r="L140" s="105" t="str">
        <f t="shared" si="23"/>
        <v>No</v>
      </c>
    </row>
    <row r="141" spans="1:12" x14ac:dyDescent="0.2">
      <c r="A141" s="168" t="s">
        <v>1448</v>
      </c>
      <c r="B141" s="22" t="s">
        <v>213</v>
      </c>
      <c r="C141" s="29">
        <v>42791.655709999999</v>
      </c>
      <c r="D141" s="27" t="str">
        <f t="shared" si="20"/>
        <v>N/A</v>
      </c>
      <c r="E141" s="29">
        <v>60284.893250000001</v>
      </c>
      <c r="F141" s="27" t="str">
        <f t="shared" si="21"/>
        <v>N/A</v>
      </c>
      <c r="G141" s="29">
        <v>67417.596862999999</v>
      </c>
      <c r="H141" s="27" t="str">
        <f t="shared" si="22"/>
        <v>N/A</v>
      </c>
      <c r="I141" s="8">
        <v>40.880000000000003</v>
      </c>
      <c r="J141" s="8">
        <v>11.83</v>
      </c>
      <c r="K141" s="28" t="s">
        <v>734</v>
      </c>
      <c r="L141" s="105" t="str">
        <f t="shared" si="23"/>
        <v>Yes</v>
      </c>
    </row>
    <row r="142" spans="1:12" x14ac:dyDescent="0.2">
      <c r="A142" s="168" t="s">
        <v>1449</v>
      </c>
      <c r="B142" s="22" t="s">
        <v>213</v>
      </c>
      <c r="C142" s="29">
        <v>31709.654135000001</v>
      </c>
      <c r="D142" s="27" t="str">
        <f t="shared" si="20"/>
        <v>N/A</v>
      </c>
      <c r="E142" s="29">
        <v>54538.767441999997</v>
      </c>
      <c r="F142" s="27" t="str">
        <f t="shared" si="21"/>
        <v>N/A</v>
      </c>
      <c r="G142" s="29">
        <v>60527.717390999998</v>
      </c>
      <c r="H142" s="27" t="str">
        <f t="shared" si="22"/>
        <v>N/A</v>
      </c>
      <c r="I142" s="8">
        <v>71.989999999999995</v>
      </c>
      <c r="J142" s="8">
        <v>10.98</v>
      </c>
      <c r="K142" s="28" t="s">
        <v>734</v>
      </c>
      <c r="L142" s="105" t="str">
        <f t="shared" si="23"/>
        <v>Yes</v>
      </c>
    </row>
    <row r="143" spans="1:12" x14ac:dyDescent="0.2">
      <c r="A143" s="168" t="s">
        <v>1450</v>
      </c>
      <c r="B143" s="22" t="s">
        <v>213</v>
      </c>
      <c r="C143" s="29">
        <v>43836.105867999999</v>
      </c>
      <c r="D143" s="27" t="str">
        <f t="shared" si="20"/>
        <v>N/A</v>
      </c>
      <c r="E143" s="29">
        <v>60895.754440999997</v>
      </c>
      <c r="F143" s="27" t="str">
        <f t="shared" si="21"/>
        <v>N/A</v>
      </c>
      <c r="G143" s="29">
        <v>68226.193532000005</v>
      </c>
      <c r="H143" s="27" t="str">
        <f t="shared" si="22"/>
        <v>N/A</v>
      </c>
      <c r="I143" s="8">
        <v>38.92</v>
      </c>
      <c r="J143" s="8">
        <v>12.04</v>
      </c>
      <c r="K143" s="28" t="s">
        <v>734</v>
      </c>
      <c r="L143" s="105" t="str">
        <f t="shared" si="23"/>
        <v>Yes</v>
      </c>
    </row>
    <row r="144" spans="1:12" x14ac:dyDescent="0.2">
      <c r="A144" s="168" t="s">
        <v>89</v>
      </c>
      <c r="B144" s="22" t="s">
        <v>213</v>
      </c>
      <c r="C144" s="4">
        <v>0.8913649025</v>
      </c>
      <c r="D144" s="27" t="str">
        <f t="shared" ref="D144:D161" si="24">IF($B144="N/A","N/A",IF(C144&gt;10,"No",IF(C144&lt;-10,"No","Yes")))</f>
        <v>N/A</v>
      </c>
      <c r="E144" s="4">
        <v>1.0531354715000001</v>
      </c>
      <c r="F144" s="27" t="str">
        <f t="shared" ref="F144:F161" si="25">IF($B144="N/A","N/A",IF(E144&gt;10,"No",IF(E144&lt;-10,"No","Yes")))</f>
        <v>N/A</v>
      </c>
      <c r="G144" s="4">
        <v>1.2915129151</v>
      </c>
      <c r="H144" s="27" t="str">
        <f t="shared" ref="H144:H161" si="26">IF($B144="N/A","N/A",IF(G144&gt;10,"No",IF(G144&lt;-10,"No","Yes")))</f>
        <v>N/A</v>
      </c>
      <c r="I144" s="8">
        <v>18.149999999999999</v>
      </c>
      <c r="J144" s="8">
        <v>22.64</v>
      </c>
      <c r="K144" s="28" t="s">
        <v>734</v>
      </c>
      <c r="L144" s="105" t="str">
        <f t="shared" ref="L144:L161" si="27">IF(J144="Div by 0", "N/A", IF(K144="N/A","N/A", IF(J144&gt;VALUE(MID(K144,1,2)), "No", IF(J144&lt;-1*VALUE(MID(K144,1,2)), "No", "Yes"))))</f>
        <v>Yes</v>
      </c>
    </row>
    <row r="145" spans="1:12" x14ac:dyDescent="0.2">
      <c r="A145" s="168" t="s">
        <v>474</v>
      </c>
      <c r="B145" s="22" t="s">
        <v>213</v>
      </c>
      <c r="C145" s="4">
        <v>0.75187969919999997</v>
      </c>
      <c r="D145" s="27" t="str">
        <f t="shared" si="24"/>
        <v>N/A</v>
      </c>
      <c r="E145" s="4">
        <v>1.1627906977</v>
      </c>
      <c r="F145" s="27" t="str">
        <f t="shared" si="25"/>
        <v>N/A</v>
      </c>
      <c r="G145" s="4">
        <v>1.6304347826000001</v>
      </c>
      <c r="H145" s="27" t="str">
        <f t="shared" si="26"/>
        <v>N/A</v>
      </c>
      <c r="I145" s="8">
        <v>54.65</v>
      </c>
      <c r="J145" s="8">
        <v>40.22</v>
      </c>
      <c r="K145" s="28" t="s">
        <v>734</v>
      </c>
      <c r="L145" s="105" t="str">
        <f t="shared" si="27"/>
        <v>No</v>
      </c>
    </row>
    <row r="146" spans="1:12" x14ac:dyDescent="0.2">
      <c r="A146" s="168" t="s">
        <v>475</v>
      </c>
      <c r="B146" s="22" t="s">
        <v>213</v>
      </c>
      <c r="C146" s="4">
        <v>0.90744101629999996</v>
      </c>
      <c r="D146" s="27" t="str">
        <f t="shared" si="24"/>
        <v>N/A</v>
      </c>
      <c r="E146" s="4">
        <v>1.0449320794000001</v>
      </c>
      <c r="F146" s="27" t="str">
        <f t="shared" si="25"/>
        <v>N/A</v>
      </c>
      <c r="G146" s="4">
        <v>1.2632642749</v>
      </c>
      <c r="H146" s="27" t="str">
        <f t="shared" si="26"/>
        <v>N/A</v>
      </c>
      <c r="I146" s="8">
        <v>15.15</v>
      </c>
      <c r="J146" s="8">
        <v>20.89</v>
      </c>
      <c r="K146" s="28" t="s">
        <v>734</v>
      </c>
      <c r="L146" s="105" t="str">
        <f t="shared" si="27"/>
        <v>Yes</v>
      </c>
    </row>
    <row r="147" spans="1:12" x14ac:dyDescent="0.2">
      <c r="A147" s="168" t="s">
        <v>1451</v>
      </c>
      <c r="B147" s="22" t="s">
        <v>213</v>
      </c>
      <c r="C147" s="4">
        <v>8.3565459610000001</v>
      </c>
      <c r="D147" s="27" t="str">
        <f t="shared" si="24"/>
        <v>N/A</v>
      </c>
      <c r="E147" s="4">
        <v>6.9411201532</v>
      </c>
      <c r="F147" s="27" t="str">
        <f t="shared" si="25"/>
        <v>N/A</v>
      </c>
      <c r="G147" s="4">
        <v>6.2730627306000004</v>
      </c>
      <c r="H147" s="27" t="str">
        <f t="shared" si="26"/>
        <v>N/A</v>
      </c>
      <c r="I147" s="8">
        <v>-16.899999999999999</v>
      </c>
      <c r="J147" s="8">
        <v>-9.6199999999999992</v>
      </c>
      <c r="K147" s="28" t="s">
        <v>734</v>
      </c>
      <c r="L147" s="105" t="str">
        <f t="shared" si="27"/>
        <v>Yes</v>
      </c>
    </row>
    <row r="148" spans="1:12" x14ac:dyDescent="0.2">
      <c r="A148" s="168" t="s">
        <v>1452</v>
      </c>
      <c r="B148" s="22" t="s">
        <v>213</v>
      </c>
      <c r="C148" s="4">
        <v>20.30075188</v>
      </c>
      <c r="D148" s="27" t="str">
        <f t="shared" si="24"/>
        <v>N/A</v>
      </c>
      <c r="E148" s="4">
        <v>16.279069766999999</v>
      </c>
      <c r="F148" s="27" t="str">
        <f t="shared" si="25"/>
        <v>N/A</v>
      </c>
      <c r="G148" s="4">
        <v>15.760869565</v>
      </c>
      <c r="H148" s="27" t="str">
        <f t="shared" si="26"/>
        <v>N/A</v>
      </c>
      <c r="I148" s="8">
        <v>-19.8</v>
      </c>
      <c r="J148" s="8">
        <v>-3.18</v>
      </c>
      <c r="K148" s="28" t="s">
        <v>734</v>
      </c>
      <c r="L148" s="105" t="str">
        <f t="shared" si="27"/>
        <v>Yes</v>
      </c>
    </row>
    <row r="149" spans="1:12" x14ac:dyDescent="0.2">
      <c r="A149" s="168" t="s">
        <v>1453</v>
      </c>
      <c r="B149" s="22" t="s">
        <v>213</v>
      </c>
      <c r="C149" s="4">
        <v>7.4410163339000004</v>
      </c>
      <c r="D149" s="27" t="str">
        <f t="shared" si="24"/>
        <v>N/A</v>
      </c>
      <c r="E149" s="4">
        <v>6.1128526646000001</v>
      </c>
      <c r="F149" s="27" t="str">
        <f t="shared" si="25"/>
        <v>N/A</v>
      </c>
      <c r="G149" s="4">
        <v>5.4067710965</v>
      </c>
      <c r="H149" s="27" t="str">
        <f t="shared" si="26"/>
        <v>N/A</v>
      </c>
      <c r="I149" s="8">
        <v>-17.8</v>
      </c>
      <c r="J149" s="8">
        <v>-11.6</v>
      </c>
      <c r="K149" s="28" t="s">
        <v>734</v>
      </c>
      <c r="L149" s="105" t="str">
        <f t="shared" si="27"/>
        <v>Yes</v>
      </c>
    </row>
    <row r="150" spans="1:12" x14ac:dyDescent="0.2">
      <c r="A150" s="168" t="s">
        <v>90</v>
      </c>
      <c r="B150" s="22" t="s">
        <v>213</v>
      </c>
      <c r="C150" s="4">
        <v>13.760445682</v>
      </c>
      <c r="D150" s="27" t="str">
        <f t="shared" si="24"/>
        <v>N/A</v>
      </c>
      <c r="E150" s="4">
        <v>11.680229775000001</v>
      </c>
      <c r="F150" s="27" t="str">
        <f t="shared" si="25"/>
        <v>N/A</v>
      </c>
      <c r="G150" s="4">
        <v>17.666051661000001</v>
      </c>
      <c r="H150" s="27" t="str">
        <f t="shared" si="26"/>
        <v>N/A</v>
      </c>
      <c r="I150" s="8">
        <v>-15.1</v>
      </c>
      <c r="J150" s="8">
        <v>51.25</v>
      </c>
      <c r="K150" s="28" t="s">
        <v>734</v>
      </c>
      <c r="L150" s="105" t="str">
        <f t="shared" si="27"/>
        <v>No</v>
      </c>
    </row>
    <row r="151" spans="1:12" x14ac:dyDescent="0.2">
      <c r="A151" s="168" t="s">
        <v>476</v>
      </c>
      <c r="B151" s="22" t="s">
        <v>213</v>
      </c>
      <c r="C151" s="4">
        <v>0</v>
      </c>
      <c r="D151" s="27" t="str">
        <f t="shared" si="24"/>
        <v>N/A</v>
      </c>
      <c r="E151" s="4">
        <v>0</v>
      </c>
      <c r="F151" s="27" t="str">
        <f t="shared" si="25"/>
        <v>N/A</v>
      </c>
      <c r="G151" s="4">
        <v>8.6956521738999992</v>
      </c>
      <c r="H151" s="27" t="str">
        <f t="shared" si="26"/>
        <v>N/A</v>
      </c>
      <c r="I151" s="8" t="s">
        <v>1748</v>
      </c>
      <c r="J151" s="8" t="s">
        <v>1748</v>
      </c>
      <c r="K151" s="28" t="s">
        <v>734</v>
      </c>
      <c r="L151" s="105" t="str">
        <f t="shared" si="27"/>
        <v>N/A</v>
      </c>
    </row>
    <row r="152" spans="1:12" x14ac:dyDescent="0.2">
      <c r="A152" s="168" t="s">
        <v>477</v>
      </c>
      <c r="B152" s="22" t="s">
        <v>213</v>
      </c>
      <c r="C152" s="4">
        <v>14.761040532000001</v>
      </c>
      <c r="D152" s="27" t="str">
        <f t="shared" si="24"/>
        <v>N/A</v>
      </c>
      <c r="E152" s="4">
        <v>12.748171369</v>
      </c>
      <c r="F152" s="27" t="str">
        <f t="shared" si="25"/>
        <v>N/A</v>
      </c>
      <c r="G152" s="4">
        <v>18.443658413000001</v>
      </c>
      <c r="H152" s="27" t="str">
        <f t="shared" si="26"/>
        <v>N/A</v>
      </c>
      <c r="I152" s="8">
        <v>-13.6</v>
      </c>
      <c r="J152" s="8">
        <v>44.68</v>
      </c>
      <c r="K152" s="28" t="s">
        <v>734</v>
      </c>
      <c r="L152" s="105" t="str">
        <f t="shared" si="27"/>
        <v>No</v>
      </c>
    </row>
    <row r="153" spans="1:12" x14ac:dyDescent="0.2">
      <c r="A153" s="168" t="s">
        <v>117</v>
      </c>
      <c r="B153" s="22" t="s">
        <v>213</v>
      </c>
      <c r="C153" s="4">
        <v>49.693593315000001</v>
      </c>
      <c r="D153" s="27" t="str">
        <f t="shared" si="24"/>
        <v>N/A</v>
      </c>
      <c r="E153" s="4">
        <v>60.220201052999997</v>
      </c>
      <c r="F153" s="27" t="str">
        <f t="shared" si="25"/>
        <v>N/A</v>
      </c>
      <c r="G153" s="4">
        <v>65.636531364999996</v>
      </c>
      <c r="H153" s="27" t="str">
        <f t="shared" si="26"/>
        <v>N/A</v>
      </c>
      <c r="I153" s="8">
        <v>21.18</v>
      </c>
      <c r="J153" s="8">
        <v>8.9939999999999998</v>
      </c>
      <c r="K153" s="28" t="s">
        <v>734</v>
      </c>
      <c r="L153" s="105" t="str">
        <f t="shared" si="27"/>
        <v>Yes</v>
      </c>
    </row>
    <row r="154" spans="1:12" x14ac:dyDescent="0.2">
      <c r="A154" s="168" t="s">
        <v>478</v>
      </c>
      <c r="B154" s="22" t="s">
        <v>213</v>
      </c>
      <c r="C154" s="4">
        <v>44.360902256000003</v>
      </c>
      <c r="D154" s="27" t="str">
        <f t="shared" si="24"/>
        <v>N/A</v>
      </c>
      <c r="E154" s="4">
        <v>47.674418605</v>
      </c>
      <c r="F154" s="27" t="str">
        <f t="shared" si="25"/>
        <v>N/A</v>
      </c>
      <c r="G154" s="4">
        <v>59.239130435</v>
      </c>
      <c r="H154" s="27" t="str">
        <f t="shared" si="26"/>
        <v>N/A</v>
      </c>
      <c r="I154" s="8">
        <v>7.4690000000000003</v>
      </c>
      <c r="J154" s="8">
        <v>24.26</v>
      </c>
      <c r="K154" s="28" t="s">
        <v>734</v>
      </c>
      <c r="L154" s="105" t="str">
        <f t="shared" si="27"/>
        <v>Yes</v>
      </c>
    </row>
    <row r="155" spans="1:12" x14ac:dyDescent="0.2">
      <c r="A155" s="168" t="s">
        <v>479</v>
      </c>
      <c r="B155" s="22" t="s">
        <v>213</v>
      </c>
      <c r="C155" s="4">
        <v>50.272232305000003</v>
      </c>
      <c r="D155" s="27" t="str">
        <f t="shared" si="24"/>
        <v>N/A</v>
      </c>
      <c r="E155" s="4">
        <v>61.44200627</v>
      </c>
      <c r="F155" s="27" t="str">
        <f t="shared" si="25"/>
        <v>N/A</v>
      </c>
      <c r="G155" s="4">
        <v>66.346639717000002</v>
      </c>
      <c r="H155" s="27" t="str">
        <f t="shared" si="26"/>
        <v>N/A</v>
      </c>
      <c r="I155" s="8">
        <v>22.22</v>
      </c>
      <c r="J155" s="8">
        <v>7.9829999999999997</v>
      </c>
      <c r="K155" s="28" t="s">
        <v>734</v>
      </c>
      <c r="L155" s="105" t="str">
        <f t="shared" si="27"/>
        <v>Yes</v>
      </c>
    </row>
    <row r="156" spans="1:12" x14ac:dyDescent="0.2">
      <c r="A156" s="168" t="s">
        <v>1454</v>
      </c>
      <c r="B156" s="22" t="s">
        <v>213</v>
      </c>
      <c r="C156" s="23">
        <v>0</v>
      </c>
      <c r="D156" s="27" t="str">
        <f t="shared" si="24"/>
        <v>N/A</v>
      </c>
      <c r="E156" s="23">
        <v>0</v>
      </c>
      <c r="F156" s="27" t="str">
        <f t="shared" si="25"/>
        <v>N/A</v>
      </c>
      <c r="G156" s="23">
        <v>0</v>
      </c>
      <c r="H156" s="27" t="str">
        <f t="shared" si="26"/>
        <v>N/A</v>
      </c>
      <c r="I156" s="8" t="s">
        <v>1748</v>
      </c>
      <c r="J156" s="8" t="s">
        <v>1748</v>
      </c>
      <c r="K156" s="28" t="s">
        <v>734</v>
      </c>
      <c r="L156" s="105" t="str">
        <f t="shared" si="27"/>
        <v>N/A</v>
      </c>
    </row>
    <row r="157" spans="1:12" x14ac:dyDescent="0.2">
      <c r="A157" s="168" t="s">
        <v>1455</v>
      </c>
      <c r="B157" s="22" t="s">
        <v>213</v>
      </c>
      <c r="C157" s="23">
        <v>0</v>
      </c>
      <c r="D157" s="27" t="str">
        <f t="shared" si="24"/>
        <v>N/A</v>
      </c>
      <c r="E157" s="23">
        <v>0</v>
      </c>
      <c r="F157" s="27" t="str">
        <f t="shared" si="25"/>
        <v>N/A</v>
      </c>
      <c r="G157" s="23">
        <v>0</v>
      </c>
      <c r="H157" s="27" t="str">
        <f t="shared" si="26"/>
        <v>N/A</v>
      </c>
      <c r="I157" s="8" t="s">
        <v>1748</v>
      </c>
      <c r="J157" s="8" t="s">
        <v>1748</v>
      </c>
      <c r="K157" s="28" t="s">
        <v>734</v>
      </c>
      <c r="L157" s="105" t="str">
        <f t="shared" si="27"/>
        <v>N/A</v>
      </c>
    </row>
    <row r="158" spans="1:12" x14ac:dyDescent="0.2">
      <c r="A158" s="168" t="s">
        <v>1456</v>
      </c>
      <c r="B158" s="22" t="s">
        <v>213</v>
      </c>
      <c r="C158" s="23">
        <v>0</v>
      </c>
      <c r="D158" s="27" t="str">
        <f t="shared" si="24"/>
        <v>N/A</v>
      </c>
      <c r="E158" s="23">
        <v>0</v>
      </c>
      <c r="F158" s="27" t="str">
        <f t="shared" si="25"/>
        <v>N/A</v>
      </c>
      <c r="G158" s="23">
        <v>0</v>
      </c>
      <c r="H158" s="27" t="str">
        <f t="shared" si="26"/>
        <v>N/A</v>
      </c>
      <c r="I158" s="8" t="s">
        <v>1748</v>
      </c>
      <c r="J158" s="8" t="s">
        <v>1748</v>
      </c>
      <c r="K158" s="28" t="s">
        <v>734</v>
      </c>
      <c r="L158" s="105" t="str">
        <f t="shared" si="27"/>
        <v>N/A</v>
      </c>
    </row>
    <row r="159" spans="1:12" x14ac:dyDescent="0.2">
      <c r="A159" s="168" t="s">
        <v>1457</v>
      </c>
      <c r="B159" s="22" t="s">
        <v>213</v>
      </c>
      <c r="C159" s="23">
        <v>338.84666666999999</v>
      </c>
      <c r="D159" s="27" t="str">
        <f t="shared" si="24"/>
        <v>N/A</v>
      </c>
      <c r="E159" s="23">
        <v>336.82758620999999</v>
      </c>
      <c r="F159" s="27" t="str">
        <f t="shared" si="25"/>
        <v>N/A</v>
      </c>
      <c r="G159" s="23">
        <v>338.35294118000002</v>
      </c>
      <c r="H159" s="27" t="str">
        <f t="shared" si="26"/>
        <v>N/A</v>
      </c>
      <c r="I159" s="8">
        <v>-0.59599999999999997</v>
      </c>
      <c r="J159" s="8">
        <v>0.45290000000000002</v>
      </c>
      <c r="K159" s="28" t="s">
        <v>734</v>
      </c>
      <c r="L159" s="105" t="str">
        <f t="shared" si="27"/>
        <v>Yes</v>
      </c>
    </row>
    <row r="160" spans="1:12" x14ac:dyDescent="0.2">
      <c r="A160" s="168" t="s">
        <v>1458</v>
      </c>
      <c r="B160" s="22" t="s">
        <v>213</v>
      </c>
      <c r="C160" s="23">
        <v>355.92592593000001</v>
      </c>
      <c r="D160" s="27" t="str">
        <f t="shared" si="24"/>
        <v>N/A</v>
      </c>
      <c r="E160" s="23">
        <v>343.46428571000001</v>
      </c>
      <c r="F160" s="27" t="str">
        <f t="shared" si="25"/>
        <v>N/A</v>
      </c>
      <c r="G160" s="23">
        <v>342.03448276</v>
      </c>
      <c r="H160" s="27" t="str">
        <f t="shared" si="26"/>
        <v>N/A</v>
      </c>
      <c r="I160" s="8">
        <v>-3.5</v>
      </c>
      <c r="J160" s="8">
        <v>-0.41599999999999998</v>
      </c>
      <c r="K160" s="28" t="s">
        <v>734</v>
      </c>
      <c r="L160" s="105" t="str">
        <f t="shared" si="27"/>
        <v>Yes</v>
      </c>
    </row>
    <row r="161" spans="1:12" x14ac:dyDescent="0.2">
      <c r="A161" s="168" t="s">
        <v>1459</v>
      </c>
      <c r="B161" s="22" t="s">
        <v>213</v>
      </c>
      <c r="C161" s="23">
        <v>335.09756098000003</v>
      </c>
      <c r="D161" s="27" t="str">
        <f t="shared" si="24"/>
        <v>N/A</v>
      </c>
      <c r="E161" s="23">
        <v>335.23931623999999</v>
      </c>
      <c r="F161" s="27" t="str">
        <f t="shared" si="25"/>
        <v>N/A</v>
      </c>
      <c r="G161" s="23">
        <v>337.35514018999999</v>
      </c>
      <c r="H161" s="27" t="str">
        <f t="shared" si="26"/>
        <v>N/A</v>
      </c>
      <c r="I161" s="8">
        <v>4.2299999999999997E-2</v>
      </c>
      <c r="J161" s="8">
        <v>0.63109999999999999</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11</v>
      </c>
      <c r="H163" s="27" t="str">
        <f t="shared" si="30"/>
        <v>N/A</v>
      </c>
      <c r="I163" s="8" t="s">
        <v>1748</v>
      </c>
      <c r="J163" s="8">
        <v>100</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60</v>
      </c>
      <c r="D165" s="27" t="str">
        <f t="shared" si="28"/>
        <v>N/A</v>
      </c>
      <c r="E165" s="23">
        <v>60</v>
      </c>
      <c r="F165" s="27" t="str">
        <f t="shared" si="29"/>
        <v>N/A</v>
      </c>
      <c r="G165" s="23">
        <v>51</v>
      </c>
      <c r="H165" s="27" t="str">
        <f t="shared" si="30"/>
        <v>N/A</v>
      </c>
      <c r="I165" s="8">
        <v>0</v>
      </c>
      <c r="J165" s="8">
        <v>-15</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64</v>
      </c>
      <c r="D167" s="27" t="str">
        <f t="shared" si="28"/>
        <v>N/A</v>
      </c>
      <c r="E167" s="23">
        <v>96</v>
      </c>
      <c r="F167" s="27" t="str">
        <f t="shared" si="29"/>
        <v>N/A</v>
      </c>
      <c r="G167" s="23">
        <v>111</v>
      </c>
      <c r="H167" s="27" t="str">
        <f t="shared" si="30"/>
        <v>N/A</v>
      </c>
      <c r="I167" s="8">
        <v>50</v>
      </c>
      <c r="J167" s="8">
        <v>15.63</v>
      </c>
      <c r="K167" s="10" t="s">
        <v>213</v>
      </c>
      <c r="L167" s="105" t="str">
        <f t="shared" si="31"/>
        <v>N/A</v>
      </c>
    </row>
    <row r="168" spans="1:12" x14ac:dyDescent="0.2">
      <c r="A168" s="168" t="s">
        <v>125</v>
      </c>
      <c r="B168" s="22" t="s">
        <v>213</v>
      </c>
      <c r="C168" s="29">
        <v>385905</v>
      </c>
      <c r="D168" s="27" t="str">
        <f t="shared" si="28"/>
        <v>N/A</v>
      </c>
      <c r="E168" s="29">
        <v>569599</v>
      </c>
      <c r="F168" s="27" t="str">
        <f t="shared" si="29"/>
        <v>N/A</v>
      </c>
      <c r="G168" s="29">
        <v>619612</v>
      </c>
      <c r="H168" s="27" t="str">
        <f t="shared" si="30"/>
        <v>N/A</v>
      </c>
      <c r="I168" s="8">
        <v>47.6</v>
      </c>
      <c r="J168" s="8">
        <v>8.7799999999999994</v>
      </c>
      <c r="K168" s="10" t="s">
        <v>213</v>
      </c>
      <c r="L168" s="105" t="str">
        <f t="shared" si="31"/>
        <v>N/A</v>
      </c>
    </row>
    <row r="169" spans="1:12" x14ac:dyDescent="0.2">
      <c r="A169" s="168" t="s">
        <v>1596</v>
      </c>
      <c r="B169" s="22" t="s">
        <v>213</v>
      </c>
      <c r="C169" s="29">
        <v>1541</v>
      </c>
      <c r="D169" s="27" t="str">
        <f t="shared" si="28"/>
        <v>N/A</v>
      </c>
      <c r="E169" s="29">
        <v>3791</v>
      </c>
      <c r="F169" s="27" t="str">
        <f t="shared" si="29"/>
        <v>N/A</v>
      </c>
      <c r="G169" s="29">
        <v>1369</v>
      </c>
      <c r="H169" s="27" t="str">
        <f t="shared" si="30"/>
        <v>N/A</v>
      </c>
      <c r="I169" s="8">
        <v>146</v>
      </c>
      <c r="J169" s="8">
        <v>-63.9</v>
      </c>
      <c r="K169" s="10" t="s">
        <v>213</v>
      </c>
      <c r="L169" s="105" t="str">
        <f t="shared" si="31"/>
        <v>N/A</v>
      </c>
    </row>
    <row r="170" spans="1:12" x14ac:dyDescent="0.2">
      <c r="A170" s="168" t="s">
        <v>1353</v>
      </c>
      <c r="B170" s="22" t="s">
        <v>213</v>
      </c>
      <c r="C170" s="29">
        <v>385905</v>
      </c>
      <c r="D170" s="27" t="str">
        <f t="shared" si="28"/>
        <v>N/A</v>
      </c>
      <c r="E170" s="29">
        <v>569599</v>
      </c>
      <c r="F170" s="27" t="str">
        <f t="shared" si="29"/>
        <v>N/A</v>
      </c>
      <c r="G170" s="29">
        <v>619612</v>
      </c>
      <c r="H170" s="27" t="str">
        <f t="shared" si="30"/>
        <v>N/A</v>
      </c>
      <c r="I170" s="8">
        <v>47.6</v>
      </c>
      <c r="J170" s="8">
        <v>8.7799999999999994</v>
      </c>
      <c r="K170" s="10" t="s">
        <v>213</v>
      </c>
      <c r="L170" s="105" t="str">
        <f t="shared" si="31"/>
        <v>N/A</v>
      </c>
    </row>
    <row r="171" spans="1:12" x14ac:dyDescent="0.2">
      <c r="A171" s="168" t="s">
        <v>1590</v>
      </c>
      <c r="B171" s="22" t="s">
        <v>213</v>
      </c>
      <c r="C171" s="29">
        <v>20459</v>
      </c>
      <c r="D171" s="27" t="str">
        <f t="shared" si="28"/>
        <v>N/A</v>
      </c>
      <c r="E171" s="29">
        <v>43611</v>
      </c>
      <c r="F171" s="27" t="str">
        <f t="shared" si="29"/>
        <v>N/A</v>
      </c>
      <c r="G171" s="29">
        <v>41404</v>
      </c>
      <c r="H171" s="27" t="str">
        <f t="shared" si="30"/>
        <v>N/A</v>
      </c>
      <c r="I171" s="8">
        <v>113.2</v>
      </c>
      <c r="J171" s="8">
        <v>-5.0599999999999996</v>
      </c>
      <c r="K171" s="10" t="s">
        <v>213</v>
      </c>
      <c r="L171" s="105" t="str">
        <f t="shared" si="31"/>
        <v>N/A</v>
      </c>
    </row>
    <row r="172" spans="1:12" x14ac:dyDescent="0.2">
      <c r="A172" s="168" t="s">
        <v>1591</v>
      </c>
      <c r="B172" s="22" t="s">
        <v>213</v>
      </c>
      <c r="C172" s="29">
        <v>331548</v>
      </c>
      <c r="D172" s="27" t="str">
        <f t="shared" si="28"/>
        <v>N/A</v>
      </c>
      <c r="E172" s="29">
        <v>331411</v>
      </c>
      <c r="F172" s="27" t="str">
        <f t="shared" si="29"/>
        <v>N/A</v>
      </c>
      <c r="G172" s="29">
        <v>335928</v>
      </c>
      <c r="H172" s="27" t="str">
        <f t="shared" si="30"/>
        <v>N/A</v>
      </c>
      <c r="I172" s="8">
        <v>-4.1000000000000002E-2</v>
      </c>
      <c r="J172" s="8">
        <v>1.363</v>
      </c>
      <c r="K172" s="10" t="s">
        <v>213</v>
      </c>
      <c r="L172" s="105" t="str">
        <f t="shared" si="31"/>
        <v>N/A</v>
      </c>
    </row>
    <row r="173" spans="1:12" ht="25.5" x14ac:dyDescent="0.2">
      <c r="A173" s="168" t="s">
        <v>1354</v>
      </c>
      <c r="B173" s="22" t="s">
        <v>213</v>
      </c>
      <c r="C173" s="29">
        <v>7158</v>
      </c>
      <c r="D173" s="27" t="str">
        <f t="shared" ref="D173:D187" si="32">IF($B173="N/A","N/A",IF(C173&gt;10,"No",IF(C173&lt;-10,"No","Yes")))</f>
        <v>N/A</v>
      </c>
      <c r="E173" s="29">
        <v>6616</v>
      </c>
      <c r="F173" s="27" t="str">
        <f t="shared" ref="F173:F187" si="33">IF($B173="N/A","N/A",IF(E173&gt;10,"No",IF(E173&lt;-10,"No","Yes")))</f>
        <v>N/A</v>
      </c>
      <c r="G173" s="29">
        <v>10241</v>
      </c>
      <c r="H173" s="27" t="str">
        <f t="shared" ref="H173:H187" si="34">IF($B173="N/A","N/A",IF(G173&gt;10,"No",IF(G173&lt;-10,"No","Yes")))</f>
        <v>N/A</v>
      </c>
      <c r="I173" s="8">
        <v>-7.57</v>
      </c>
      <c r="J173" s="8">
        <v>54.79</v>
      </c>
      <c r="K173" s="28" t="s">
        <v>734</v>
      </c>
      <c r="L173" s="105" t="str">
        <f t="shared" ref="L173:L187" si="35">IF(J173="Div by 0", "N/A", IF(K173="N/A","N/A", IF(J173&gt;VALUE(MID(K173,1,2)), "No", IF(J173&lt;-1*VALUE(MID(K173,1,2)), "No", "Yes"))))</f>
        <v>No</v>
      </c>
    </row>
    <row r="174" spans="1:12" x14ac:dyDescent="0.2">
      <c r="A174" s="168" t="s">
        <v>646</v>
      </c>
      <c r="B174" s="22" t="s">
        <v>213</v>
      </c>
      <c r="C174" s="23">
        <v>30</v>
      </c>
      <c r="D174" s="27" t="str">
        <f t="shared" si="32"/>
        <v>N/A</v>
      </c>
      <c r="E174" s="23">
        <v>38</v>
      </c>
      <c r="F174" s="27" t="str">
        <f t="shared" si="33"/>
        <v>N/A</v>
      </c>
      <c r="G174" s="23">
        <v>46</v>
      </c>
      <c r="H174" s="27" t="str">
        <f t="shared" si="34"/>
        <v>N/A</v>
      </c>
      <c r="I174" s="8">
        <v>26.67</v>
      </c>
      <c r="J174" s="8">
        <v>21.05</v>
      </c>
      <c r="K174" s="28" t="s">
        <v>734</v>
      </c>
      <c r="L174" s="105" t="str">
        <f t="shared" si="35"/>
        <v>Yes</v>
      </c>
    </row>
    <row r="175" spans="1:12" ht="25.5" x14ac:dyDescent="0.2">
      <c r="A175" s="168" t="s">
        <v>1355</v>
      </c>
      <c r="B175" s="22" t="s">
        <v>213</v>
      </c>
      <c r="C175" s="29">
        <v>238.6</v>
      </c>
      <c r="D175" s="27" t="str">
        <f t="shared" si="32"/>
        <v>N/A</v>
      </c>
      <c r="E175" s="29">
        <v>174.10526315999999</v>
      </c>
      <c r="F175" s="27" t="str">
        <f t="shared" si="33"/>
        <v>N/A</v>
      </c>
      <c r="G175" s="29">
        <v>222.63043478</v>
      </c>
      <c r="H175" s="27" t="str">
        <f t="shared" si="34"/>
        <v>N/A</v>
      </c>
      <c r="I175" s="8">
        <v>-27</v>
      </c>
      <c r="J175" s="8">
        <v>27.87</v>
      </c>
      <c r="K175" s="28" t="s">
        <v>734</v>
      </c>
      <c r="L175" s="105" t="str">
        <f t="shared" si="35"/>
        <v>Yes</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0</v>
      </c>
      <c r="D179" s="27" t="str">
        <f t="shared" si="32"/>
        <v>N/A</v>
      </c>
      <c r="E179" s="29">
        <v>0</v>
      </c>
      <c r="F179" s="27" t="str">
        <f t="shared" si="33"/>
        <v>N/A</v>
      </c>
      <c r="G179" s="29">
        <v>91</v>
      </c>
      <c r="H179" s="27" t="str">
        <f t="shared" si="34"/>
        <v>N/A</v>
      </c>
      <c r="I179" s="8" t="s">
        <v>1748</v>
      </c>
      <c r="J179" s="8" t="s">
        <v>1748</v>
      </c>
      <c r="K179" s="28" t="s">
        <v>734</v>
      </c>
      <c r="L179" s="105" t="str">
        <f t="shared" si="35"/>
        <v>N/A</v>
      </c>
    </row>
    <row r="180" spans="1:12" x14ac:dyDescent="0.2">
      <c r="A180" s="168" t="s">
        <v>514</v>
      </c>
      <c r="B180" s="22" t="s">
        <v>213</v>
      </c>
      <c r="C180" s="23">
        <v>0</v>
      </c>
      <c r="D180" s="27" t="str">
        <f t="shared" si="32"/>
        <v>N/A</v>
      </c>
      <c r="E180" s="23">
        <v>0</v>
      </c>
      <c r="F180" s="27" t="str">
        <f t="shared" si="33"/>
        <v>N/A</v>
      </c>
      <c r="G180" s="23">
        <v>11</v>
      </c>
      <c r="H180" s="27" t="str">
        <f t="shared" si="34"/>
        <v>N/A</v>
      </c>
      <c r="I180" s="8" t="s">
        <v>1748</v>
      </c>
      <c r="J180" s="8" t="s">
        <v>1748</v>
      </c>
      <c r="K180" s="28" t="s">
        <v>734</v>
      </c>
      <c r="L180" s="105" t="str">
        <f t="shared" si="35"/>
        <v>N/A</v>
      </c>
    </row>
    <row r="181" spans="1:12" ht="25.5" x14ac:dyDescent="0.2">
      <c r="A181" s="168" t="s">
        <v>1359</v>
      </c>
      <c r="B181" s="22" t="s">
        <v>213</v>
      </c>
      <c r="C181" s="29" t="s">
        <v>1748</v>
      </c>
      <c r="D181" s="27" t="str">
        <f t="shared" si="32"/>
        <v>N/A</v>
      </c>
      <c r="E181" s="29" t="s">
        <v>1748</v>
      </c>
      <c r="F181" s="27" t="str">
        <f t="shared" si="33"/>
        <v>N/A</v>
      </c>
      <c r="G181" s="29">
        <v>91</v>
      </c>
      <c r="H181" s="27" t="str">
        <f t="shared" si="34"/>
        <v>N/A</v>
      </c>
      <c r="I181" s="8" t="s">
        <v>1748</v>
      </c>
      <c r="J181" s="8" t="s">
        <v>1748</v>
      </c>
      <c r="K181" s="28" t="s">
        <v>734</v>
      </c>
      <c r="L181" s="105" t="str">
        <f t="shared" si="35"/>
        <v>N/A</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63801923</v>
      </c>
      <c r="D185" s="27" t="str">
        <f t="shared" si="32"/>
        <v>N/A</v>
      </c>
      <c r="E185" s="29">
        <v>125694773</v>
      </c>
      <c r="F185" s="27" t="str">
        <f t="shared" si="33"/>
        <v>N/A</v>
      </c>
      <c r="G185" s="29">
        <v>145967224</v>
      </c>
      <c r="H185" s="27" t="str">
        <f t="shared" si="34"/>
        <v>N/A</v>
      </c>
      <c r="I185" s="8">
        <v>97.01</v>
      </c>
      <c r="J185" s="8">
        <v>16.13</v>
      </c>
      <c r="K185" s="28" t="s">
        <v>734</v>
      </c>
      <c r="L185" s="105" t="str">
        <f t="shared" si="35"/>
        <v>Yes</v>
      </c>
    </row>
    <row r="186" spans="1:12" ht="25.5" x14ac:dyDescent="0.2">
      <c r="A186" s="168" t="s">
        <v>516</v>
      </c>
      <c r="B186" s="22" t="s">
        <v>213</v>
      </c>
      <c r="C186" s="23">
        <v>650</v>
      </c>
      <c r="D186" s="27" t="str">
        <f t="shared" si="32"/>
        <v>N/A</v>
      </c>
      <c r="E186" s="23">
        <v>1079</v>
      </c>
      <c r="F186" s="27" t="str">
        <f t="shared" si="33"/>
        <v>N/A</v>
      </c>
      <c r="G186" s="23">
        <v>1252</v>
      </c>
      <c r="H186" s="27" t="str">
        <f t="shared" si="34"/>
        <v>N/A</v>
      </c>
      <c r="I186" s="8">
        <v>66</v>
      </c>
      <c r="J186" s="8">
        <v>16.03</v>
      </c>
      <c r="K186" s="28" t="s">
        <v>734</v>
      </c>
      <c r="L186" s="105" t="str">
        <f t="shared" si="35"/>
        <v>Yes</v>
      </c>
    </row>
    <row r="187" spans="1:12" ht="25.5" x14ac:dyDescent="0.2">
      <c r="A187" s="168" t="s">
        <v>1363</v>
      </c>
      <c r="B187" s="22" t="s">
        <v>213</v>
      </c>
      <c r="C187" s="29">
        <v>98156.804615000001</v>
      </c>
      <c r="D187" s="27" t="str">
        <f t="shared" si="32"/>
        <v>N/A</v>
      </c>
      <c r="E187" s="29">
        <v>116491.91196</v>
      </c>
      <c r="F187" s="27" t="str">
        <f t="shared" si="33"/>
        <v>N/A</v>
      </c>
      <c r="G187" s="29">
        <v>116587.23961999999</v>
      </c>
      <c r="H187" s="27" t="str">
        <f t="shared" si="34"/>
        <v>N/A</v>
      </c>
      <c r="I187" s="8">
        <v>18.68</v>
      </c>
      <c r="J187" s="8">
        <v>8.1799999999999998E-2</v>
      </c>
      <c r="K187" s="28" t="s">
        <v>734</v>
      </c>
      <c r="L187" s="105" t="str">
        <f t="shared" si="35"/>
        <v>Yes</v>
      </c>
    </row>
    <row r="188" spans="1:12" x14ac:dyDescent="0.2">
      <c r="A188" s="137" t="s">
        <v>1364</v>
      </c>
      <c r="B188" s="22" t="s">
        <v>213</v>
      </c>
      <c r="C188" s="29">
        <v>73943688</v>
      </c>
      <c r="D188" s="27" t="str">
        <f t="shared" ref="D188:D203" si="36">IF($B188="N/A","N/A",IF(C188&gt;10,"No",IF(C188&lt;-10,"No","Yes")))</f>
        <v>N/A</v>
      </c>
      <c r="E188" s="29">
        <v>125694773</v>
      </c>
      <c r="F188" s="27" t="str">
        <f t="shared" ref="F188:F203" si="37">IF($B188="N/A","N/A",IF(E188&gt;10,"No",IF(E188&lt;-10,"No","Yes")))</f>
        <v>N/A</v>
      </c>
      <c r="G188" s="29">
        <v>145967224</v>
      </c>
      <c r="H188" s="27" t="str">
        <f t="shared" ref="H188:H203" si="38">IF($B188="N/A","N/A",IF(G188&gt;10,"No",IF(G188&lt;-10,"No","Yes")))</f>
        <v>N/A</v>
      </c>
      <c r="I188" s="8">
        <v>69.989999999999995</v>
      </c>
      <c r="J188" s="8">
        <v>16.13</v>
      </c>
      <c r="K188" s="28" t="s">
        <v>734</v>
      </c>
      <c r="L188" s="105" t="str">
        <f t="shared" ref="L188:L203" si="39">IF(J188="Div by 0", "N/A", IF(K188="N/A","N/A", IF(J188&gt;VALUE(MID(K188,1,2)), "No", IF(J188&lt;-1*VALUE(MID(K188,1,2)), "No", "Yes"))))</f>
        <v>Yes</v>
      </c>
    </row>
    <row r="189" spans="1:12" x14ac:dyDescent="0.2">
      <c r="A189" s="137" t="s">
        <v>1461</v>
      </c>
      <c r="B189" s="22" t="s">
        <v>213</v>
      </c>
      <c r="C189" s="23">
        <v>653</v>
      </c>
      <c r="D189" s="27" t="str">
        <f t="shared" si="36"/>
        <v>N/A</v>
      </c>
      <c r="E189" s="23">
        <v>1083</v>
      </c>
      <c r="F189" s="27" t="str">
        <f t="shared" si="37"/>
        <v>N/A</v>
      </c>
      <c r="G189" s="23">
        <v>1255</v>
      </c>
      <c r="H189" s="27" t="str">
        <f t="shared" si="38"/>
        <v>N/A</v>
      </c>
      <c r="I189" s="8">
        <v>65.849999999999994</v>
      </c>
      <c r="J189" s="8">
        <v>15.88</v>
      </c>
      <c r="K189" s="28" t="s">
        <v>734</v>
      </c>
      <c r="L189" s="105" t="str">
        <f t="shared" si="39"/>
        <v>Yes</v>
      </c>
    </row>
    <row r="190" spans="1:12" x14ac:dyDescent="0.2">
      <c r="A190" s="137" t="s">
        <v>1462</v>
      </c>
      <c r="B190" s="22" t="s">
        <v>213</v>
      </c>
      <c r="C190" s="29">
        <v>113236.88821</v>
      </c>
      <c r="D190" s="27" t="str">
        <f t="shared" si="36"/>
        <v>N/A</v>
      </c>
      <c r="E190" s="29">
        <v>116061.65558999999</v>
      </c>
      <c r="F190" s="27" t="str">
        <f t="shared" si="37"/>
        <v>N/A</v>
      </c>
      <c r="G190" s="29">
        <v>116308.54502000001</v>
      </c>
      <c r="H190" s="27" t="str">
        <f t="shared" si="38"/>
        <v>N/A</v>
      </c>
      <c r="I190" s="8">
        <v>2.4950000000000001</v>
      </c>
      <c r="J190" s="8">
        <v>0.2127</v>
      </c>
      <c r="K190" s="28" t="s">
        <v>734</v>
      </c>
      <c r="L190" s="105" t="str">
        <f t="shared" si="39"/>
        <v>Yes</v>
      </c>
    </row>
    <row r="191" spans="1:12" x14ac:dyDescent="0.2">
      <c r="A191" s="137" t="s">
        <v>1463</v>
      </c>
      <c r="B191" s="22" t="s">
        <v>213</v>
      </c>
      <c r="C191" s="29">
        <v>111411.33332999999</v>
      </c>
      <c r="D191" s="27" t="str">
        <f t="shared" si="36"/>
        <v>N/A</v>
      </c>
      <c r="E191" s="29">
        <v>125010.90667</v>
      </c>
      <c r="F191" s="27" t="str">
        <f t="shared" si="37"/>
        <v>N/A</v>
      </c>
      <c r="G191" s="29">
        <v>115946.63542000001</v>
      </c>
      <c r="H191" s="27" t="str">
        <f t="shared" si="38"/>
        <v>N/A</v>
      </c>
      <c r="I191" s="8">
        <v>12.21</v>
      </c>
      <c r="J191" s="8">
        <v>-7.25</v>
      </c>
      <c r="K191" s="28" t="s">
        <v>734</v>
      </c>
      <c r="L191" s="105" t="str">
        <f t="shared" si="39"/>
        <v>Yes</v>
      </c>
    </row>
    <row r="192" spans="1:12" x14ac:dyDescent="0.2">
      <c r="A192" s="137" t="s">
        <v>1464</v>
      </c>
      <c r="B192" s="22" t="s">
        <v>213</v>
      </c>
      <c r="C192" s="29">
        <v>113326.53409</v>
      </c>
      <c r="D192" s="27" t="str">
        <f t="shared" si="36"/>
        <v>N/A</v>
      </c>
      <c r="E192" s="29">
        <v>115395.78869</v>
      </c>
      <c r="F192" s="27" t="str">
        <f t="shared" si="37"/>
        <v>N/A</v>
      </c>
      <c r="G192" s="29">
        <v>116338.522</v>
      </c>
      <c r="H192" s="27" t="str">
        <f t="shared" si="38"/>
        <v>N/A</v>
      </c>
      <c r="I192" s="8">
        <v>1.8260000000000001</v>
      </c>
      <c r="J192" s="8">
        <v>0.81699999999999995</v>
      </c>
      <c r="K192" s="28" t="s">
        <v>734</v>
      </c>
      <c r="L192" s="105" t="str">
        <f t="shared" si="39"/>
        <v>Yes</v>
      </c>
    </row>
    <row r="193" spans="1:12" x14ac:dyDescent="0.2">
      <c r="A193" s="168" t="s">
        <v>1465</v>
      </c>
      <c r="B193" s="22" t="s">
        <v>213</v>
      </c>
      <c r="C193" s="5">
        <v>36.378830084000001</v>
      </c>
      <c r="D193" s="27" t="str">
        <f t="shared" si="36"/>
        <v>N/A</v>
      </c>
      <c r="E193" s="5">
        <v>51.842987075000003</v>
      </c>
      <c r="F193" s="27" t="str">
        <f t="shared" si="37"/>
        <v>N/A</v>
      </c>
      <c r="G193" s="5">
        <v>57.887453874999999</v>
      </c>
      <c r="H193" s="27" t="str">
        <f t="shared" si="38"/>
        <v>N/A</v>
      </c>
      <c r="I193" s="8">
        <v>42.51</v>
      </c>
      <c r="J193" s="8">
        <v>11.66</v>
      </c>
      <c r="K193" s="28" t="s">
        <v>734</v>
      </c>
      <c r="L193" s="105" t="str">
        <f t="shared" si="39"/>
        <v>Yes</v>
      </c>
    </row>
    <row r="194" spans="1:12" x14ac:dyDescent="0.2">
      <c r="A194" s="168" t="s">
        <v>1466</v>
      </c>
      <c r="B194" s="22" t="s">
        <v>213</v>
      </c>
      <c r="C194" s="5">
        <v>27.067669172999999</v>
      </c>
      <c r="D194" s="27" t="str">
        <f t="shared" si="36"/>
        <v>N/A</v>
      </c>
      <c r="E194" s="5">
        <v>43.604651163</v>
      </c>
      <c r="F194" s="27" t="str">
        <f t="shared" si="37"/>
        <v>N/A</v>
      </c>
      <c r="G194" s="5">
        <v>52.173913042999999</v>
      </c>
      <c r="H194" s="27" t="str">
        <f t="shared" si="38"/>
        <v>N/A</v>
      </c>
      <c r="I194" s="8">
        <v>61.09</v>
      </c>
      <c r="J194" s="8">
        <v>19.649999999999999</v>
      </c>
      <c r="K194" s="28" t="s">
        <v>734</v>
      </c>
      <c r="L194" s="105" t="str">
        <f t="shared" si="39"/>
        <v>Yes</v>
      </c>
    </row>
    <row r="195" spans="1:12" x14ac:dyDescent="0.2">
      <c r="A195" s="168" t="s">
        <v>1467</v>
      </c>
      <c r="B195" s="22" t="s">
        <v>213</v>
      </c>
      <c r="C195" s="5">
        <v>37.265577737000001</v>
      </c>
      <c r="D195" s="27" t="str">
        <f t="shared" si="36"/>
        <v>N/A</v>
      </c>
      <c r="E195" s="5">
        <v>52.664576803000003</v>
      </c>
      <c r="F195" s="27" t="str">
        <f t="shared" si="37"/>
        <v>N/A</v>
      </c>
      <c r="G195" s="5">
        <v>58.564931784000002</v>
      </c>
      <c r="H195" s="27" t="str">
        <f t="shared" si="38"/>
        <v>N/A</v>
      </c>
      <c r="I195" s="8">
        <v>41.32</v>
      </c>
      <c r="J195" s="8">
        <v>11.2</v>
      </c>
      <c r="K195" s="28" t="s">
        <v>734</v>
      </c>
      <c r="L195" s="105" t="str">
        <f t="shared" si="39"/>
        <v>Yes</v>
      </c>
    </row>
    <row r="196" spans="1:12" ht="25.5" x14ac:dyDescent="0.2">
      <c r="A196" s="137" t="s">
        <v>1376</v>
      </c>
      <c r="B196" s="22" t="s">
        <v>213</v>
      </c>
      <c r="C196" s="29">
        <v>63801923</v>
      </c>
      <c r="D196" s="27" t="str">
        <f t="shared" si="36"/>
        <v>N/A</v>
      </c>
      <c r="E196" s="29">
        <v>125694773</v>
      </c>
      <c r="F196" s="27" t="str">
        <f t="shared" si="37"/>
        <v>N/A</v>
      </c>
      <c r="G196" s="29">
        <v>145967224</v>
      </c>
      <c r="H196" s="27" t="str">
        <f t="shared" si="38"/>
        <v>N/A</v>
      </c>
      <c r="I196" s="8">
        <v>97.01</v>
      </c>
      <c r="J196" s="8">
        <v>16.13</v>
      </c>
      <c r="K196" s="28" t="s">
        <v>734</v>
      </c>
      <c r="L196" s="105" t="str">
        <f t="shared" si="39"/>
        <v>Yes</v>
      </c>
    </row>
    <row r="197" spans="1:12" x14ac:dyDescent="0.2">
      <c r="A197" s="137" t="s">
        <v>1468</v>
      </c>
      <c r="B197" s="22" t="s">
        <v>213</v>
      </c>
      <c r="C197" s="23">
        <v>650</v>
      </c>
      <c r="D197" s="27" t="str">
        <f t="shared" si="36"/>
        <v>N/A</v>
      </c>
      <c r="E197" s="23">
        <v>1083</v>
      </c>
      <c r="F197" s="27" t="str">
        <f t="shared" si="37"/>
        <v>N/A</v>
      </c>
      <c r="G197" s="23">
        <v>1255</v>
      </c>
      <c r="H197" s="27" t="str">
        <f t="shared" si="38"/>
        <v>N/A</v>
      </c>
      <c r="I197" s="8">
        <v>66.62</v>
      </c>
      <c r="J197" s="8">
        <v>15.88</v>
      </c>
      <c r="K197" s="28" t="s">
        <v>734</v>
      </c>
      <c r="L197" s="105" t="str">
        <f t="shared" si="39"/>
        <v>Yes</v>
      </c>
    </row>
    <row r="198" spans="1:12" ht="25.5" x14ac:dyDescent="0.2">
      <c r="A198" s="137" t="s">
        <v>1469</v>
      </c>
      <c r="B198" s="22" t="s">
        <v>213</v>
      </c>
      <c r="C198" s="29">
        <v>98156.804615000001</v>
      </c>
      <c r="D198" s="27" t="str">
        <f t="shared" si="36"/>
        <v>N/A</v>
      </c>
      <c r="E198" s="29">
        <v>116061.65558999999</v>
      </c>
      <c r="F198" s="27" t="str">
        <f t="shared" si="37"/>
        <v>N/A</v>
      </c>
      <c r="G198" s="29">
        <v>116308.54502000001</v>
      </c>
      <c r="H198" s="27" t="str">
        <f t="shared" si="38"/>
        <v>N/A</v>
      </c>
      <c r="I198" s="8">
        <v>18.239999999999998</v>
      </c>
      <c r="J198" s="8">
        <v>0.2127</v>
      </c>
      <c r="K198" s="28" t="s">
        <v>734</v>
      </c>
      <c r="L198" s="105" t="str">
        <f t="shared" si="39"/>
        <v>Yes</v>
      </c>
    </row>
    <row r="199" spans="1:12" ht="25.5" x14ac:dyDescent="0.2">
      <c r="A199" s="137" t="s">
        <v>1470</v>
      </c>
      <c r="B199" s="22" t="s">
        <v>213</v>
      </c>
      <c r="C199" s="29">
        <v>96439.027778000003</v>
      </c>
      <c r="D199" s="27" t="str">
        <f t="shared" si="36"/>
        <v>N/A</v>
      </c>
      <c r="E199" s="29">
        <v>125010.90667</v>
      </c>
      <c r="F199" s="27" t="str">
        <f t="shared" si="37"/>
        <v>N/A</v>
      </c>
      <c r="G199" s="29">
        <v>115946.63542000001</v>
      </c>
      <c r="H199" s="27" t="str">
        <f t="shared" si="38"/>
        <v>N/A</v>
      </c>
      <c r="I199" s="8">
        <v>29.63</v>
      </c>
      <c r="J199" s="8">
        <v>-7.25</v>
      </c>
      <c r="K199" s="28" t="s">
        <v>734</v>
      </c>
      <c r="L199" s="105" t="str">
        <f t="shared" si="39"/>
        <v>Yes</v>
      </c>
    </row>
    <row r="200" spans="1:12" ht="25.5" x14ac:dyDescent="0.2">
      <c r="A200" s="137" t="s">
        <v>1471</v>
      </c>
      <c r="B200" s="22" t="s">
        <v>213</v>
      </c>
      <c r="C200" s="29">
        <v>98245.234909999999</v>
      </c>
      <c r="D200" s="27" t="str">
        <f t="shared" si="36"/>
        <v>N/A</v>
      </c>
      <c r="E200" s="29">
        <v>115395.78869</v>
      </c>
      <c r="F200" s="27" t="str">
        <f t="shared" si="37"/>
        <v>N/A</v>
      </c>
      <c r="G200" s="29">
        <v>116338.522</v>
      </c>
      <c r="H200" s="27" t="str">
        <f t="shared" si="38"/>
        <v>N/A</v>
      </c>
      <c r="I200" s="8">
        <v>17.46</v>
      </c>
      <c r="J200" s="8">
        <v>0.81699999999999995</v>
      </c>
      <c r="K200" s="28" t="s">
        <v>734</v>
      </c>
      <c r="L200" s="105" t="str">
        <f t="shared" si="39"/>
        <v>Yes</v>
      </c>
    </row>
    <row r="201" spans="1:12" ht="25.5" x14ac:dyDescent="0.2">
      <c r="A201" s="137" t="s">
        <v>1472</v>
      </c>
      <c r="B201" s="22" t="s">
        <v>213</v>
      </c>
      <c r="C201" s="5">
        <v>36.211699164000002</v>
      </c>
      <c r="D201" s="27" t="str">
        <f t="shared" si="36"/>
        <v>N/A</v>
      </c>
      <c r="E201" s="5">
        <v>51.842987075000003</v>
      </c>
      <c r="F201" s="27" t="str">
        <f t="shared" si="37"/>
        <v>N/A</v>
      </c>
      <c r="G201" s="5">
        <v>57.887453874999999</v>
      </c>
      <c r="H201" s="27" t="str">
        <f t="shared" si="38"/>
        <v>N/A</v>
      </c>
      <c r="I201" s="8">
        <v>43.17</v>
      </c>
      <c r="J201" s="8">
        <v>11.66</v>
      </c>
      <c r="K201" s="28" t="s">
        <v>734</v>
      </c>
      <c r="L201" s="105" t="str">
        <f t="shared" si="39"/>
        <v>Yes</v>
      </c>
    </row>
    <row r="202" spans="1:12" ht="25.5" x14ac:dyDescent="0.2">
      <c r="A202" s="137" t="s">
        <v>1473</v>
      </c>
      <c r="B202" s="22" t="s">
        <v>213</v>
      </c>
      <c r="C202" s="5">
        <v>27.067669172999999</v>
      </c>
      <c r="D202" s="27" t="str">
        <f t="shared" si="36"/>
        <v>N/A</v>
      </c>
      <c r="E202" s="5">
        <v>43.604651163</v>
      </c>
      <c r="F202" s="27" t="str">
        <f t="shared" si="37"/>
        <v>N/A</v>
      </c>
      <c r="G202" s="5">
        <v>52.173913042999999</v>
      </c>
      <c r="H202" s="27" t="str">
        <f t="shared" si="38"/>
        <v>N/A</v>
      </c>
      <c r="I202" s="8">
        <v>61.09</v>
      </c>
      <c r="J202" s="8">
        <v>19.649999999999999</v>
      </c>
      <c r="K202" s="28" t="s">
        <v>734</v>
      </c>
      <c r="L202" s="105" t="str">
        <f t="shared" si="39"/>
        <v>Yes</v>
      </c>
    </row>
    <row r="203" spans="1:12" ht="25.5" x14ac:dyDescent="0.2">
      <c r="A203" s="173" t="s">
        <v>1474</v>
      </c>
      <c r="B203" s="113" t="s">
        <v>213</v>
      </c>
      <c r="C203" s="114">
        <v>37.084089534</v>
      </c>
      <c r="D203" s="145" t="str">
        <f t="shared" si="36"/>
        <v>N/A</v>
      </c>
      <c r="E203" s="114">
        <v>52.664576803000003</v>
      </c>
      <c r="F203" s="145" t="str">
        <f t="shared" si="37"/>
        <v>N/A</v>
      </c>
      <c r="G203" s="114">
        <v>58.564931784000002</v>
      </c>
      <c r="H203" s="145" t="str">
        <f t="shared" si="38"/>
        <v>N/A</v>
      </c>
      <c r="I203" s="146">
        <v>42.01</v>
      </c>
      <c r="J203" s="146">
        <v>11.2</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44305</v>
      </c>
      <c r="D6" s="27" t="str">
        <f>IF($B6="N/A","N/A",IF(C6&gt;10,"No",IF(C6&lt;-10,"No","Yes")))</f>
        <v>N/A</v>
      </c>
      <c r="E6" s="23">
        <v>45265</v>
      </c>
      <c r="F6" s="27" t="str">
        <f>IF($B6="N/A","N/A",IF(E6&gt;10,"No",IF(E6&lt;-10,"No","Yes")))</f>
        <v>N/A</v>
      </c>
      <c r="G6" s="23">
        <v>45606</v>
      </c>
      <c r="H6" s="27" t="str">
        <f>IF($B6="N/A","N/A",IF(G6&gt;10,"No",IF(G6&lt;-10,"No","Yes")))</f>
        <v>N/A</v>
      </c>
      <c r="I6" s="8">
        <v>2.1669999999999998</v>
      </c>
      <c r="J6" s="8">
        <v>0.75329999999999997</v>
      </c>
      <c r="K6" s="28" t="s">
        <v>734</v>
      </c>
      <c r="L6" s="105" t="str">
        <f t="shared" ref="L6:L46" si="0">IF(J6="Div by 0", "N/A", IF(K6="N/A","N/A", IF(J6&gt;VALUE(MID(K6,1,2)), "No", IF(J6&lt;-1*VALUE(MID(K6,1,2)), "No", "Yes"))))</f>
        <v>Yes</v>
      </c>
    </row>
    <row r="7" spans="1:12" x14ac:dyDescent="0.2">
      <c r="A7" s="168" t="s">
        <v>10</v>
      </c>
      <c r="B7" s="22" t="s">
        <v>213</v>
      </c>
      <c r="C7" s="23">
        <v>35711</v>
      </c>
      <c r="D7" s="27" t="str">
        <f>IF($B7="N/A","N/A",IF(C7&gt;10,"No",IF(C7&lt;-10,"No","Yes")))</f>
        <v>N/A</v>
      </c>
      <c r="E7" s="23">
        <v>36800</v>
      </c>
      <c r="F7" s="27" t="str">
        <f>IF($B7="N/A","N/A",IF(E7&gt;10,"No",IF(E7&lt;-10,"No","Yes")))</f>
        <v>N/A</v>
      </c>
      <c r="G7" s="23">
        <v>37668</v>
      </c>
      <c r="H7" s="27" t="str">
        <f>IF($B7="N/A","N/A",IF(G7&gt;10,"No",IF(G7&lt;-10,"No","Yes")))</f>
        <v>N/A</v>
      </c>
      <c r="I7" s="8">
        <v>3.0489999999999999</v>
      </c>
      <c r="J7" s="8">
        <v>2.359</v>
      </c>
      <c r="K7" s="28" t="s">
        <v>734</v>
      </c>
      <c r="L7" s="105" t="str">
        <f t="shared" si="0"/>
        <v>Yes</v>
      </c>
    </row>
    <row r="8" spans="1:12" x14ac:dyDescent="0.2">
      <c r="A8" s="168" t="s">
        <v>91</v>
      </c>
      <c r="B8" s="5" t="s">
        <v>297</v>
      </c>
      <c r="C8" s="4">
        <v>80.602640785000006</v>
      </c>
      <c r="D8" s="27" t="str">
        <f>IF($B8="N/A","N/A",IF(C8&gt;90,"No",IF(C8&lt;65,"No","Yes")))</f>
        <v>Yes</v>
      </c>
      <c r="E8" s="4">
        <v>81.299016899999998</v>
      </c>
      <c r="F8" s="27" t="str">
        <f>IF($B8="N/A","N/A",IF(E8&gt;90,"No",IF(E8&lt;65,"No","Yes")))</f>
        <v>Yes</v>
      </c>
      <c r="G8" s="4">
        <v>82.594395473999995</v>
      </c>
      <c r="H8" s="27" t="str">
        <f>IF($B8="N/A","N/A",IF(G8&gt;90,"No",IF(G8&lt;65,"No","Yes")))</f>
        <v>Yes</v>
      </c>
      <c r="I8" s="8">
        <v>0.86399999999999999</v>
      </c>
      <c r="J8" s="8">
        <v>1.593</v>
      </c>
      <c r="K8" s="28" t="s">
        <v>734</v>
      </c>
      <c r="L8" s="105" t="str">
        <f t="shared" si="0"/>
        <v>Yes</v>
      </c>
    </row>
    <row r="9" spans="1:12" x14ac:dyDescent="0.2">
      <c r="A9" s="168" t="s">
        <v>92</v>
      </c>
      <c r="B9" s="5" t="s">
        <v>298</v>
      </c>
      <c r="C9" s="4">
        <v>53.237410072000003</v>
      </c>
      <c r="D9" s="27" t="str">
        <f>IF($B9="N/A","N/A",IF(C9&gt;100,"No",IF(C9&lt;90,"No","Yes")))</f>
        <v>No</v>
      </c>
      <c r="E9" s="4">
        <v>60.893854748999999</v>
      </c>
      <c r="F9" s="27" t="str">
        <f>IF($B9="N/A","N/A",IF(E9&gt;100,"No",IF(E9&lt;90,"No","Yes")))</f>
        <v>No</v>
      </c>
      <c r="G9" s="4">
        <v>72.872340425999994</v>
      </c>
      <c r="H9" s="27" t="str">
        <f>IF($B9="N/A","N/A",IF(G9&gt;100,"No",IF(G9&lt;90,"No","Yes")))</f>
        <v>No</v>
      </c>
      <c r="I9" s="8">
        <v>14.38</v>
      </c>
      <c r="J9" s="8">
        <v>19.670000000000002</v>
      </c>
      <c r="K9" s="28" t="s">
        <v>734</v>
      </c>
      <c r="L9" s="105" t="str">
        <f t="shared" si="0"/>
        <v>Yes</v>
      </c>
    </row>
    <row r="10" spans="1:12" x14ac:dyDescent="0.2">
      <c r="A10" s="168" t="s">
        <v>93</v>
      </c>
      <c r="B10" s="5" t="s">
        <v>299</v>
      </c>
      <c r="C10" s="4">
        <v>79.782484944999993</v>
      </c>
      <c r="D10" s="27" t="str">
        <f>IF($B10="N/A","N/A",IF(C10&gt;100,"No",IF(C10&lt;85,"No","Yes")))</f>
        <v>No</v>
      </c>
      <c r="E10" s="4">
        <v>80.444457810000003</v>
      </c>
      <c r="F10" s="27" t="str">
        <f>IF($B10="N/A","N/A",IF(E10&gt;100,"No",IF(E10&lt;85,"No","Yes")))</f>
        <v>No</v>
      </c>
      <c r="G10" s="4">
        <v>81.571695262000006</v>
      </c>
      <c r="H10" s="27" t="str">
        <f>IF($B10="N/A","N/A",IF(G10&gt;100,"No",IF(G10&lt;85,"No","Yes")))</f>
        <v>No</v>
      </c>
      <c r="I10" s="8">
        <v>0.82969999999999999</v>
      </c>
      <c r="J10" s="8">
        <v>1.401</v>
      </c>
      <c r="K10" s="28" t="s">
        <v>734</v>
      </c>
      <c r="L10" s="105" t="str">
        <f t="shared" si="0"/>
        <v>Yes</v>
      </c>
    </row>
    <row r="11" spans="1:12" x14ac:dyDescent="0.2">
      <c r="A11" s="168" t="s">
        <v>94</v>
      </c>
      <c r="B11" s="5" t="s">
        <v>300</v>
      </c>
      <c r="C11" s="4">
        <v>83.847516077999998</v>
      </c>
      <c r="D11" s="27" t="str">
        <f>IF($B11="N/A","N/A",IF(C11&gt;100,"No",IF(C11&lt;80,"No","Yes")))</f>
        <v>Yes</v>
      </c>
      <c r="E11" s="4">
        <v>84.483198638999994</v>
      </c>
      <c r="F11" s="27" t="str">
        <f>IF($B11="N/A","N/A",IF(E11&gt;100,"No",IF(E11&lt;80,"No","Yes")))</f>
        <v>Yes</v>
      </c>
      <c r="G11" s="4">
        <v>86.169750672999996</v>
      </c>
      <c r="H11" s="27" t="str">
        <f>IF($B11="N/A","N/A",IF(G11&gt;100,"No",IF(G11&lt;80,"No","Yes")))</f>
        <v>Yes</v>
      </c>
      <c r="I11" s="8">
        <v>0.7581</v>
      </c>
      <c r="J11" s="8">
        <v>1.996</v>
      </c>
      <c r="K11" s="28" t="s">
        <v>734</v>
      </c>
      <c r="L11" s="105" t="str">
        <f t="shared" si="0"/>
        <v>Yes</v>
      </c>
    </row>
    <row r="12" spans="1:12" x14ac:dyDescent="0.2">
      <c r="A12" s="168" t="s">
        <v>95</v>
      </c>
      <c r="B12" s="5" t="s">
        <v>300</v>
      </c>
      <c r="C12" s="4">
        <v>20</v>
      </c>
      <c r="D12" s="27" t="str">
        <f>IF($B12="N/A","N/A",IF(C12&gt;100,"No",IF(C12&lt;80,"No","Yes")))</f>
        <v>No</v>
      </c>
      <c r="E12" s="4">
        <v>11.688311688000001</v>
      </c>
      <c r="F12" s="27" t="str">
        <f>IF($B12="N/A","N/A",IF(E12&gt;100,"No",IF(E12&lt;80,"No","Yes")))</f>
        <v>No</v>
      </c>
      <c r="G12" s="4">
        <v>52.5</v>
      </c>
      <c r="H12" s="27" t="str">
        <f>IF($B12="N/A","N/A",IF(G12&gt;100,"No",IF(G12&lt;80,"No","Yes")))</f>
        <v>No</v>
      </c>
      <c r="I12" s="8">
        <v>-41.6</v>
      </c>
      <c r="J12" s="8">
        <v>349.2</v>
      </c>
      <c r="K12" s="28" t="s">
        <v>734</v>
      </c>
      <c r="L12" s="105" t="str">
        <f t="shared" si="0"/>
        <v>No</v>
      </c>
    </row>
    <row r="13" spans="1:12" x14ac:dyDescent="0.2">
      <c r="A13" s="104" t="s">
        <v>96</v>
      </c>
      <c r="B13" s="22" t="s">
        <v>213</v>
      </c>
      <c r="C13" s="23">
        <v>39403.050000000003</v>
      </c>
      <c r="D13" s="27" t="str">
        <f t="shared" ref="D13:D44" si="1">IF($B13="N/A","N/A",IF(C13&gt;10,"No",IF(C13&lt;-10,"No","Yes")))</f>
        <v>N/A</v>
      </c>
      <c r="E13" s="23">
        <v>40643</v>
      </c>
      <c r="F13" s="27" t="str">
        <f t="shared" ref="F13:F44" si="2">IF($B13="N/A","N/A",IF(E13&gt;10,"No",IF(E13&lt;-10,"No","Yes")))</f>
        <v>N/A</v>
      </c>
      <c r="G13" s="23">
        <v>43255.95</v>
      </c>
      <c r="H13" s="27" t="str">
        <f t="shared" ref="H13:H44" si="3">IF($B13="N/A","N/A",IF(G13&gt;10,"No",IF(G13&lt;-10,"No","Yes")))</f>
        <v>N/A</v>
      </c>
      <c r="I13" s="8">
        <v>3.1469999999999998</v>
      </c>
      <c r="J13" s="8">
        <v>6.4290000000000003</v>
      </c>
      <c r="K13" s="28" t="s">
        <v>734</v>
      </c>
      <c r="L13" s="105" t="str">
        <f t="shared" si="0"/>
        <v>Yes</v>
      </c>
    </row>
    <row r="14" spans="1:12" x14ac:dyDescent="0.2">
      <c r="A14" s="104" t="s">
        <v>100</v>
      </c>
      <c r="B14" s="22" t="s">
        <v>213</v>
      </c>
      <c r="C14" s="23">
        <v>139</v>
      </c>
      <c r="D14" s="27" t="str">
        <f t="shared" si="1"/>
        <v>N/A</v>
      </c>
      <c r="E14" s="23">
        <v>179</v>
      </c>
      <c r="F14" s="27" t="str">
        <f t="shared" si="2"/>
        <v>N/A</v>
      </c>
      <c r="G14" s="23">
        <v>188</v>
      </c>
      <c r="H14" s="27" t="str">
        <f t="shared" si="3"/>
        <v>N/A</v>
      </c>
      <c r="I14" s="8">
        <v>28.78</v>
      </c>
      <c r="J14" s="8">
        <v>5.0279999999999996</v>
      </c>
      <c r="K14" s="28" t="s">
        <v>734</v>
      </c>
      <c r="L14" s="105" t="str">
        <f t="shared" si="0"/>
        <v>Yes</v>
      </c>
    </row>
    <row r="15" spans="1:12" x14ac:dyDescent="0.2">
      <c r="A15" s="104" t="s">
        <v>975</v>
      </c>
      <c r="B15" s="22" t="s">
        <v>213</v>
      </c>
      <c r="C15" s="23">
        <v>60</v>
      </c>
      <c r="D15" s="27" t="str">
        <f t="shared" si="1"/>
        <v>N/A</v>
      </c>
      <c r="E15" s="23">
        <v>68</v>
      </c>
      <c r="F15" s="27" t="str">
        <f t="shared" si="2"/>
        <v>N/A</v>
      </c>
      <c r="G15" s="23">
        <v>56</v>
      </c>
      <c r="H15" s="27" t="str">
        <f t="shared" si="3"/>
        <v>N/A</v>
      </c>
      <c r="I15" s="8">
        <v>13.33</v>
      </c>
      <c r="J15" s="8">
        <v>-17.600000000000001</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11</v>
      </c>
      <c r="D17" s="27" t="str">
        <f t="shared" si="1"/>
        <v>N/A</v>
      </c>
      <c r="E17" s="23">
        <v>11</v>
      </c>
      <c r="F17" s="27" t="str">
        <f t="shared" si="2"/>
        <v>N/A</v>
      </c>
      <c r="G17" s="23">
        <v>0</v>
      </c>
      <c r="H17" s="27" t="str">
        <f t="shared" si="3"/>
        <v>N/A</v>
      </c>
      <c r="I17" s="8">
        <v>100</v>
      </c>
      <c r="J17" s="8">
        <v>-100</v>
      </c>
      <c r="K17" s="28" t="s">
        <v>734</v>
      </c>
      <c r="L17" s="105" t="str">
        <f t="shared" si="0"/>
        <v>No</v>
      </c>
    </row>
    <row r="18" spans="1:12" x14ac:dyDescent="0.2">
      <c r="A18" s="104" t="s">
        <v>978</v>
      </c>
      <c r="B18" s="22" t="s">
        <v>213</v>
      </c>
      <c r="C18" s="23">
        <v>78</v>
      </c>
      <c r="D18" s="27" t="str">
        <f t="shared" si="1"/>
        <v>N/A</v>
      </c>
      <c r="E18" s="23">
        <v>109</v>
      </c>
      <c r="F18" s="27" t="str">
        <f t="shared" si="2"/>
        <v>N/A</v>
      </c>
      <c r="G18" s="23">
        <v>132</v>
      </c>
      <c r="H18" s="27" t="str">
        <f t="shared" si="3"/>
        <v>N/A</v>
      </c>
      <c r="I18" s="8">
        <v>39.74</v>
      </c>
      <c r="J18" s="8">
        <v>21.1</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33377</v>
      </c>
      <c r="D20" s="27" t="str">
        <f t="shared" si="1"/>
        <v>N/A</v>
      </c>
      <c r="E20" s="23">
        <v>33254</v>
      </c>
      <c r="F20" s="27" t="str">
        <f t="shared" si="2"/>
        <v>N/A</v>
      </c>
      <c r="G20" s="23">
        <v>33747</v>
      </c>
      <c r="H20" s="27" t="str">
        <f t="shared" si="3"/>
        <v>N/A</v>
      </c>
      <c r="I20" s="8">
        <v>-0.36899999999999999</v>
      </c>
      <c r="J20" s="8">
        <v>1.4830000000000001</v>
      </c>
      <c r="K20" s="28" t="s">
        <v>734</v>
      </c>
      <c r="L20" s="105" t="str">
        <f t="shared" si="0"/>
        <v>Yes</v>
      </c>
    </row>
    <row r="21" spans="1:12" x14ac:dyDescent="0.2">
      <c r="A21" s="104" t="s">
        <v>980</v>
      </c>
      <c r="B21" s="22" t="s">
        <v>213</v>
      </c>
      <c r="C21" s="23">
        <v>32876</v>
      </c>
      <c r="D21" s="27" t="str">
        <f t="shared" si="1"/>
        <v>N/A</v>
      </c>
      <c r="E21" s="23">
        <v>32606</v>
      </c>
      <c r="F21" s="27" t="str">
        <f t="shared" si="2"/>
        <v>N/A</v>
      </c>
      <c r="G21" s="23">
        <v>33077</v>
      </c>
      <c r="H21" s="27" t="str">
        <f t="shared" si="3"/>
        <v>N/A</v>
      </c>
      <c r="I21" s="8">
        <v>-0.82099999999999995</v>
      </c>
      <c r="J21" s="8">
        <v>1.4450000000000001</v>
      </c>
      <c r="K21" s="28" t="s">
        <v>734</v>
      </c>
      <c r="L21" s="105" t="str">
        <f t="shared" si="0"/>
        <v>Yes</v>
      </c>
    </row>
    <row r="22" spans="1:12" x14ac:dyDescent="0.2">
      <c r="A22" s="104" t="s">
        <v>981</v>
      </c>
      <c r="B22" s="22" t="s">
        <v>213</v>
      </c>
      <c r="C22" s="23">
        <v>0</v>
      </c>
      <c r="D22" s="27" t="str">
        <f t="shared" si="1"/>
        <v>N/A</v>
      </c>
      <c r="E22" s="23">
        <v>11</v>
      </c>
      <c r="F22" s="27" t="str">
        <f t="shared" si="2"/>
        <v>N/A</v>
      </c>
      <c r="G22" s="23">
        <v>11</v>
      </c>
      <c r="H22" s="27" t="str">
        <f t="shared" si="3"/>
        <v>N/A</v>
      </c>
      <c r="I22" s="8" t="s">
        <v>1748</v>
      </c>
      <c r="J22" s="8">
        <v>0</v>
      </c>
      <c r="K22" s="28" t="s">
        <v>734</v>
      </c>
      <c r="L22" s="105" t="str">
        <f t="shared" si="0"/>
        <v>Yes</v>
      </c>
    </row>
    <row r="23" spans="1:12" x14ac:dyDescent="0.2">
      <c r="A23" s="104" t="s">
        <v>982</v>
      </c>
      <c r="B23" s="22" t="s">
        <v>213</v>
      </c>
      <c r="C23" s="23">
        <v>11</v>
      </c>
      <c r="D23" s="27" t="str">
        <f>IF($B23="N/A","N/A",IF(C23&gt;10,"No",IF(C23&lt;-10,"No","Yes")))</f>
        <v>N/A</v>
      </c>
      <c r="E23" s="23">
        <v>15</v>
      </c>
      <c r="F23" s="27" t="str">
        <f t="shared" si="2"/>
        <v>N/A</v>
      </c>
      <c r="G23" s="23">
        <v>11</v>
      </c>
      <c r="H23" s="27" t="str">
        <f t="shared" si="3"/>
        <v>N/A</v>
      </c>
      <c r="I23" s="8">
        <v>200</v>
      </c>
      <c r="J23" s="8">
        <v>-93.3</v>
      </c>
      <c r="K23" s="28" t="s">
        <v>734</v>
      </c>
      <c r="L23" s="105" t="str">
        <f t="shared" si="0"/>
        <v>No</v>
      </c>
    </row>
    <row r="24" spans="1:12" x14ac:dyDescent="0.2">
      <c r="A24" s="104" t="s">
        <v>983</v>
      </c>
      <c r="B24" s="22" t="s">
        <v>213</v>
      </c>
      <c r="C24" s="23">
        <v>495</v>
      </c>
      <c r="D24" s="27" t="str">
        <f t="shared" si="1"/>
        <v>N/A</v>
      </c>
      <c r="E24" s="23">
        <v>629</v>
      </c>
      <c r="F24" s="27" t="str">
        <f t="shared" si="2"/>
        <v>N/A</v>
      </c>
      <c r="G24" s="23">
        <v>667</v>
      </c>
      <c r="H24" s="27" t="str">
        <f t="shared" si="3"/>
        <v>N/A</v>
      </c>
      <c r="I24" s="8">
        <v>27.07</v>
      </c>
      <c r="J24" s="8">
        <v>6.0410000000000004</v>
      </c>
      <c r="K24" s="28" t="s">
        <v>734</v>
      </c>
      <c r="L24" s="105" t="str">
        <f t="shared" si="0"/>
        <v>Yes</v>
      </c>
    </row>
    <row r="25" spans="1:12" x14ac:dyDescent="0.2">
      <c r="A25" s="104" t="s">
        <v>984</v>
      </c>
      <c r="B25" s="22" t="s">
        <v>213</v>
      </c>
      <c r="C25" s="23">
        <v>11</v>
      </c>
      <c r="D25" s="27" t="str">
        <f t="shared" si="1"/>
        <v>N/A</v>
      </c>
      <c r="E25" s="23">
        <v>11</v>
      </c>
      <c r="F25" s="27" t="str">
        <f t="shared" si="2"/>
        <v>N/A</v>
      </c>
      <c r="G25" s="23">
        <v>11</v>
      </c>
      <c r="H25" s="27" t="str">
        <f t="shared" si="3"/>
        <v>N/A</v>
      </c>
      <c r="I25" s="8">
        <v>200</v>
      </c>
      <c r="J25" s="8">
        <v>-66.7</v>
      </c>
      <c r="K25" s="28" t="s">
        <v>734</v>
      </c>
      <c r="L25" s="105" t="str">
        <f t="shared" si="0"/>
        <v>No</v>
      </c>
    </row>
    <row r="26" spans="1:12" x14ac:dyDescent="0.2">
      <c r="A26" s="104" t="s">
        <v>104</v>
      </c>
      <c r="B26" s="22" t="s">
        <v>213</v>
      </c>
      <c r="C26" s="23">
        <v>10729</v>
      </c>
      <c r="D26" s="27" t="str">
        <f t="shared" si="1"/>
        <v>N/A</v>
      </c>
      <c r="E26" s="23">
        <v>11755</v>
      </c>
      <c r="F26" s="27" t="str">
        <f t="shared" si="2"/>
        <v>N/A</v>
      </c>
      <c r="G26" s="23">
        <v>11511</v>
      </c>
      <c r="H26" s="27" t="str">
        <f t="shared" si="3"/>
        <v>N/A</v>
      </c>
      <c r="I26" s="8">
        <v>9.5630000000000006</v>
      </c>
      <c r="J26" s="8">
        <v>-2.08</v>
      </c>
      <c r="K26" s="28" t="s">
        <v>734</v>
      </c>
      <c r="L26" s="105" t="str">
        <f t="shared" si="0"/>
        <v>Yes</v>
      </c>
    </row>
    <row r="27" spans="1:12" x14ac:dyDescent="0.2">
      <c r="A27" s="104" t="s">
        <v>985</v>
      </c>
      <c r="B27" s="22" t="s">
        <v>213</v>
      </c>
      <c r="C27" s="23">
        <v>1478</v>
      </c>
      <c r="D27" s="27" t="str">
        <f t="shared" si="1"/>
        <v>N/A</v>
      </c>
      <c r="E27" s="23">
        <v>1634</v>
      </c>
      <c r="F27" s="27" t="str">
        <f t="shared" si="2"/>
        <v>N/A</v>
      </c>
      <c r="G27" s="23">
        <v>1102</v>
      </c>
      <c r="H27" s="27" t="str">
        <f t="shared" si="3"/>
        <v>N/A</v>
      </c>
      <c r="I27" s="8">
        <v>10.55</v>
      </c>
      <c r="J27" s="8">
        <v>-32.6</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133</v>
      </c>
      <c r="D29" s="27" t="str">
        <f t="shared" si="1"/>
        <v>N/A</v>
      </c>
      <c r="E29" s="23">
        <v>316</v>
      </c>
      <c r="F29" s="27" t="str">
        <f t="shared" si="2"/>
        <v>N/A</v>
      </c>
      <c r="G29" s="23">
        <v>232</v>
      </c>
      <c r="H29" s="27" t="str">
        <f t="shared" si="3"/>
        <v>N/A</v>
      </c>
      <c r="I29" s="8">
        <v>137.6</v>
      </c>
      <c r="J29" s="8">
        <v>-26.6</v>
      </c>
      <c r="K29" s="28" t="s">
        <v>734</v>
      </c>
      <c r="L29" s="105" t="str">
        <f t="shared" si="0"/>
        <v>Yes</v>
      </c>
    </row>
    <row r="30" spans="1:12" x14ac:dyDescent="0.2">
      <c r="A30" s="104" t="s">
        <v>988</v>
      </c>
      <c r="B30" s="22" t="s">
        <v>213</v>
      </c>
      <c r="C30" s="23">
        <v>1069</v>
      </c>
      <c r="D30" s="27" t="str">
        <f t="shared" si="1"/>
        <v>N/A</v>
      </c>
      <c r="E30" s="23">
        <v>1205</v>
      </c>
      <c r="F30" s="27" t="str">
        <f t="shared" si="2"/>
        <v>N/A</v>
      </c>
      <c r="G30" s="23">
        <v>1237</v>
      </c>
      <c r="H30" s="27" t="str">
        <f t="shared" si="3"/>
        <v>N/A</v>
      </c>
      <c r="I30" s="8">
        <v>12.72</v>
      </c>
      <c r="J30" s="8">
        <v>2.6560000000000001</v>
      </c>
      <c r="K30" s="28" t="s">
        <v>734</v>
      </c>
      <c r="L30" s="105" t="str">
        <f t="shared" si="0"/>
        <v>Yes</v>
      </c>
    </row>
    <row r="31" spans="1:12" x14ac:dyDescent="0.2">
      <c r="A31" s="104" t="s">
        <v>989</v>
      </c>
      <c r="B31" s="22" t="s">
        <v>213</v>
      </c>
      <c r="C31" s="23">
        <v>103</v>
      </c>
      <c r="D31" s="27" t="str">
        <f t="shared" si="1"/>
        <v>N/A</v>
      </c>
      <c r="E31" s="23">
        <v>80</v>
      </c>
      <c r="F31" s="27" t="str">
        <f t="shared" si="2"/>
        <v>N/A</v>
      </c>
      <c r="G31" s="23">
        <v>52</v>
      </c>
      <c r="H31" s="27" t="str">
        <f t="shared" si="3"/>
        <v>N/A</v>
      </c>
      <c r="I31" s="8">
        <v>-22.3</v>
      </c>
      <c r="J31" s="8">
        <v>-35</v>
      </c>
      <c r="K31" s="28" t="s">
        <v>734</v>
      </c>
      <c r="L31" s="105" t="str">
        <f t="shared" si="0"/>
        <v>No</v>
      </c>
    </row>
    <row r="32" spans="1:12" x14ac:dyDescent="0.2">
      <c r="A32" s="104" t="s">
        <v>990</v>
      </c>
      <c r="B32" s="22" t="s">
        <v>213</v>
      </c>
      <c r="C32" s="23">
        <v>7843</v>
      </c>
      <c r="D32" s="27" t="str">
        <f t="shared" si="1"/>
        <v>N/A</v>
      </c>
      <c r="E32" s="23">
        <v>8420</v>
      </c>
      <c r="F32" s="27" t="str">
        <f t="shared" si="2"/>
        <v>N/A</v>
      </c>
      <c r="G32" s="23">
        <v>8818</v>
      </c>
      <c r="H32" s="27" t="str">
        <f t="shared" si="3"/>
        <v>N/A</v>
      </c>
      <c r="I32" s="8">
        <v>7.3570000000000002</v>
      </c>
      <c r="J32" s="8">
        <v>4.7270000000000003</v>
      </c>
      <c r="K32" s="28" t="s">
        <v>734</v>
      </c>
      <c r="L32" s="105" t="str">
        <f t="shared" si="0"/>
        <v>Yes</v>
      </c>
    </row>
    <row r="33" spans="1:12" x14ac:dyDescent="0.2">
      <c r="A33" s="104" t="s">
        <v>991</v>
      </c>
      <c r="B33" s="22" t="s">
        <v>213</v>
      </c>
      <c r="C33" s="23">
        <v>103</v>
      </c>
      <c r="D33" s="27" t="str">
        <f t="shared" si="1"/>
        <v>N/A</v>
      </c>
      <c r="E33" s="23">
        <v>100</v>
      </c>
      <c r="F33" s="27" t="str">
        <f t="shared" si="2"/>
        <v>N/A</v>
      </c>
      <c r="G33" s="23">
        <v>70</v>
      </c>
      <c r="H33" s="27" t="str">
        <f t="shared" si="3"/>
        <v>N/A</v>
      </c>
      <c r="I33" s="8">
        <v>-2.91</v>
      </c>
      <c r="J33" s="8">
        <v>-30</v>
      </c>
      <c r="K33" s="28" t="s">
        <v>734</v>
      </c>
      <c r="L33" s="105" t="str">
        <f t="shared" si="0"/>
        <v>Yes</v>
      </c>
    </row>
    <row r="34" spans="1:12" x14ac:dyDescent="0.2">
      <c r="A34" s="104" t="s">
        <v>105</v>
      </c>
      <c r="B34" s="22" t="s">
        <v>213</v>
      </c>
      <c r="C34" s="23">
        <v>60</v>
      </c>
      <c r="D34" s="27" t="str">
        <f t="shared" si="1"/>
        <v>N/A</v>
      </c>
      <c r="E34" s="23">
        <v>77</v>
      </c>
      <c r="F34" s="27" t="str">
        <f t="shared" si="2"/>
        <v>N/A</v>
      </c>
      <c r="G34" s="23">
        <v>160</v>
      </c>
      <c r="H34" s="27" t="str">
        <f t="shared" si="3"/>
        <v>N/A</v>
      </c>
      <c r="I34" s="8">
        <v>28.33</v>
      </c>
      <c r="J34" s="8">
        <v>107.8</v>
      </c>
      <c r="K34" s="28" t="s">
        <v>734</v>
      </c>
      <c r="L34" s="105" t="str">
        <f t="shared" si="0"/>
        <v>No</v>
      </c>
    </row>
    <row r="35" spans="1:12" x14ac:dyDescent="0.2">
      <c r="A35" s="104" t="s">
        <v>992</v>
      </c>
      <c r="B35" s="22" t="s">
        <v>213</v>
      </c>
      <c r="C35" s="23">
        <v>13</v>
      </c>
      <c r="D35" s="27" t="str">
        <f t="shared" si="1"/>
        <v>N/A</v>
      </c>
      <c r="E35" s="23">
        <v>28</v>
      </c>
      <c r="F35" s="27" t="str">
        <f t="shared" si="2"/>
        <v>N/A</v>
      </c>
      <c r="G35" s="23">
        <v>101</v>
      </c>
      <c r="H35" s="27" t="str">
        <f t="shared" si="3"/>
        <v>N/A</v>
      </c>
      <c r="I35" s="8">
        <v>115.4</v>
      </c>
      <c r="J35" s="8">
        <v>260.7</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38</v>
      </c>
      <c r="D37" s="27" t="str">
        <f t="shared" si="1"/>
        <v>N/A</v>
      </c>
      <c r="E37" s="23">
        <v>40</v>
      </c>
      <c r="F37" s="27" t="str">
        <f t="shared" si="2"/>
        <v>N/A</v>
      </c>
      <c r="G37" s="23">
        <v>43</v>
      </c>
      <c r="H37" s="27" t="str">
        <f t="shared" si="3"/>
        <v>N/A</v>
      </c>
      <c r="I37" s="8">
        <v>5.2629999999999999</v>
      </c>
      <c r="J37" s="8">
        <v>7.5</v>
      </c>
      <c r="K37" s="28" t="s">
        <v>734</v>
      </c>
      <c r="L37" s="105" t="str">
        <f t="shared" si="0"/>
        <v>Yes</v>
      </c>
    </row>
    <row r="38" spans="1:12" x14ac:dyDescent="0.2">
      <c r="A38" s="104" t="s">
        <v>995</v>
      </c>
      <c r="B38" s="22" t="s">
        <v>213</v>
      </c>
      <c r="C38" s="23">
        <v>11</v>
      </c>
      <c r="D38" s="27" t="str">
        <f t="shared" si="1"/>
        <v>N/A</v>
      </c>
      <c r="E38" s="23">
        <v>11</v>
      </c>
      <c r="F38" s="27" t="str">
        <f t="shared" si="2"/>
        <v>N/A</v>
      </c>
      <c r="G38" s="23">
        <v>16</v>
      </c>
      <c r="H38" s="27" t="str">
        <f t="shared" si="3"/>
        <v>N/A</v>
      </c>
      <c r="I38" s="8">
        <v>0</v>
      </c>
      <c r="J38" s="8">
        <v>220</v>
      </c>
      <c r="K38" s="28" t="s">
        <v>734</v>
      </c>
      <c r="L38" s="105" t="str">
        <f t="shared" si="0"/>
        <v>No</v>
      </c>
    </row>
    <row r="39" spans="1:12" x14ac:dyDescent="0.2">
      <c r="A39" s="104" t="s">
        <v>996</v>
      </c>
      <c r="B39" s="22" t="s">
        <v>213</v>
      </c>
      <c r="C39" s="23">
        <v>11</v>
      </c>
      <c r="D39" s="27" t="str">
        <f t="shared" si="1"/>
        <v>N/A</v>
      </c>
      <c r="E39" s="23">
        <v>11</v>
      </c>
      <c r="F39" s="27" t="str">
        <f t="shared" si="2"/>
        <v>N/A</v>
      </c>
      <c r="G39" s="23">
        <v>0</v>
      </c>
      <c r="H39" s="27" t="str">
        <f t="shared" si="3"/>
        <v>N/A</v>
      </c>
      <c r="I39" s="8">
        <v>0</v>
      </c>
      <c r="J39" s="8">
        <v>-100</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267313993</v>
      </c>
      <c r="D41" s="27" t="str">
        <f t="shared" si="1"/>
        <v>N/A</v>
      </c>
      <c r="E41" s="29">
        <v>344145983</v>
      </c>
      <c r="F41" s="27" t="str">
        <f t="shared" si="2"/>
        <v>N/A</v>
      </c>
      <c r="G41" s="29">
        <v>377824535</v>
      </c>
      <c r="H41" s="27" t="str">
        <f t="shared" si="3"/>
        <v>N/A</v>
      </c>
      <c r="I41" s="8">
        <v>28.74</v>
      </c>
      <c r="J41" s="8">
        <v>9.7859999999999996</v>
      </c>
      <c r="K41" s="28" t="s">
        <v>734</v>
      </c>
      <c r="L41" s="105" t="str">
        <f t="shared" si="0"/>
        <v>Yes</v>
      </c>
    </row>
    <row r="42" spans="1:12" x14ac:dyDescent="0.2">
      <c r="A42" s="168" t="s">
        <v>1475</v>
      </c>
      <c r="B42" s="22" t="s">
        <v>213</v>
      </c>
      <c r="C42" s="29">
        <v>6033.4949329000001</v>
      </c>
      <c r="D42" s="27" t="str">
        <f t="shared" si="1"/>
        <v>N/A</v>
      </c>
      <c r="E42" s="29">
        <v>7602.9157848000004</v>
      </c>
      <c r="F42" s="27" t="str">
        <f t="shared" si="2"/>
        <v>N/A</v>
      </c>
      <c r="G42" s="29">
        <v>8284.5356971000001</v>
      </c>
      <c r="H42" s="27" t="str">
        <f t="shared" si="3"/>
        <v>N/A</v>
      </c>
      <c r="I42" s="8">
        <v>26.01</v>
      </c>
      <c r="J42" s="8">
        <v>8.9649999999999999</v>
      </c>
      <c r="K42" s="28" t="s">
        <v>734</v>
      </c>
      <c r="L42" s="105" t="str">
        <f t="shared" si="0"/>
        <v>Yes</v>
      </c>
    </row>
    <row r="43" spans="1:12" x14ac:dyDescent="0.2">
      <c r="A43" s="168" t="s">
        <v>1476</v>
      </c>
      <c r="B43" s="22" t="s">
        <v>213</v>
      </c>
      <c r="C43" s="29">
        <v>7485.4804682000004</v>
      </c>
      <c r="D43" s="27" t="str">
        <f t="shared" si="1"/>
        <v>N/A</v>
      </c>
      <c r="E43" s="29">
        <v>9351.7930163000001</v>
      </c>
      <c r="F43" s="27" t="str">
        <f t="shared" si="2"/>
        <v>N/A</v>
      </c>
      <c r="G43" s="29">
        <v>10030.384808999999</v>
      </c>
      <c r="H43" s="27" t="str">
        <f t="shared" si="3"/>
        <v>N/A</v>
      </c>
      <c r="I43" s="8">
        <v>24.93</v>
      </c>
      <c r="J43" s="8">
        <v>7.2560000000000002</v>
      </c>
      <c r="K43" s="28" t="s">
        <v>734</v>
      </c>
      <c r="L43" s="105" t="str">
        <f t="shared" si="0"/>
        <v>Yes</v>
      </c>
    </row>
    <row r="44" spans="1:12" x14ac:dyDescent="0.2">
      <c r="A44" s="137" t="s">
        <v>107</v>
      </c>
      <c r="B44" s="22" t="s">
        <v>213</v>
      </c>
      <c r="C44" s="29">
        <v>15591738</v>
      </c>
      <c r="D44" s="27" t="str">
        <f t="shared" si="1"/>
        <v>N/A</v>
      </c>
      <c r="E44" s="29">
        <v>15171271</v>
      </c>
      <c r="F44" s="27" t="str">
        <f t="shared" si="2"/>
        <v>N/A</v>
      </c>
      <c r="G44" s="29">
        <v>15714962</v>
      </c>
      <c r="H44" s="27" t="str">
        <f t="shared" si="3"/>
        <v>N/A</v>
      </c>
      <c r="I44" s="8">
        <v>-2.7</v>
      </c>
      <c r="J44" s="8">
        <v>3.5840000000000001</v>
      </c>
      <c r="K44" s="28" t="s">
        <v>734</v>
      </c>
      <c r="L44" s="105" t="str">
        <f t="shared" si="0"/>
        <v>Yes</v>
      </c>
    </row>
    <row r="45" spans="1:12" x14ac:dyDescent="0.2">
      <c r="A45" s="168" t="s">
        <v>158</v>
      </c>
      <c r="B45" s="30" t="s">
        <v>217</v>
      </c>
      <c r="C45" s="1">
        <v>44286</v>
      </c>
      <c r="D45" s="27" t="str">
        <f>IF($B45="N/A","N/A",IF(C45&gt;0,"No",IF(C45&lt;0,"No","Yes")))</f>
        <v>No</v>
      </c>
      <c r="E45" s="1">
        <v>43431</v>
      </c>
      <c r="F45" s="27" t="str">
        <f>IF($B45="N/A","N/A",IF(E45&gt;0,"No",IF(E45&lt;0,"No","Yes")))</f>
        <v>No</v>
      </c>
      <c r="G45" s="1">
        <v>43603</v>
      </c>
      <c r="H45" s="27" t="str">
        <f>IF($B45="N/A","N/A",IF(G45&gt;0,"No",IF(G45&lt;0,"No","Yes")))</f>
        <v>No</v>
      </c>
      <c r="I45" s="8">
        <v>-1.93</v>
      </c>
      <c r="J45" s="8">
        <v>0.39600000000000002</v>
      </c>
      <c r="K45" s="28" t="s">
        <v>734</v>
      </c>
      <c r="L45" s="105" t="str">
        <f t="shared" si="0"/>
        <v>Yes</v>
      </c>
    </row>
    <row r="46" spans="1:12" x14ac:dyDescent="0.2">
      <c r="A46" s="168" t="s">
        <v>156</v>
      </c>
      <c r="B46" s="22" t="s">
        <v>213</v>
      </c>
      <c r="C46" s="29">
        <v>15591738</v>
      </c>
      <c r="D46" s="27" t="str">
        <f t="shared" ref="D46:D47" si="4">IF($B46="N/A","N/A",IF(C46&gt;10,"No",IF(C46&lt;-10,"No","Yes")))</f>
        <v>N/A</v>
      </c>
      <c r="E46" s="29">
        <v>15171271</v>
      </c>
      <c r="F46" s="27" t="str">
        <f t="shared" ref="F46:F47" si="5">IF($B46="N/A","N/A",IF(E46&gt;10,"No",IF(E46&lt;-10,"No","Yes")))</f>
        <v>N/A</v>
      </c>
      <c r="G46" s="29">
        <v>15714962</v>
      </c>
      <c r="H46" s="27" t="str">
        <f t="shared" ref="H46:H47" si="6">IF($B46="N/A","N/A",IF(G46&gt;10,"No",IF(G46&lt;-10,"No","Yes")))</f>
        <v>N/A</v>
      </c>
      <c r="I46" s="8">
        <v>-2.7</v>
      </c>
      <c r="J46" s="8">
        <v>3.5840000000000001</v>
      </c>
      <c r="K46" s="28" t="s">
        <v>734</v>
      </c>
      <c r="L46" s="105" t="str">
        <f t="shared" si="0"/>
        <v>Yes</v>
      </c>
    </row>
    <row r="47" spans="1:12" x14ac:dyDescent="0.2">
      <c r="A47" s="168" t="s">
        <v>1278</v>
      </c>
      <c r="B47" s="22" t="s">
        <v>213</v>
      </c>
      <c r="C47" s="29">
        <v>352.06923181000002</v>
      </c>
      <c r="D47" s="27" t="str">
        <f t="shared" si="4"/>
        <v>N/A</v>
      </c>
      <c r="E47" s="29">
        <v>349.31894268999997</v>
      </c>
      <c r="F47" s="27" t="str">
        <f t="shared" si="5"/>
        <v>N/A</v>
      </c>
      <c r="G47" s="29">
        <v>360.41010940000001</v>
      </c>
      <c r="H47" s="27" t="str">
        <f t="shared" si="6"/>
        <v>N/A</v>
      </c>
      <c r="I47" s="8">
        <v>-0.78100000000000003</v>
      </c>
      <c r="J47" s="8">
        <v>3.1749999999999998</v>
      </c>
      <c r="K47" s="28" t="s">
        <v>734</v>
      </c>
      <c r="L47" s="105" t="str">
        <f>IF(J47="Div by 0", "N/A", IF(OR(J47="N/A",K47="N/A"),"N/A", IF(J47&gt;VALUE(MID(K47,1,2)), "No", IF(J47&lt;-1*VALUE(MID(K47,1,2)), "No", "Yes"))))</f>
        <v>Yes</v>
      </c>
    </row>
    <row r="48" spans="1:12" x14ac:dyDescent="0.2">
      <c r="A48" s="168" t="s">
        <v>1477</v>
      </c>
      <c r="B48" s="22" t="s">
        <v>213</v>
      </c>
      <c r="C48" s="29">
        <v>74059.661871000004</v>
      </c>
      <c r="D48" s="27" t="str">
        <f t="shared" ref="D48:D74" si="7">IF($B48="N/A","N/A",IF(C48&gt;10,"No",IF(C48&lt;-10,"No","Yes")))</f>
        <v>N/A</v>
      </c>
      <c r="E48" s="29">
        <v>92835.022345999998</v>
      </c>
      <c r="F48" s="27" t="str">
        <f t="shared" ref="F48:F74" si="8">IF($B48="N/A","N/A",IF(E48&gt;10,"No",IF(E48&lt;-10,"No","Yes")))</f>
        <v>N/A</v>
      </c>
      <c r="G48" s="29">
        <v>98948.186170000001</v>
      </c>
      <c r="H48" s="27" t="str">
        <f t="shared" ref="H48:H74" si="9">IF($B48="N/A","N/A",IF(G48&gt;10,"No",IF(G48&lt;-10,"No","Yes")))</f>
        <v>N/A</v>
      </c>
      <c r="I48" s="8">
        <v>25.35</v>
      </c>
      <c r="J48" s="8">
        <v>6.585</v>
      </c>
      <c r="K48" s="28" t="s">
        <v>734</v>
      </c>
      <c r="L48" s="105" t="str">
        <f t="shared" ref="L48:L74" si="10">IF(J48="Div by 0", "N/A", IF(K48="N/A","N/A", IF(J48&gt;VALUE(MID(K48,1,2)), "No", IF(J48&lt;-1*VALUE(MID(K48,1,2)), "No", "Yes"))))</f>
        <v>Yes</v>
      </c>
    </row>
    <row r="49" spans="1:12" x14ac:dyDescent="0.2">
      <c r="A49" s="168" t="s">
        <v>1478</v>
      </c>
      <c r="B49" s="22" t="s">
        <v>213</v>
      </c>
      <c r="C49" s="29">
        <v>20322.066666999999</v>
      </c>
      <c r="D49" s="27" t="str">
        <f t="shared" si="7"/>
        <v>N/A</v>
      </c>
      <c r="E49" s="29">
        <v>27663.308824</v>
      </c>
      <c r="F49" s="27" t="str">
        <f t="shared" si="8"/>
        <v>N/A</v>
      </c>
      <c r="G49" s="29">
        <v>21504.125</v>
      </c>
      <c r="H49" s="27" t="str">
        <f t="shared" si="9"/>
        <v>N/A</v>
      </c>
      <c r="I49" s="8">
        <v>36.119999999999997</v>
      </c>
      <c r="J49" s="8">
        <v>-22.3</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0</v>
      </c>
      <c r="D51" s="27" t="str">
        <f t="shared" si="7"/>
        <v>N/A</v>
      </c>
      <c r="E51" s="29">
        <v>0</v>
      </c>
      <c r="F51" s="27" t="str">
        <f t="shared" si="8"/>
        <v>N/A</v>
      </c>
      <c r="G51" s="29" t="s">
        <v>1748</v>
      </c>
      <c r="H51" s="27" t="str">
        <f t="shared" si="9"/>
        <v>N/A</v>
      </c>
      <c r="I51" s="8" t="s">
        <v>1748</v>
      </c>
      <c r="J51" s="8" t="s">
        <v>1748</v>
      </c>
      <c r="K51" s="28" t="s">
        <v>734</v>
      </c>
      <c r="L51" s="105" t="str">
        <f t="shared" si="10"/>
        <v>N/A</v>
      </c>
    </row>
    <row r="52" spans="1:12" x14ac:dyDescent="0.2">
      <c r="A52" s="168" t="s">
        <v>1481</v>
      </c>
      <c r="B52" s="22" t="s">
        <v>213</v>
      </c>
      <c r="C52" s="29">
        <v>116345.75641</v>
      </c>
      <c r="D52" s="27" t="str">
        <f t="shared" si="7"/>
        <v>N/A</v>
      </c>
      <c r="E52" s="29">
        <v>135196</v>
      </c>
      <c r="F52" s="27" t="str">
        <f t="shared" si="8"/>
        <v>N/A</v>
      </c>
      <c r="G52" s="29">
        <v>131803.24242</v>
      </c>
      <c r="H52" s="27" t="str">
        <f t="shared" si="9"/>
        <v>N/A</v>
      </c>
      <c r="I52" s="8">
        <v>16.2</v>
      </c>
      <c r="J52" s="8">
        <v>-2.5099999999999998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7293.2128412000002</v>
      </c>
      <c r="D54" s="27" t="str">
        <f t="shared" si="7"/>
        <v>N/A</v>
      </c>
      <c r="E54" s="29">
        <v>9435.7185301000009</v>
      </c>
      <c r="F54" s="27" t="str">
        <f t="shared" si="8"/>
        <v>N/A</v>
      </c>
      <c r="G54" s="29">
        <v>10232.239399</v>
      </c>
      <c r="H54" s="27" t="str">
        <f t="shared" si="9"/>
        <v>N/A</v>
      </c>
      <c r="I54" s="8">
        <v>29.38</v>
      </c>
      <c r="J54" s="8">
        <v>8.4420000000000002</v>
      </c>
      <c r="K54" s="28" t="s">
        <v>734</v>
      </c>
      <c r="L54" s="105" t="str">
        <f t="shared" si="10"/>
        <v>Yes</v>
      </c>
    </row>
    <row r="55" spans="1:12" x14ac:dyDescent="0.2">
      <c r="A55" s="168" t="s">
        <v>1484</v>
      </c>
      <c r="B55" s="22" t="s">
        <v>213</v>
      </c>
      <c r="C55" s="29">
        <v>5618.4844872000003</v>
      </c>
      <c r="D55" s="27" t="str">
        <f t="shared" si="7"/>
        <v>N/A</v>
      </c>
      <c r="E55" s="29">
        <v>7270.4734097999999</v>
      </c>
      <c r="F55" s="27" t="str">
        <f t="shared" si="8"/>
        <v>N/A</v>
      </c>
      <c r="G55" s="29">
        <v>7942.7796052000003</v>
      </c>
      <c r="H55" s="27" t="str">
        <f t="shared" si="9"/>
        <v>N/A</v>
      </c>
      <c r="I55" s="8">
        <v>29.4</v>
      </c>
      <c r="J55" s="8">
        <v>9.2469999999999999</v>
      </c>
      <c r="K55" s="28" t="s">
        <v>734</v>
      </c>
      <c r="L55" s="105" t="str">
        <f t="shared" si="10"/>
        <v>Yes</v>
      </c>
    </row>
    <row r="56" spans="1:12" ht="25.5" x14ac:dyDescent="0.2">
      <c r="A56" s="168" t="s">
        <v>1485</v>
      </c>
      <c r="B56" s="22" t="s">
        <v>213</v>
      </c>
      <c r="C56" s="29" t="s">
        <v>1748</v>
      </c>
      <c r="D56" s="27" t="str">
        <f t="shared" si="7"/>
        <v>N/A</v>
      </c>
      <c r="E56" s="29">
        <v>0</v>
      </c>
      <c r="F56" s="27" t="str">
        <f t="shared" si="8"/>
        <v>N/A</v>
      </c>
      <c r="G56" s="29">
        <v>2</v>
      </c>
      <c r="H56" s="27" t="str">
        <f t="shared" si="9"/>
        <v>N/A</v>
      </c>
      <c r="I56" s="8" t="s">
        <v>1748</v>
      </c>
      <c r="J56" s="8" t="s">
        <v>1748</v>
      </c>
      <c r="K56" s="28" t="s">
        <v>734</v>
      </c>
      <c r="L56" s="105" t="str">
        <f t="shared" si="10"/>
        <v>N/A</v>
      </c>
    </row>
    <row r="57" spans="1:12" x14ac:dyDescent="0.2">
      <c r="A57" s="168" t="s">
        <v>1486</v>
      </c>
      <c r="B57" s="22" t="s">
        <v>213</v>
      </c>
      <c r="C57" s="29">
        <v>620.79999999999995</v>
      </c>
      <c r="D57" s="27" t="str">
        <f t="shared" si="7"/>
        <v>N/A</v>
      </c>
      <c r="E57" s="29">
        <v>252.2</v>
      </c>
      <c r="F57" s="27" t="str">
        <f t="shared" si="8"/>
        <v>N/A</v>
      </c>
      <c r="G57" s="29">
        <v>112</v>
      </c>
      <c r="H57" s="27" t="str">
        <f t="shared" si="9"/>
        <v>N/A</v>
      </c>
      <c r="I57" s="8">
        <v>-59.4</v>
      </c>
      <c r="J57" s="8">
        <v>-55.6</v>
      </c>
      <c r="K57" s="28" t="s">
        <v>734</v>
      </c>
      <c r="L57" s="105" t="str">
        <f t="shared" si="10"/>
        <v>No</v>
      </c>
    </row>
    <row r="58" spans="1:12" x14ac:dyDescent="0.2">
      <c r="A58" s="168" t="s">
        <v>1487</v>
      </c>
      <c r="B58" s="22" t="s">
        <v>213</v>
      </c>
      <c r="C58" s="29">
        <v>118599.65859000001</v>
      </c>
      <c r="D58" s="27" t="str">
        <f t="shared" si="7"/>
        <v>N/A</v>
      </c>
      <c r="E58" s="29">
        <v>121952.74086000001</v>
      </c>
      <c r="F58" s="27" t="str">
        <f t="shared" si="8"/>
        <v>N/A</v>
      </c>
      <c r="G58" s="29">
        <v>123813.61619</v>
      </c>
      <c r="H58" s="27" t="str">
        <f t="shared" si="9"/>
        <v>N/A</v>
      </c>
      <c r="I58" s="8">
        <v>2.827</v>
      </c>
      <c r="J58" s="8">
        <v>1.526</v>
      </c>
      <c r="K58" s="28" t="s">
        <v>734</v>
      </c>
      <c r="L58" s="105" t="str">
        <f t="shared" si="10"/>
        <v>Yes</v>
      </c>
    </row>
    <row r="59" spans="1:12" x14ac:dyDescent="0.2">
      <c r="A59" s="168" t="s">
        <v>1488</v>
      </c>
      <c r="B59" s="22" t="s">
        <v>213</v>
      </c>
      <c r="C59" s="29">
        <v>2334</v>
      </c>
      <c r="D59" s="27" t="str">
        <f t="shared" si="7"/>
        <v>N/A</v>
      </c>
      <c r="E59" s="29">
        <v>757</v>
      </c>
      <c r="F59" s="27" t="str">
        <f t="shared" si="8"/>
        <v>N/A</v>
      </c>
      <c r="G59" s="29">
        <v>266</v>
      </c>
      <c r="H59" s="27" t="str">
        <f t="shared" si="9"/>
        <v>N/A</v>
      </c>
      <c r="I59" s="8">
        <v>-67.599999999999994</v>
      </c>
      <c r="J59" s="8">
        <v>-64.900000000000006</v>
      </c>
      <c r="K59" s="28" t="s">
        <v>734</v>
      </c>
      <c r="L59" s="105" t="str">
        <f t="shared" si="10"/>
        <v>No</v>
      </c>
    </row>
    <row r="60" spans="1:12" x14ac:dyDescent="0.2">
      <c r="A60" s="168" t="s">
        <v>1489</v>
      </c>
      <c r="B60" s="22" t="s">
        <v>213</v>
      </c>
      <c r="C60" s="29">
        <v>1265.7969988</v>
      </c>
      <c r="D60" s="27" t="str">
        <f t="shared" si="7"/>
        <v>N/A</v>
      </c>
      <c r="E60" s="29">
        <v>1169.7828158</v>
      </c>
      <c r="F60" s="27" t="str">
        <f t="shared" si="8"/>
        <v>N/A</v>
      </c>
      <c r="G60" s="29">
        <v>1204.2159673000001</v>
      </c>
      <c r="H60" s="27" t="str">
        <f t="shared" si="9"/>
        <v>N/A</v>
      </c>
      <c r="I60" s="8">
        <v>-7.59</v>
      </c>
      <c r="J60" s="8">
        <v>2.944</v>
      </c>
      <c r="K60" s="28" t="s">
        <v>734</v>
      </c>
      <c r="L60" s="105" t="str">
        <f t="shared" si="10"/>
        <v>Yes</v>
      </c>
    </row>
    <row r="61" spans="1:12" x14ac:dyDescent="0.2">
      <c r="A61" s="168" t="s">
        <v>1490</v>
      </c>
      <c r="B61" s="22" t="s">
        <v>213</v>
      </c>
      <c r="C61" s="29">
        <v>923.51353180000001</v>
      </c>
      <c r="D61" s="27" t="str">
        <f t="shared" si="7"/>
        <v>N/A</v>
      </c>
      <c r="E61" s="29">
        <v>805.93696450000004</v>
      </c>
      <c r="F61" s="27" t="str">
        <f t="shared" si="8"/>
        <v>N/A</v>
      </c>
      <c r="G61" s="29">
        <v>705.46914701000003</v>
      </c>
      <c r="H61" s="27" t="str">
        <f t="shared" si="9"/>
        <v>N/A</v>
      </c>
      <c r="I61" s="8">
        <v>-12.7</v>
      </c>
      <c r="J61" s="8">
        <v>-12.5</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2276.7518796999998</v>
      </c>
      <c r="D63" s="27" t="str">
        <f t="shared" si="7"/>
        <v>N/A</v>
      </c>
      <c r="E63" s="29">
        <v>611.23734176999994</v>
      </c>
      <c r="F63" s="27" t="str">
        <f t="shared" si="8"/>
        <v>N/A</v>
      </c>
      <c r="G63" s="29">
        <v>312.63793103</v>
      </c>
      <c r="H63" s="27" t="str">
        <f t="shared" si="9"/>
        <v>N/A</v>
      </c>
      <c r="I63" s="8">
        <v>-73.2</v>
      </c>
      <c r="J63" s="8">
        <v>-48.9</v>
      </c>
      <c r="K63" s="28" t="s">
        <v>734</v>
      </c>
      <c r="L63" s="105" t="str">
        <f t="shared" si="10"/>
        <v>No</v>
      </c>
    </row>
    <row r="64" spans="1:12" x14ac:dyDescent="0.2">
      <c r="A64" s="168" t="s">
        <v>1493</v>
      </c>
      <c r="B64" s="22" t="s">
        <v>213</v>
      </c>
      <c r="C64" s="29">
        <v>1350.8662300999999</v>
      </c>
      <c r="D64" s="27" t="str">
        <f t="shared" si="7"/>
        <v>N/A</v>
      </c>
      <c r="E64" s="29">
        <v>988.83817426999997</v>
      </c>
      <c r="F64" s="27" t="str">
        <f t="shared" si="8"/>
        <v>N/A</v>
      </c>
      <c r="G64" s="29">
        <v>894.72271624999996</v>
      </c>
      <c r="H64" s="27" t="str">
        <f t="shared" si="9"/>
        <v>N/A</v>
      </c>
      <c r="I64" s="8">
        <v>-26.8</v>
      </c>
      <c r="J64" s="8">
        <v>-9.52</v>
      </c>
      <c r="K64" s="28" t="s">
        <v>734</v>
      </c>
      <c r="L64" s="105" t="str">
        <f t="shared" si="10"/>
        <v>Yes</v>
      </c>
    </row>
    <row r="65" spans="1:12" x14ac:dyDescent="0.2">
      <c r="A65" s="168" t="s">
        <v>1494</v>
      </c>
      <c r="B65" s="22" t="s">
        <v>213</v>
      </c>
      <c r="C65" s="29">
        <v>877.58252427000002</v>
      </c>
      <c r="D65" s="27" t="str">
        <f t="shared" si="7"/>
        <v>N/A</v>
      </c>
      <c r="E65" s="29">
        <v>709.57500000000005</v>
      </c>
      <c r="F65" s="27" t="str">
        <f t="shared" si="8"/>
        <v>N/A</v>
      </c>
      <c r="G65" s="29">
        <v>730.65384615000005</v>
      </c>
      <c r="H65" s="27" t="str">
        <f t="shared" si="9"/>
        <v>N/A</v>
      </c>
      <c r="I65" s="8">
        <v>-19.100000000000001</v>
      </c>
      <c r="J65" s="8">
        <v>2.9710000000000001</v>
      </c>
      <c r="K65" s="28" t="s">
        <v>734</v>
      </c>
      <c r="L65" s="105" t="str">
        <f t="shared" si="10"/>
        <v>Yes</v>
      </c>
    </row>
    <row r="66" spans="1:12" x14ac:dyDescent="0.2">
      <c r="A66" s="168" t="s">
        <v>1495</v>
      </c>
      <c r="B66" s="22" t="s">
        <v>213</v>
      </c>
      <c r="C66" s="29">
        <v>1316.3456584999999</v>
      </c>
      <c r="D66" s="27" t="str">
        <f t="shared" si="7"/>
        <v>N/A</v>
      </c>
      <c r="E66" s="29">
        <v>1294.9242280000001</v>
      </c>
      <c r="F66" s="27" t="str">
        <f t="shared" si="8"/>
        <v>N/A</v>
      </c>
      <c r="G66" s="29">
        <v>1342.6521886999999</v>
      </c>
      <c r="H66" s="27" t="str">
        <f t="shared" si="9"/>
        <v>N/A</v>
      </c>
      <c r="I66" s="8">
        <v>-1.63</v>
      </c>
      <c r="J66" s="8">
        <v>3.6859999999999999</v>
      </c>
      <c r="K66" s="28" t="s">
        <v>734</v>
      </c>
      <c r="L66" s="105" t="str">
        <f t="shared" si="10"/>
        <v>Yes</v>
      </c>
    </row>
    <row r="67" spans="1:12" x14ac:dyDescent="0.2">
      <c r="A67" s="168" t="s">
        <v>1496</v>
      </c>
      <c r="B67" s="22" t="s">
        <v>213</v>
      </c>
      <c r="C67" s="29">
        <v>528.24271844999998</v>
      </c>
      <c r="D67" s="27" t="str">
        <f t="shared" si="7"/>
        <v>N/A</v>
      </c>
      <c r="E67" s="29">
        <v>891.67</v>
      </c>
      <c r="F67" s="27" t="str">
        <f t="shared" si="8"/>
        <v>N/A</v>
      </c>
      <c r="G67" s="29">
        <v>392.82857143000001</v>
      </c>
      <c r="H67" s="27" t="str">
        <f t="shared" si="9"/>
        <v>N/A</v>
      </c>
      <c r="I67" s="8">
        <v>68.8</v>
      </c>
      <c r="J67" s="8">
        <v>-55.9</v>
      </c>
      <c r="K67" s="28" t="s">
        <v>734</v>
      </c>
      <c r="L67" s="105" t="str">
        <f t="shared" si="10"/>
        <v>No</v>
      </c>
    </row>
    <row r="68" spans="1:12" x14ac:dyDescent="0.2">
      <c r="A68" s="168" t="s">
        <v>1497</v>
      </c>
      <c r="B68" s="22" t="s">
        <v>213</v>
      </c>
      <c r="C68" s="29">
        <v>223.31666666999999</v>
      </c>
      <c r="D68" s="27" t="str">
        <f t="shared" si="7"/>
        <v>N/A</v>
      </c>
      <c r="E68" s="29">
        <v>30.298701299000001</v>
      </c>
      <c r="F68" s="27" t="str">
        <f t="shared" si="8"/>
        <v>N/A</v>
      </c>
      <c r="G68" s="29">
        <v>332.26875000000001</v>
      </c>
      <c r="H68" s="27" t="str">
        <f t="shared" si="9"/>
        <v>N/A</v>
      </c>
      <c r="I68" s="8">
        <v>-86.4</v>
      </c>
      <c r="J68" s="8">
        <v>996.6</v>
      </c>
      <c r="K68" s="28" t="s">
        <v>734</v>
      </c>
      <c r="L68" s="105" t="str">
        <f t="shared" si="10"/>
        <v>No</v>
      </c>
    </row>
    <row r="69" spans="1:12" x14ac:dyDescent="0.2">
      <c r="A69" s="168" t="s">
        <v>1498</v>
      </c>
      <c r="B69" s="22" t="s">
        <v>213</v>
      </c>
      <c r="C69" s="29">
        <v>826.07692308000003</v>
      </c>
      <c r="D69" s="27" t="str">
        <f t="shared" si="7"/>
        <v>N/A</v>
      </c>
      <c r="E69" s="29">
        <v>25.678571429000002</v>
      </c>
      <c r="F69" s="27" t="str">
        <f t="shared" si="8"/>
        <v>N/A</v>
      </c>
      <c r="G69" s="29">
        <v>404.98019801999999</v>
      </c>
      <c r="H69" s="27" t="str">
        <f t="shared" si="9"/>
        <v>N/A</v>
      </c>
      <c r="I69" s="8">
        <v>-96.9</v>
      </c>
      <c r="J69" s="8">
        <v>1477</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47.052631579</v>
      </c>
      <c r="D71" s="27" t="str">
        <f t="shared" si="7"/>
        <v>N/A</v>
      </c>
      <c r="E71" s="29">
        <v>2.6</v>
      </c>
      <c r="F71" s="27" t="str">
        <f t="shared" si="8"/>
        <v>N/A</v>
      </c>
      <c r="G71" s="29">
        <v>226.48837209000001</v>
      </c>
      <c r="H71" s="27" t="str">
        <f t="shared" si="9"/>
        <v>N/A</v>
      </c>
      <c r="I71" s="8">
        <v>-94.5</v>
      </c>
      <c r="J71" s="8">
        <v>8611</v>
      </c>
      <c r="K71" s="28" t="s">
        <v>734</v>
      </c>
      <c r="L71" s="105" t="str">
        <f t="shared" si="10"/>
        <v>No</v>
      </c>
    </row>
    <row r="72" spans="1:12" x14ac:dyDescent="0.2">
      <c r="A72" s="168" t="s">
        <v>1501</v>
      </c>
      <c r="B72" s="22" t="s">
        <v>213</v>
      </c>
      <c r="C72" s="29">
        <v>127.4</v>
      </c>
      <c r="D72" s="27" t="str">
        <f t="shared" si="7"/>
        <v>N/A</v>
      </c>
      <c r="E72" s="29">
        <v>302</v>
      </c>
      <c r="F72" s="27" t="str">
        <f t="shared" si="8"/>
        <v>N/A</v>
      </c>
      <c r="G72" s="29">
        <v>157.5625</v>
      </c>
      <c r="H72" s="27" t="str">
        <f t="shared" si="9"/>
        <v>N/A</v>
      </c>
      <c r="I72" s="8">
        <v>137</v>
      </c>
      <c r="J72" s="8">
        <v>-47.8</v>
      </c>
      <c r="K72" s="28" t="s">
        <v>734</v>
      </c>
      <c r="L72" s="105" t="str">
        <f t="shared" si="10"/>
        <v>No</v>
      </c>
    </row>
    <row r="73" spans="1:12" x14ac:dyDescent="0.2">
      <c r="A73" s="168" t="s">
        <v>1502</v>
      </c>
      <c r="B73" s="22" t="s">
        <v>213</v>
      </c>
      <c r="C73" s="29">
        <v>58.75</v>
      </c>
      <c r="D73" s="27" t="str">
        <f t="shared" si="7"/>
        <v>N/A</v>
      </c>
      <c r="E73" s="29">
        <v>0</v>
      </c>
      <c r="F73" s="27" t="str">
        <f t="shared" si="8"/>
        <v>N/A</v>
      </c>
      <c r="G73" s="29" t="s">
        <v>1748</v>
      </c>
      <c r="H73" s="27" t="str">
        <f t="shared" si="9"/>
        <v>N/A</v>
      </c>
      <c r="I73" s="8">
        <v>-100</v>
      </c>
      <c r="J73" s="8" t="s">
        <v>1748</v>
      </c>
      <c r="K73" s="28" t="s">
        <v>734</v>
      </c>
      <c r="L73" s="105" t="str">
        <f t="shared" si="10"/>
        <v>N/A</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10111</v>
      </c>
      <c r="D75" s="27" t="str">
        <f t="shared" ref="D75:D144" si="11">IF($B75="N/A","N/A",IF(C75&gt;10,"No",IF(C75&lt;-10,"No","Yes")))</f>
        <v>N/A</v>
      </c>
      <c r="E75" s="29">
        <v>20544</v>
      </c>
      <c r="F75" s="27" t="str">
        <f t="shared" ref="F75:F144" si="12">IF($B75="N/A","N/A",IF(E75&gt;10,"No",IF(E75&lt;-10,"No","Yes")))</f>
        <v>N/A</v>
      </c>
      <c r="G75" s="29">
        <v>20181</v>
      </c>
      <c r="H75" s="27" t="str">
        <f t="shared" ref="H75:H144" si="13">IF($B75="N/A","N/A",IF(G75&gt;10,"No",IF(G75&lt;-10,"No","Yes")))</f>
        <v>N/A</v>
      </c>
      <c r="I75" s="8">
        <v>103.2</v>
      </c>
      <c r="J75" s="8">
        <v>-1.77</v>
      </c>
      <c r="K75" s="28" t="s">
        <v>734</v>
      </c>
      <c r="L75" s="105" t="str">
        <f t="shared" ref="L75:L135" si="14">IF(J75="Div by 0", "N/A", IF(K75="N/A","N/A", IF(J75&gt;VALUE(MID(K75,1,2)), "No", IF(J75&lt;-1*VALUE(MID(K75,1,2)), "No", "Yes"))))</f>
        <v>Yes</v>
      </c>
    </row>
    <row r="76" spans="1:12" x14ac:dyDescent="0.2">
      <c r="A76" s="168" t="s">
        <v>595</v>
      </c>
      <c r="B76" s="22" t="s">
        <v>213</v>
      </c>
      <c r="C76" s="23">
        <v>16</v>
      </c>
      <c r="D76" s="27" t="str">
        <f t="shared" si="11"/>
        <v>N/A</v>
      </c>
      <c r="E76" s="23">
        <v>22</v>
      </c>
      <c r="F76" s="27" t="str">
        <f t="shared" si="12"/>
        <v>N/A</v>
      </c>
      <c r="G76" s="23">
        <v>29</v>
      </c>
      <c r="H76" s="27" t="str">
        <f t="shared" si="13"/>
        <v>N/A</v>
      </c>
      <c r="I76" s="8">
        <v>37.5</v>
      </c>
      <c r="J76" s="8">
        <v>31.82</v>
      </c>
      <c r="K76" s="28" t="s">
        <v>734</v>
      </c>
      <c r="L76" s="105" t="str">
        <f t="shared" si="14"/>
        <v>No</v>
      </c>
    </row>
    <row r="77" spans="1:12" x14ac:dyDescent="0.2">
      <c r="A77" s="168" t="s">
        <v>1412</v>
      </c>
      <c r="B77" s="22" t="s">
        <v>213</v>
      </c>
      <c r="C77" s="29">
        <v>631.9375</v>
      </c>
      <c r="D77" s="27" t="str">
        <f t="shared" si="11"/>
        <v>N/A</v>
      </c>
      <c r="E77" s="29">
        <v>933.81818181999995</v>
      </c>
      <c r="F77" s="27" t="str">
        <f t="shared" si="12"/>
        <v>N/A</v>
      </c>
      <c r="G77" s="29">
        <v>695.89655172000005</v>
      </c>
      <c r="H77" s="27" t="str">
        <f t="shared" si="13"/>
        <v>N/A</v>
      </c>
      <c r="I77" s="8">
        <v>47.77</v>
      </c>
      <c r="J77" s="8">
        <v>-25.5</v>
      </c>
      <c r="K77" s="28" t="s">
        <v>734</v>
      </c>
      <c r="L77" s="105" t="str">
        <f t="shared" si="14"/>
        <v>Yes</v>
      </c>
    </row>
    <row r="78" spans="1:12" x14ac:dyDescent="0.2">
      <c r="A78" s="168" t="s">
        <v>1413</v>
      </c>
      <c r="B78" s="22" t="s">
        <v>213</v>
      </c>
      <c r="C78" s="23">
        <v>0</v>
      </c>
      <c r="D78" s="27" t="str">
        <f t="shared" si="11"/>
        <v>N/A</v>
      </c>
      <c r="E78" s="23">
        <v>0</v>
      </c>
      <c r="F78" s="27" t="str">
        <f t="shared" si="12"/>
        <v>N/A</v>
      </c>
      <c r="G78" s="23">
        <v>0</v>
      </c>
      <c r="H78" s="27" t="str">
        <f t="shared" si="13"/>
        <v>N/A</v>
      </c>
      <c r="I78" s="8" t="s">
        <v>1748</v>
      </c>
      <c r="J78" s="8" t="s">
        <v>1748</v>
      </c>
      <c r="K78" s="28" t="s">
        <v>734</v>
      </c>
      <c r="L78" s="105" t="str">
        <f t="shared" si="14"/>
        <v>N/A</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3468</v>
      </c>
      <c r="D82" s="27" t="str">
        <f t="shared" si="11"/>
        <v>N/A</v>
      </c>
      <c r="E82" s="29">
        <v>0</v>
      </c>
      <c r="F82" s="27" t="str">
        <f t="shared" si="12"/>
        <v>N/A</v>
      </c>
      <c r="G82" s="29">
        <v>0</v>
      </c>
      <c r="H82" s="27" t="str">
        <f t="shared" si="13"/>
        <v>N/A</v>
      </c>
      <c r="I82" s="8">
        <v>-100</v>
      </c>
      <c r="J82" s="8" t="s">
        <v>1748</v>
      </c>
      <c r="K82" s="28" t="s">
        <v>734</v>
      </c>
      <c r="L82" s="105" t="str">
        <f t="shared" si="14"/>
        <v>N/A</v>
      </c>
    </row>
    <row r="83" spans="1:12" x14ac:dyDescent="0.2">
      <c r="A83" s="168" t="s">
        <v>599</v>
      </c>
      <c r="B83" s="22" t="s">
        <v>213</v>
      </c>
      <c r="C83" s="23">
        <v>11</v>
      </c>
      <c r="D83" s="27" t="str">
        <f t="shared" si="11"/>
        <v>N/A</v>
      </c>
      <c r="E83" s="23">
        <v>0</v>
      </c>
      <c r="F83" s="27" t="str">
        <f t="shared" si="12"/>
        <v>N/A</v>
      </c>
      <c r="G83" s="23">
        <v>0</v>
      </c>
      <c r="H83" s="27" t="str">
        <f t="shared" si="13"/>
        <v>N/A</v>
      </c>
      <c r="I83" s="8">
        <v>-100</v>
      </c>
      <c r="J83" s="8" t="s">
        <v>1748</v>
      </c>
      <c r="K83" s="28" t="s">
        <v>734</v>
      </c>
      <c r="L83" s="105" t="str">
        <f t="shared" si="14"/>
        <v>N/A</v>
      </c>
    </row>
    <row r="84" spans="1:12" ht="25.5" x14ac:dyDescent="0.2">
      <c r="A84" s="137" t="s">
        <v>1415</v>
      </c>
      <c r="B84" s="22" t="s">
        <v>213</v>
      </c>
      <c r="C84" s="29">
        <v>1156</v>
      </c>
      <c r="D84" s="27" t="str">
        <f t="shared" si="11"/>
        <v>N/A</v>
      </c>
      <c r="E84" s="29" t="s">
        <v>1748</v>
      </c>
      <c r="F84" s="27" t="str">
        <f t="shared" si="12"/>
        <v>N/A</v>
      </c>
      <c r="G84" s="29" t="s">
        <v>1748</v>
      </c>
      <c r="H84" s="27" t="str">
        <f t="shared" si="13"/>
        <v>N/A</v>
      </c>
      <c r="I84" s="8" t="s">
        <v>1748</v>
      </c>
      <c r="J84" s="8" t="s">
        <v>1748</v>
      </c>
      <c r="K84" s="28" t="s">
        <v>734</v>
      </c>
      <c r="L84" s="105" t="str">
        <f t="shared" si="14"/>
        <v>N/A</v>
      </c>
    </row>
    <row r="85" spans="1:12" x14ac:dyDescent="0.2">
      <c r="A85" s="137" t="s">
        <v>600</v>
      </c>
      <c r="B85" s="22" t="s">
        <v>213</v>
      </c>
      <c r="C85" s="29">
        <v>49649257</v>
      </c>
      <c r="D85" s="27" t="str">
        <f t="shared" si="11"/>
        <v>N/A</v>
      </c>
      <c r="E85" s="29">
        <v>50668359</v>
      </c>
      <c r="F85" s="27" t="str">
        <f t="shared" si="12"/>
        <v>N/A</v>
      </c>
      <c r="G85" s="29">
        <v>47408393</v>
      </c>
      <c r="H85" s="27" t="str">
        <f t="shared" si="13"/>
        <v>N/A</v>
      </c>
      <c r="I85" s="8">
        <v>2.0529999999999999</v>
      </c>
      <c r="J85" s="8">
        <v>-6.43</v>
      </c>
      <c r="K85" s="28" t="s">
        <v>734</v>
      </c>
      <c r="L85" s="105" t="str">
        <f t="shared" si="14"/>
        <v>Yes</v>
      </c>
    </row>
    <row r="86" spans="1:12" x14ac:dyDescent="0.2">
      <c r="A86" s="137" t="s">
        <v>601</v>
      </c>
      <c r="B86" s="22" t="s">
        <v>213</v>
      </c>
      <c r="C86" s="23">
        <v>242</v>
      </c>
      <c r="D86" s="27" t="str">
        <f t="shared" si="11"/>
        <v>N/A</v>
      </c>
      <c r="E86" s="23">
        <v>236</v>
      </c>
      <c r="F86" s="27" t="str">
        <f t="shared" si="12"/>
        <v>N/A</v>
      </c>
      <c r="G86" s="23">
        <v>223</v>
      </c>
      <c r="H86" s="27" t="str">
        <f t="shared" si="13"/>
        <v>N/A</v>
      </c>
      <c r="I86" s="8">
        <v>-2.48</v>
      </c>
      <c r="J86" s="8">
        <v>-5.51</v>
      </c>
      <c r="K86" s="28" t="s">
        <v>734</v>
      </c>
      <c r="L86" s="105" t="str">
        <f t="shared" si="14"/>
        <v>Yes</v>
      </c>
    </row>
    <row r="87" spans="1:12" x14ac:dyDescent="0.2">
      <c r="A87" s="137" t="s">
        <v>1416</v>
      </c>
      <c r="B87" s="22" t="s">
        <v>213</v>
      </c>
      <c r="C87" s="29">
        <v>205162.21901</v>
      </c>
      <c r="D87" s="27" t="str">
        <f t="shared" si="11"/>
        <v>N/A</v>
      </c>
      <c r="E87" s="29">
        <v>214696.43643999999</v>
      </c>
      <c r="F87" s="27" t="str">
        <f t="shared" si="12"/>
        <v>N/A</v>
      </c>
      <c r="G87" s="29">
        <v>212593.69057999999</v>
      </c>
      <c r="H87" s="27" t="str">
        <f t="shared" si="13"/>
        <v>N/A</v>
      </c>
      <c r="I87" s="8">
        <v>4.6470000000000002</v>
      </c>
      <c r="J87" s="8">
        <v>-0.97899999999999998</v>
      </c>
      <c r="K87" s="28" t="s">
        <v>734</v>
      </c>
      <c r="L87" s="105" t="str">
        <f t="shared" si="14"/>
        <v>Yes</v>
      </c>
    </row>
    <row r="88" spans="1:12" x14ac:dyDescent="0.2">
      <c r="A88" s="168" t="s">
        <v>602</v>
      </c>
      <c r="B88" s="22" t="s">
        <v>213</v>
      </c>
      <c r="C88" s="29">
        <v>0</v>
      </c>
      <c r="D88" s="27" t="str">
        <f t="shared" si="11"/>
        <v>N/A</v>
      </c>
      <c r="E88" s="29">
        <v>0</v>
      </c>
      <c r="F88" s="27" t="str">
        <f t="shared" si="12"/>
        <v>N/A</v>
      </c>
      <c r="G88" s="29">
        <v>0</v>
      </c>
      <c r="H88" s="27" t="str">
        <f t="shared" si="13"/>
        <v>N/A</v>
      </c>
      <c r="I88" s="8" t="s">
        <v>1748</v>
      </c>
      <c r="J88" s="8" t="s">
        <v>1748</v>
      </c>
      <c r="K88" s="28" t="s">
        <v>734</v>
      </c>
      <c r="L88" s="105" t="str">
        <f t="shared" si="14"/>
        <v>N/A</v>
      </c>
    </row>
    <row r="89" spans="1:12" x14ac:dyDescent="0.2">
      <c r="A89" s="172" t="s">
        <v>603</v>
      </c>
      <c r="B89" s="23" t="s">
        <v>213</v>
      </c>
      <c r="C89" s="23">
        <v>0</v>
      </c>
      <c r="D89" s="27" t="str">
        <f t="shared" si="11"/>
        <v>N/A</v>
      </c>
      <c r="E89" s="23">
        <v>0</v>
      </c>
      <c r="F89" s="27" t="str">
        <f t="shared" si="12"/>
        <v>N/A</v>
      </c>
      <c r="G89" s="23">
        <v>0</v>
      </c>
      <c r="H89" s="27" t="str">
        <f t="shared" si="13"/>
        <v>N/A</v>
      </c>
      <c r="I89" s="8" t="s">
        <v>1748</v>
      </c>
      <c r="J89" s="8" t="s">
        <v>1748</v>
      </c>
      <c r="K89" s="31" t="s">
        <v>734</v>
      </c>
      <c r="L89" s="105" t="str">
        <f t="shared" si="14"/>
        <v>N/A</v>
      </c>
    </row>
    <row r="90" spans="1:12" x14ac:dyDescent="0.2">
      <c r="A90" s="168" t="s">
        <v>1417</v>
      </c>
      <c r="B90" s="22" t="s">
        <v>213</v>
      </c>
      <c r="C90" s="29" t="s">
        <v>1748</v>
      </c>
      <c r="D90" s="27" t="str">
        <f t="shared" si="11"/>
        <v>N/A</v>
      </c>
      <c r="E90" s="29" t="s">
        <v>1748</v>
      </c>
      <c r="F90" s="27" t="str">
        <f t="shared" si="12"/>
        <v>N/A</v>
      </c>
      <c r="G90" s="29" t="s">
        <v>1748</v>
      </c>
      <c r="H90" s="27" t="str">
        <f t="shared" si="13"/>
        <v>N/A</v>
      </c>
      <c r="I90" s="8" t="s">
        <v>1748</v>
      </c>
      <c r="J90" s="8" t="s">
        <v>1748</v>
      </c>
      <c r="K90" s="28" t="s">
        <v>734</v>
      </c>
      <c r="L90" s="105" t="str">
        <f t="shared" si="14"/>
        <v>N/A</v>
      </c>
    </row>
    <row r="91" spans="1:12" ht="25.5" x14ac:dyDescent="0.2">
      <c r="A91" s="168" t="s">
        <v>604</v>
      </c>
      <c r="B91" s="22" t="s">
        <v>213</v>
      </c>
      <c r="C91" s="29">
        <v>0</v>
      </c>
      <c r="D91" s="27" t="str">
        <f t="shared" si="11"/>
        <v>N/A</v>
      </c>
      <c r="E91" s="29">
        <v>0</v>
      </c>
      <c r="F91" s="27" t="str">
        <f t="shared" si="12"/>
        <v>N/A</v>
      </c>
      <c r="G91" s="29">
        <v>0</v>
      </c>
      <c r="H91" s="27" t="str">
        <f t="shared" si="13"/>
        <v>N/A</v>
      </c>
      <c r="I91" s="8" t="s">
        <v>1748</v>
      </c>
      <c r="J91" s="8" t="s">
        <v>1748</v>
      </c>
      <c r="K91" s="28" t="s">
        <v>734</v>
      </c>
      <c r="L91" s="105" t="str">
        <f t="shared" si="14"/>
        <v>N/A</v>
      </c>
    </row>
    <row r="92" spans="1:12" x14ac:dyDescent="0.2">
      <c r="A92" s="168" t="s">
        <v>605</v>
      </c>
      <c r="B92" s="22" t="s">
        <v>213</v>
      </c>
      <c r="C92" s="23">
        <v>0</v>
      </c>
      <c r="D92" s="27" t="str">
        <f t="shared" si="11"/>
        <v>N/A</v>
      </c>
      <c r="E92" s="23">
        <v>0</v>
      </c>
      <c r="F92" s="27" t="str">
        <f t="shared" si="12"/>
        <v>N/A</v>
      </c>
      <c r="G92" s="23">
        <v>0</v>
      </c>
      <c r="H92" s="27" t="str">
        <f t="shared" si="13"/>
        <v>N/A</v>
      </c>
      <c r="I92" s="8" t="s">
        <v>1748</v>
      </c>
      <c r="J92" s="8" t="s">
        <v>1748</v>
      </c>
      <c r="K92" s="28" t="s">
        <v>734</v>
      </c>
      <c r="L92" s="105" t="str">
        <f t="shared" si="14"/>
        <v>N/A</v>
      </c>
    </row>
    <row r="93" spans="1:12" x14ac:dyDescent="0.2">
      <c r="A93" s="168" t="s">
        <v>1418</v>
      </c>
      <c r="B93" s="22" t="s">
        <v>213</v>
      </c>
      <c r="C93" s="29" t="s">
        <v>1748</v>
      </c>
      <c r="D93" s="27" t="str">
        <f t="shared" si="11"/>
        <v>N/A</v>
      </c>
      <c r="E93" s="29" t="s">
        <v>1748</v>
      </c>
      <c r="F93" s="27" t="str">
        <f t="shared" si="12"/>
        <v>N/A</v>
      </c>
      <c r="G93" s="29" t="s">
        <v>1748</v>
      </c>
      <c r="H93" s="27" t="str">
        <f t="shared" si="13"/>
        <v>N/A</v>
      </c>
      <c r="I93" s="8" t="s">
        <v>1748</v>
      </c>
      <c r="J93" s="8" t="s">
        <v>1748</v>
      </c>
      <c r="K93" s="28" t="s">
        <v>734</v>
      </c>
      <c r="L93" s="105" t="str">
        <f t="shared" si="14"/>
        <v>N/A</v>
      </c>
    </row>
    <row r="94" spans="1:12" x14ac:dyDescent="0.2">
      <c r="A94" s="168" t="s">
        <v>606</v>
      </c>
      <c r="B94" s="22" t="s">
        <v>213</v>
      </c>
      <c r="C94" s="29">
        <v>10246345</v>
      </c>
      <c r="D94" s="27" t="str">
        <f t="shared" si="11"/>
        <v>N/A</v>
      </c>
      <c r="E94" s="29">
        <v>9591535</v>
      </c>
      <c r="F94" s="27" t="str">
        <f t="shared" si="12"/>
        <v>N/A</v>
      </c>
      <c r="G94" s="29">
        <v>8458427</v>
      </c>
      <c r="H94" s="27" t="str">
        <f t="shared" si="13"/>
        <v>N/A</v>
      </c>
      <c r="I94" s="8">
        <v>-6.39</v>
      </c>
      <c r="J94" s="8">
        <v>-11.8</v>
      </c>
      <c r="K94" s="28" t="s">
        <v>734</v>
      </c>
      <c r="L94" s="105" t="str">
        <f t="shared" si="14"/>
        <v>Yes</v>
      </c>
    </row>
    <row r="95" spans="1:12" x14ac:dyDescent="0.2">
      <c r="A95" s="168" t="s">
        <v>607</v>
      </c>
      <c r="B95" s="22" t="s">
        <v>213</v>
      </c>
      <c r="C95" s="23">
        <v>21763</v>
      </c>
      <c r="D95" s="27" t="str">
        <f t="shared" si="11"/>
        <v>N/A</v>
      </c>
      <c r="E95" s="23">
        <v>22213</v>
      </c>
      <c r="F95" s="27" t="str">
        <f t="shared" si="12"/>
        <v>N/A</v>
      </c>
      <c r="G95" s="23">
        <v>21969</v>
      </c>
      <c r="H95" s="27" t="str">
        <f t="shared" si="13"/>
        <v>N/A</v>
      </c>
      <c r="I95" s="8">
        <v>2.0680000000000001</v>
      </c>
      <c r="J95" s="8">
        <v>-1.1000000000000001</v>
      </c>
      <c r="K95" s="28" t="s">
        <v>734</v>
      </c>
      <c r="L95" s="105" t="str">
        <f t="shared" si="14"/>
        <v>Yes</v>
      </c>
    </row>
    <row r="96" spans="1:12" x14ac:dyDescent="0.2">
      <c r="A96" s="168" t="s">
        <v>1419</v>
      </c>
      <c r="B96" s="22" t="s">
        <v>213</v>
      </c>
      <c r="C96" s="29">
        <v>470.81491521999999</v>
      </c>
      <c r="D96" s="27" t="str">
        <f t="shared" si="11"/>
        <v>N/A</v>
      </c>
      <c r="E96" s="29">
        <v>431.79827127999999</v>
      </c>
      <c r="F96" s="27" t="str">
        <f t="shared" si="12"/>
        <v>N/A</v>
      </c>
      <c r="G96" s="29">
        <v>385.01647775999999</v>
      </c>
      <c r="H96" s="27" t="str">
        <f t="shared" si="13"/>
        <v>N/A</v>
      </c>
      <c r="I96" s="8">
        <v>-8.2899999999999991</v>
      </c>
      <c r="J96" s="8">
        <v>-10.8</v>
      </c>
      <c r="K96" s="28" t="s">
        <v>734</v>
      </c>
      <c r="L96" s="105" t="str">
        <f t="shared" si="14"/>
        <v>Yes</v>
      </c>
    </row>
    <row r="97" spans="1:12" ht="25.5" x14ac:dyDescent="0.2">
      <c r="A97" s="168" t="s">
        <v>608</v>
      </c>
      <c r="B97" s="22" t="s">
        <v>213</v>
      </c>
      <c r="C97" s="29">
        <v>0</v>
      </c>
      <c r="D97" s="27" t="str">
        <f t="shared" si="11"/>
        <v>N/A</v>
      </c>
      <c r="E97" s="29">
        <v>0</v>
      </c>
      <c r="F97" s="27" t="str">
        <f t="shared" si="12"/>
        <v>N/A</v>
      </c>
      <c r="G97" s="29">
        <v>0</v>
      </c>
      <c r="H97" s="27" t="str">
        <f t="shared" si="13"/>
        <v>N/A</v>
      </c>
      <c r="I97" s="8" t="s">
        <v>1748</v>
      </c>
      <c r="J97" s="8" t="s">
        <v>1748</v>
      </c>
      <c r="K97" s="28" t="s">
        <v>734</v>
      </c>
      <c r="L97" s="105" t="str">
        <f t="shared" si="14"/>
        <v>N/A</v>
      </c>
    </row>
    <row r="98" spans="1:12" x14ac:dyDescent="0.2">
      <c r="A98" s="168" t="s">
        <v>609</v>
      </c>
      <c r="B98" s="22" t="s">
        <v>213</v>
      </c>
      <c r="C98" s="23">
        <v>0</v>
      </c>
      <c r="D98" s="27" t="str">
        <f t="shared" si="11"/>
        <v>N/A</v>
      </c>
      <c r="E98" s="23">
        <v>0</v>
      </c>
      <c r="F98" s="27" t="str">
        <f t="shared" si="12"/>
        <v>N/A</v>
      </c>
      <c r="G98" s="23">
        <v>0</v>
      </c>
      <c r="H98" s="27" t="str">
        <f t="shared" si="13"/>
        <v>N/A</v>
      </c>
      <c r="I98" s="8" t="s">
        <v>1748</v>
      </c>
      <c r="J98" s="8" t="s">
        <v>1748</v>
      </c>
      <c r="K98" s="28" t="s">
        <v>734</v>
      </c>
      <c r="L98" s="105" t="str">
        <f t="shared" si="14"/>
        <v>N/A</v>
      </c>
    </row>
    <row r="99" spans="1:12" ht="25.5" x14ac:dyDescent="0.2">
      <c r="A99" s="168" t="s">
        <v>1420</v>
      </c>
      <c r="B99" s="22" t="s">
        <v>213</v>
      </c>
      <c r="C99" s="29" t="s">
        <v>1748</v>
      </c>
      <c r="D99" s="27" t="str">
        <f t="shared" si="11"/>
        <v>N/A</v>
      </c>
      <c r="E99" s="29" t="s">
        <v>1748</v>
      </c>
      <c r="F99" s="27" t="str">
        <f t="shared" si="12"/>
        <v>N/A</v>
      </c>
      <c r="G99" s="29" t="s">
        <v>1748</v>
      </c>
      <c r="H99" s="27" t="str">
        <f t="shared" si="13"/>
        <v>N/A</v>
      </c>
      <c r="I99" s="8" t="s">
        <v>1748</v>
      </c>
      <c r="J99" s="8" t="s">
        <v>1748</v>
      </c>
      <c r="K99" s="28" t="s">
        <v>734</v>
      </c>
      <c r="L99" s="105" t="str">
        <f t="shared" si="14"/>
        <v>N/A</v>
      </c>
    </row>
    <row r="100" spans="1:12" ht="25.5" x14ac:dyDescent="0.2">
      <c r="A100" s="168" t="s">
        <v>610</v>
      </c>
      <c r="B100" s="22" t="s">
        <v>213</v>
      </c>
      <c r="C100" s="29">
        <v>35727</v>
      </c>
      <c r="D100" s="27" t="str">
        <f t="shared" si="11"/>
        <v>N/A</v>
      </c>
      <c r="E100" s="29">
        <v>42879</v>
      </c>
      <c r="F100" s="27" t="str">
        <f t="shared" si="12"/>
        <v>N/A</v>
      </c>
      <c r="G100" s="29">
        <v>36936</v>
      </c>
      <c r="H100" s="27" t="str">
        <f t="shared" si="13"/>
        <v>N/A</v>
      </c>
      <c r="I100" s="8">
        <v>20.02</v>
      </c>
      <c r="J100" s="8">
        <v>-13.9</v>
      </c>
      <c r="K100" s="28" t="s">
        <v>734</v>
      </c>
      <c r="L100" s="105" t="str">
        <f t="shared" si="14"/>
        <v>Yes</v>
      </c>
    </row>
    <row r="101" spans="1:12" x14ac:dyDescent="0.2">
      <c r="A101" s="168" t="s">
        <v>611</v>
      </c>
      <c r="B101" s="22" t="s">
        <v>213</v>
      </c>
      <c r="C101" s="23">
        <v>181</v>
      </c>
      <c r="D101" s="27" t="str">
        <f t="shared" si="11"/>
        <v>N/A</v>
      </c>
      <c r="E101" s="23">
        <v>208</v>
      </c>
      <c r="F101" s="27" t="str">
        <f t="shared" si="12"/>
        <v>N/A</v>
      </c>
      <c r="G101" s="23">
        <v>205</v>
      </c>
      <c r="H101" s="27" t="str">
        <f t="shared" si="13"/>
        <v>N/A</v>
      </c>
      <c r="I101" s="8">
        <v>14.92</v>
      </c>
      <c r="J101" s="8">
        <v>-1.44</v>
      </c>
      <c r="K101" s="28" t="s">
        <v>734</v>
      </c>
      <c r="L101" s="105" t="str">
        <f t="shared" si="14"/>
        <v>Yes</v>
      </c>
    </row>
    <row r="102" spans="1:12" x14ac:dyDescent="0.2">
      <c r="A102" s="168" t="s">
        <v>1421</v>
      </c>
      <c r="B102" s="22" t="s">
        <v>213</v>
      </c>
      <c r="C102" s="29">
        <v>197.38674033000001</v>
      </c>
      <c r="D102" s="27" t="str">
        <f t="shared" si="11"/>
        <v>N/A</v>
      </c>
      <c r="E102" s="29">
        <v>206.14903846000001</v>
      </c>
      <c r="F102" s="27" t="str">
        <f t="shared" si="12"/>
        <v>N/A</v>
      </c>
      <c r="G102" s="29">
        <v>180.17560975999999</v>
      </c>
      <c r="H102" s="27" t="str">
        <f t="shared" si="13"/>
        <v>N/A</v>
      </c>
      <c r="I102" s="8">
        <v>4.4390000000000001</v>
      </c>
      <c r="J102" s="8">
        <v>-12.6</v>
      </c>
      <c r="K102" s="28" t="s">
        <v>734</v>
      </c>
      <c r="L102" s="105" t="str">
        <f t="shared" si="14"/>
        <v>Yes</v>
      </c>
    </row>
    <row r="103" spans="1:12" x14ac:dyDescent="0.2">
      <c r="A103" s="168" t="s">
        <v>612</v>
      </c>
      <c r="B103" s="22" t="s">
        <v>213</v>
      </c>
      <c r="C103" s="29">
        <v>23255</v>
      </c>
      <c r="D103" s="27" t="str">
        <f t="shared" si="11"/>
        <v>N/A</v>
      </c>
      <c r="E103" s="29">
        <v>0</v>
      </c>
      <c r="F103" s="27" t="str">
        <f t="shared" si="12"/>
        <v>N/A</v>
      </c>
      <c r="G103" s="29">
        <v>0</v>
      </c>
      <c r="H103" s="27" t="str">
        <f t="shared" si="13"/>
        <v>N/A</v>
      </c>
      <c r="I103" s="8">
        <v>-100</v>
      </c>
      <c r="J103" s="8" t="s">
        <v>1748</v>
      </c>
      <c r="K103" s="28" t="s">
        <v>734</v>
      </c>
      <c r="L103" s="105" t="str">
        <f t="shared" si="14"/>
        <v>N/A</v>
      </c>
    </row>
    <row r="104" spans="1:12" x14ac:dyDescent="0.2">
      <c r="A104" s="168" t="s">
        <v>613</v>
      </c>
      <c r="B104" s="22" t="s">
        <v>213</v>
      </c>
      <c r="C104" s="23">
        <v>110</v>
      </c>
      <c r="D104" s="27" t="str">
        <f t="shared" si="11"/>
        <v>N/A</v>
      </c>
      <c r="E104" s="23">
        <v>0</v>
      </c>
      <c r="F104" s="27" t="str">
        <f t="shared" si="12"/>
        <v>N/A</v>
      </c>
      <c r="G104" s="23">
        <v>0</v>
      </c>
      <c r="H104" s="27" t="str">
        <f t="shared" si="13"/>
        <v>N/A</v>
      </c>
      <c r="I104" s="8">
        <v>-100</v>
      </c>
      <c r="J104" s="8" t="s">
        <v>1748</v>
      </c>
      <c r="K104" s="28" t="s">
        <v>734</v>
      </c>
      <c r="L104" s="105" t="str">
        <f t="shared" si="14"/>
        <v>N/A</v>
      </c>
    </row>
    <row r="105" spans="1:12" x14ac:dyDescent="0.2">
      <c r="A105" s="168" t="s">
        <v>1422</v>
      </c>
      <c r="B105" s="22" t="s">
        <v>213</v>
      </c>
      <c r="C105" s="29">
        <v>211.40909091</v>
      </c>
      <c r="D105" s="27" t="str">
        <f t="shared" si="11"/>
        <v>N/A</v>
      </c>
      <c r="E105" s="29" t="s">
        <v>1748</v>
      </c>
      <c r="F105" s="27" t="str">
        <f t="shared" si="12"/>
        <v>N/A</v>
      </c>
      <c r="G105" s="29" t="s">
        <v>1748</v>
      </c>
      <c r="H105" s="27" t="str">
        <f t="shared" si="13"/>
        <v>N/A</v>
      </c>
      <c r="I105" s="8" t="s">
        <v>1748</v>
      </c>
      <c r="J105" s="8" t="s">
        <v>1748</v>
      </c>
      <c r="K105" s="28" t="s">
        <v>734</v>
      </c>
      <c r="L105" s="105" t="str">
        <f t="shared" si="14"/>
        <v>N/A</v>
      </c>
    </row>
    <row r="106" spans="1:12" ht="25.5" x14ac:dyDescent="0.2">
      <c r="A106" s="168" t="s">
        <v>614</v>
      </c>
      <c r="B106" s="22" t="s">
        <v>213</v>
      </c>
      <c r="C106" s="29">
        <v>0</v>
      </c>
      <c r="D106" s="27" t="str">
        <f t="shared" si="11"/>
        <v>N/A</v>
      </c>
      <c r="E106" s="29">
        <v>0</v>
      </c>
      <c r="F106" s="27" t="str">
        <f t="shared" si="12"/>
        <v>N/A</v>
      </c>
      <c r="G106" s="29">
        <v>0</v>
      </c>
      <c r="H106" s="27" t="str">
        <f t="shared" si="13"/>
        <v>N/A</v>
      </c>
      <c r="I106" s="8" t="s">
        <v>1748</v>
      </c>
      <c r="J106" s="8" t="s">
        <v>1748</v>
      </c>
      <c r="K106" s="28" t="s">
        <v>734</v>
      </c>
      <c r="L106" s="105" t="str">
        <f t="shared" si="14"/>
        <v>N/A</v>
      </c>
    </row>
    <row r="107" spans="1:12" x14ac:dyDescent="0.2">
      <c r="A107" s="168" t="s">
        <v>615</v>
      </c>
      <c r="B107" s="22" t="s">
        <v>213</v>
      </c>
      <c r="C107" s="23">
        <v>0</v>
      </c>
      <c r="D107" s="27" t="str">
        <f t="shared" si="11"/>
        <v>N/A</v>
      </c>
      <c r="E107" s="23">
        <v>0</v>
      </c>
      <c r="F107" s="27" t="str">
        <f t="shared" si="12"/>
        <v>N/A</v>
      </c>
      <c r="G107" s="23">
        <v>0</v>
      </c>
      <c r="H107" s="27" t="str">
        <f t="shared" si="13"/>
        <v>N/A</v>
      </c>
      <c r="I107" s="8" t="s">
        <v>1748</v>
      </c>
      <c r="J107" s="8" t="s">
        <v>1748</v>
      </c>
      <c r="K107" s="28" t="s">
        <v>734</v>
      </c>
      <c r="L107" s="105" t="str">
        <f t="shared" si="14"/>
        <v>N/A</v>
      </c>
    </row>
    <row r="108" spans="1:12" ht="25.5" x14ac:dyDescent="0.2">
      <c r="A108" s="168" t="s">
        <v>1423</v>
      </c>
      <c r="B108" s="22" t="s">
        <v>213</v>
      </c>
      <c r="C108" s="29" t="s">
        <v>1748</v>
      </c>
      <c r="D108" s="27" t="str">
        <f t="shared" si="11"/>
        <v>N/A</v>
      </c>
      <c r="E108" s="29" t="s">
        <v>1748</v>
      </c>
      <c r="F108" s="27" t="str">
        <f t="shared" si="12"/>
        <v>N/A</v>
      </c>
      <c r="G108" s="29" t="s">
        <v>1748</v>
      </c>
      <c r="H108" s="27" t="str">
        <f t="shared" si="13"/>
        <v>N/A</v>
      </c>
      <c r="I108" s="8" t="s">
        <v>1748</v>
      </c>
      <c r="J108" s="8" t="s">
        <v>1748</v>
      </c>
      <c r="K108" s="28" t="s">
        <v>734</v>
      </c>
      <c r="L108" s="105" t="str">
        <f t="shared" si="14"/>
        <v>N/A</v>
      </c>
    </row>
    <row r="109" spans="1:12" ht="25.5" x14ac:dyDescent="0.2">
      <c r="A109" s="168" t="s">
        <v>616</v>
      </c>
      <c r="B109" s="22" t="s">
        <v>213</v>
      </c>
      <c r="C109" s="29">
        <v>20545</v>
      </c>
      <c r="D109" s="27" t="str">
        <f t="shared" si="11"/>
        <v>N/A</v>
      </c>
      <c r="E109" s="29">
        <v>14989</v>
      </c>
      <c r="F109" s="27" t="str">
        <f t="shared" si="12"/>
        <v>N/A</v>
      </c>
      <c r="G109" s="29">
        <v>8218</v>
      </c>
      <c r="H109" s="27" t="str">
        <f t="shared" si="13"/>
        <v>N/A</v>
      </c>
      <c r="I109" s="8">
        <v>-27</v>
      </c>
      <c r="J109" s="8">
        <v>-45.2</v>
      </c>
      <c r="K109" s="28" t="s">
        <v>734</v>
      </c>
      <c r="L109" s="105" t="str">
        <f t="shared" si="14"/>
        <v>No</v>
      </c>
    </row>
    <row r="110" spans="1:12" x14ac:dyDescent="0.2">
      <c r="A110" s="168" t="s">
        <v>617</v>
      </c>
      <c r="B110" s="22" t="s">
        <v>213</v>
      </c>
      <c r="C110" s="23">
        <v>66</v>
      </c>
      <c r="D110" s="27" t="str">
        <f t="shared" si="11"/>
        <v>N/A</v>
      </c>
      <c r="E110" s="23">
        <v>83</v>
      </c>
      <c r="F110" s="27" t="str">
        <f t="shared" si="12"/>
        <v>N/A</v>
      </c>
      <c r="G110" s="23">
        <v>89</v>
      </c>
      <c r="H110" s="27" t="str">
        <f t="shared" si="13"/>
        <v>N/A</v>
      </c>
      <c r="I110" s="8">
        <v>25.76</v>
      </c>
      <c r="J110" s="8">
        <v>7.2290000000000001</v>
      </c>
      <c r="K110" s="28" t="s">
        <v>734</v>
      </c>
      <c r="L110" s="105" t="str">
        <f t="shared" si="14"/>
        <v>Yes</v>
      </c>
    </row>
    <row r="111" spans="1:12" x14ac:dyDescent="0.2">
      <c r="A111" s="168" t="s">
        <v>1424</v>
      </c>
      <c r="B111" s="22" t="s">
        <v>213</v>
      </c>
      <c r="C111" s="29">
        <v>311.28787878999998</v>
      </c>
      <c r="D111" s="27" t="str">
        <f t="shared" si="11"/>
        <v>N/A</v>
      </c>
      <c r="E111" s="29">
        <v>180.59036144999999</v>
      </c>
      <c r="F111" s="27" t="str">
        <f t="shared" si="12"/>
        <v>N/A</v>
      </c>
      <c r="G111" s="29">
        <v>92.337078652000002</v>
      </c>
      <c r="H111" s="27" t="str">
        <f t="shared" si="13"/>
        <v>N/A</v>
      </c>
      <c r="I111" s="8">
        <v>-42</v>
      </c>
      <c r="J111" s="8">
        <v>-48.9</v>
      </c>
      <c r="K111" s="28" t="s">
        <v>734</v>
      </c>
      <c r="L111" s="105" t="str">
        <f t="shared" si="14"/>
        <v>No</v>
      </c>
    </row>
    <row r="112" spans="1:12" x14ac:dyDescent="0.2">
      <c r="A112" s="168" t="s">
        <v>618</v>
      </c>
      <c r="B112" s="22" t="s">
        <v>213</v>
      </c>
      <c r="C112" s="29">
        <v>79936899</v>
      </c>
      <c r="D112" s="27" t="str">
        <f t="shared" si="11"/>
        <v>N/A</v>
      </c>
      <c r="E112" s="29">
        <v>79361995</v>
      </c>
      <c r="F112" s="27" t="str">
        <f t="shared" si="12"/>
        <v>N/A</v>
      </c>
      <c r="G112" s="29">
        <v>84959946</v>
      </c>
      <c r="H112" s="27" t="str">
        <f t="shared" si="13"/>
        <v>N/A</v>
      </c>
      <c r="I112" s="8">
        <v>-0.71899999999999997</v>
      </c>
      <c r="J112" s="8">
        <v>7.0540000000000003</v>
      </c>
      <c r="K112" s="28" t="s">
        <v>734</v>
      </c>
      <c r="L112" s="105" t="str">
        <f t="shared" si="14"/>
        <v>Yes</v>
      </c>
    </row>
    <row r="113" spans="1:12" x14ac:dyDescent="0.2">
      <c r="A113" s="168" t="s">
        <v>619</v>
      </c>
      <c r="B113" s="22" t="s">
        <v>213</v>
      </c>
      <c r="C113" s="23">
        <v>32161</v>
      </c>
      <c r="D113" s="27" t="str">
        <f t="shared" si="11"/>
        <v>N/A</v>
      </c>
      <c r="E113" s="23">
        <v>32633</v>
      </c>
      <c r="F113" s="27" t="str">
        <f t="shared" si="12"/>
        <v>N/A</v>
      </c>
      <c r="G113" s="23">
        <v>33295</v>
      </c>
      <c r="H113" s="27" t="str">
        <f t="shared" si="13"/>
        <v>N/A</v>
      </c>
      <c r="I113" s="8">
        <v>1.468</v>
      </c>
      <c r="J113" s="8">
        <v>2.0289999999999999</v>
      </c>
      <c r="K113" s="28" t="s">
        <v>734</v>
      </c>
      <c r="L113" s="105" t="str">
        <f t="shared" si="14"/>
        <v>Yes</v>
      </c>
    </row>
    <row r="114" spans="1:12" x14ac:dyDescent="0.2">
      <c r="A114" s="168" t="s">
        <v>1425</v>
      </c>
      <c r="B114" s="22" t="s">
        <v>213</v>
      </c>
      <c r="C114" s="29">
        <v>2485.5228071000001</v>
      </c>
      <c r="D114" s="27" t="str">
        <f t="shared" si="11"/>
        <v>N/A</v>
      </c>
      <c r="E114" s="29">
        <v>2431.9552294</v>
      </c>
      <c r="F114" s="27" t="str">
        <f t="shared" si="12"/>
        <v>N/A</v>
      </c>
      <c r="G114" s="29">
        <v>2551.7328728000002</v>
      </c>
      <c r="H114" s="27" t="str">
        <f t="shared" si="13"/>
        <v>N/A</v>
      </c>
      <c r="I114" s="8">
        <v>-2.16</v>
      </c>
      <c r="J114" s="8">
        <v>4.9249999999999998</v>
      </c>
      <c r="K114" s="28" t="s">
        <v>734</v>
      </c>
      <c r="L114" s="105" t="str">
        <f t="shared" si="14"/>
        <v>Yes</v>
      </c>
    </row>
    <row r="115" spans="1:12" ht="25.5" x14ac:dyDescent="0.2">
      <c r="A115" s="168" t="s">
        <v>620</v>
      </c>
      <c r="B115" s="22" t="s">
        <v>213</v>
      </c>
      <c r="C115" s="29">
        <v>22577498</v>
      </c>
      <c r="D115" s="27" t="str">
        <f t="shared" si="11"/>
        <v>N/A</v>
      </c>
      <c r="E115" s="29">
        <v>39340295</v>
      </c>
      <c r="F115" s="27" t="str">
        <f t="shared" si="12"/>
        <v>N/A</v>
      </c>
      <c r="G115" s="29">
        <v>46024350</v>
      </c>
      <c r="H115" s="27" t="str">
        <f t="shared" si="13"/>
        <v>N/A</v>
      </c>
      <c r="I115" s="8">
        <v>74.25</v>
      </c>
      <c r="J115" s="8">
        <v>16.989999999999998</v>
      </c>
      <c r="K115" s="28" t="s">
        <v>734</v>
      </c>
      <c r="L115" s="105" t="str">
        <f t="shared" si="14"/>
        <v>Yes</v>
      </c>
    </row>
    <row r="116" spans="1:12" x14ac:dyDescent="0.2">
      <c r="A116" s="172" t="s">
        <v>621</v>
      </c>
      <c r="B116" s="23" t="s">
        <v>213</v>
      </c>
      <c r="C116" s="23">
        <v>1162</v>
      </c>
      <c r="D116" s="27" t="str">
        <f t="shared" si="11"/>
        <v>N/A</v>
      </c>
      <c r="E116" s="23">
        <v>1793</v>
      </c>
      <c r="F116" s="27" t="str">
        <f t="shared" si="12"/>
        <v>N/A</v>
      </c>
      <c r="G116" s="23">
        <v>2040</v>
      </c>
      <c r="H116" s="27" t="str">
        <f t="shared" si="13"/>
        <v>N/A</v>
      </c>
      <c r="I116" s="8">
        <v>54.3</v>
      </c>
      <c r="J116" s="8">
        <v>13.78</v>
      </c>
      <c r="K116" s="31" t="s">
        <v>734</v>
      </c>
      <c r="L116" s="105" t="str">
        <f t="shared" si="14"/>
        <v>Yes</v>
      </c>
    </row>
    <row r="117" spans="1:12" ht="25.5" x14ac:dyDescent="0.2">
      <c r="A117" s="168" t="s">
        <v>1426</v>
      </c>
      <c r="B117" s="22" t="s">
        <v>213</v>
      </c>
      <c r="C117" s="29">
        <v>19429.860584999999</v>
      </c>
      <c r="D117" s="27" t="str">
        <f t="shared" si="11"/>
        <v>N/A</v>
      </c>
      <c r="E117" s="29">
        <v>21941.045732999999</v>
      </c>
      <c r="F117" s="27" t="str">
        <f t="shared" si="12"/>
        <v>N/A</v>
      </c>
      <c r="G117" s="29">
        <v>22560.955881999998</v>
      </c>
      <c r="H117" s="27" t="str">
        <f t="shared" si="13"/>
        <v>N/A</v>
      </c>
      <c r="I117" s="8">
        <v>12.92</v>
      </c>
      <c r="J117" s="8">
        <v>2.8250000000000002</v>
      </c>
      <c r="K117" s="28" t="s">
        <v>734</v>
      </c>
      <c r="L117" s="105" t="str">
        <f t="shared" si="14"/>
        <v>Yes</v>
      </c>
    </row>
    <row r="118" spans="1:12" ht="25.5" x14ac:dyDescent="0.2">
      <c r="A118" s="168" t="s">
        <v>622</v>
      </c>
      <c r="B118" s="22" t="s">
        <v>213</v>
      </c>
      <c r="C118" s="29">
        <v>101</v>
      </c>
      <c r="D118" s="27" t="str">
        <f t="shared" si="11"/>
        <v>N/A</v>
      </c>
      <c r="E118" s="29">
        <v>202</v>
      </c>
      <c r="F118" s="27" t="str">
        <f t="shared" si="12"/>
        <v>N/A</v>
      </c>
      <c r="G118" s="29">
        <v>0</v>
      </c>
      <c r="H118" s="27" t="str">
        <f t="shared" si="13"/>
        <v>N/A</v>
      </c>
      <c r="I118" s="8">
        <v>100</v>
      </c>
      <c r="J118" s="8">
        <v>-100</v>
      </c>
      <c r="K118" s="28" t="s">
        <v>734</v>
      </c>
      <c r="L118" s="105" t="str">
        <f t="shared" si="14"/>
        <v>No</v>
      </c>
    </row>
    <row r="119" spans="1:12" x14ac:dyDescent="0.2">
      <c r="A119" s="168" t="s">
        <v>623</v>
      </c>
      <c r="B119" s="22" t="s">
        <v>213</v>
      </c>
      <c r="C119" s="23">
        <v>11</v>
      </c>
      <c r="D119" s="27" t="str">
        <f t="shared" si="11"/>
        <v>N/A</v>
      </c>
      <c r="E119" s="23">
        <v>11</v>
      </c>
      <c r="F119" s="27" t="str">
        <f t="shared" si="12"/>
        <v>N/A</v>
      </c>
      <c r="G119" s="23">
        <v>0</v>
      </c>
      <c r="H119" s="27" t="str">
        <f t="shared" si="13"/>
        <v>N/A</v>
      </c>
      <c r="I119" s="8">
        <v>0</v>
      </c>
      <c r="J119" s="8">
        <v>-100</v>
      </c>
      <c r="K119" s="28" t="s">
        <v>734</v>
      </c>
      <c r="L119" s="105" t="str">
        <f t="shared" si="14"/>
        <v>No</v>
      </c>
    </row>
    <row r="120" spans="1:12" ht="25.5" x14ac:dyDescent="0.2">
      <c r="A120" s="168" t="s">
        <v>1427</v>
      </c>
      <c r="B120" s="22" t="s">
        <v>213</v>
      </c>
      <c r="C120" s="29">
        <v>101</v>
      </c>
      <c r="D120" s="27" t="str">
        <f t="shared" si="11"/>
        <v>N/A</v>
      </c>
      <c r="E120" s="29">
        <v>202</v>
      </c>
      <c r="F120" s="27" t="str">
        <f t="shared" si="12"/>
        <v>N/A</v>
      </c>
      <c r="G120" s="29" t="s">
        <v>1748</v>
      </c>
      <c r="H120" s="27" t="str">
        <f t="shared" si="13"/>
        <v>N/A</v>
      </c>
      <c r="I120" s="8">
        <v>100</v>
      </c>
      <c r="J120" s="8" t="s">
        <v>1748</v>
      </c>
      <c r="K120" s="28" t="s">
        <v>734</v>
      </c>
      <c r="L120" s="105" t="str">
        <f t="shared" si="14"/>
        <v>N/A</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0</v>
      </c>
      <c r="D124" s="27" t="str">
        <f t="shared" si="11"/>
        <v>N/A</v>
      </c>
      <c r="E124" s="29">
        <v>0</v>
      </c>
      <c r="F124" s="27" t="str">
        <f t="shared" si="12"/>
        <v>N/A</v>
      </c>
      <c r="G124" s="29">
        <v>0</v>
      </c>
      <c r="H124" s="27" t="str">
        <f t="shared" si="13"/>
        <v>N/A</v>
      </c>
      <c r="I124" s="8" t="s">
        <v>1748</v>
      </c>
      <c r="J124" s="8" t="s">
        <v>1748</v>
      </c>
      <c r="K124" s="28" t="s">
        <v>734</v>
      </c>
      <c r="L124" s="105" t="str">
        <f t="shared" si="14"/>
        <v>N/A</v>
      </c>
    </row>
    <row r="125" spans="1:12" ht="25.5" x14ac:dyDescent="0.2">
      <c r="A125" s="168" t="s">
        <v>627</v>
      </c>
      <c r="B125" s="22" t="s">
        <v>213</v>
      </c>
      <c r="C125" s="23">
        <v>0</v>
      </c>
      <c r="D125" s="27" t="str">
        <f t="shared" si="11"/>
        <v>N/A</v>
      </c>
      <c r="E125" s="23">
        <v>0</v>
      </c>
      <c r="F125" s="27" t="str">
        <f t="shared" si="12"/>
        <v>N/A</v>
      </c>
      <c r="G125" s="23">
        <v>0</v>
      </c>
      <c r="H125" s="27" t="str">
        <f t="shared" si="13"/>
        <v>N/A</v>
      </c>
      <c r="I125" s="8" t="s">
        <v>1748</v>
      </c>
      <c r="J125" s="8" t="s">
        <v>1748</v>
      </c>
      <c r="K125" s="28" t="s">
        <v>734</v>
      </c>
      <c r="L125" s="105" t="str">
        <f t="shared" si="14"/>
        <v>N/A</v>
      </c>
    </row>
    <row r="126" spans="1:12" ht="25.5" x14ac:dyDescent="0.2">
      <c r="A126" s="168" t="s">
        <v>1429</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734</v>
      </c>
      <c r="L126" s="105" t="str">
        <f t="shared" si="14"/>
        <v>N/A</v>
      </c>
    </row>
    <row r="127" spans="1:12" ht="25.5" x14ac:dyDescent="0.2">
      <c r="A127" s="168" t="s">
        <v>628</v>
      </c>
      <c r="B127" s="22" t="s">
        <v>213</v>
      </c>
      <c r="C127" s="29">
        <v>1142</v>
      </c>
      <c r="D127" s="27" t="str">
        <f t="shared" si="11"/>
        <v>N/A</v>
      </c>
      <c r="E127" s="29">
        <v>0</v>
      </c>
      <c r="F127" s="27" t="str">
        <f t="shared" si="12"/>
        <v>N/A</v>
      </c>
      <c r="G127" s="29">
        <v>0</v>
      </c>
      <c r="H127" s="27" t="str">
        <f t="shared" si="13"/>
        <v>N/A</v>
      </c>
      <c r="I127" s="8">
        <v>-100</v>
      </c>
      <c r="J127" s="8" t="s">
        <v>1748</v>
      </c>
      <c r="K127" s="28" t="s">
        <v>734</v>
      </c>
      <c r="L127" s="105" t="str">
        <f t="shared" si="14"/>
        <v>N/A</v>
      </c>
    </row>
    <row r="128" spans="1:12" x14ac:dyDescent="0.2">
      <c r="A128" s="168" t="s">
        <v>629</v>
      </c>
      <c r="B128" s="22" t="s">
        <v>213</v>
      </c>
      <c r="C128" s="23">
        <v>11</v>
      </c>
      <c r="D128" s="27" t="str">
        <f t="shared" si="11"/>
        <v>N/A</v>
      </c>
      <c r="E128" s="23">
        <v>0</v>
      </c>
      <c r="F128" s="27" t="str">
        <f t="shared" si="12"/>
        <v>N/A</v>
      </c>
      <c r="G128" s="23">
        <v>0</v>
      </c>
      <c r="H128" s="27" t="str">
        <f t="shared" si="13"/>
        <v>N/A</v>
      </c>
      <c r="I128" s="8">
        <v>-100</v>
      </c>
      <c r="J128" s="8" t="s">
        <v>1748</v>
      </c>
      <c r="K128" s="28" t="s">
        <v>734</v>
      </c>
      <c r="L128" s="105" t="str">
        <f t="shared" si="14"/>
        <v>N/A</v>
      </c>
    </row>
    <row r="129" spans="1:12" ht="25.5" x14ac:dyDescent="0.2">
      <c r="A129" s="168" t="s">
        <v>1430</v>
      </c>
      <c r="B129" s="22" t="s">
        <v>213</v>
      </c>
      <c r="C129" s="29">
        <v>190.33333332999999</v>
      </c>
      <c r="D129" s="27" t="str">
        <f t="shared" si="11"/>
        <v>N/A</v>
      </c>
      <c r="E129" s="29" t="s">
        <v>1748</v>
      </c>
      <c r="F129" s="27" t="str">
        <f t="shared" si="12"/>
        <v>N/A</v>
      </c>
      <c r="G129" s="29" t="s">
        <v>1748</v>
      </c>
      <c r="H129" s="27" t="str">
        <f t="shared" si="13"/>
        <v>N/A</v>
      </c>
      <c r="I129" s="8" t="s">
        <v>1748</v>
      </c>
      <c r="J129" s="8" t="s">
        <v>1748</v>
      </c>
      <c r="K129" s="28" t="s">
        <v>734</v>
      </c>
      <c r="L129" s="105" t="str">
        <f t="shared" si="14"/>
        <v>N/A</v>
      </c>
    </row>
    <row r="130" spans="1:12" ht="25.5" x14ac:dyDescent="0.2">
      <c r="A130" s="168" t="s">
        <v>630</v>
      </c>
      <c r="B130" s="22" t="s">
        <v>213</v>
      </c>
      <c r="C130" s="29">
        <v>0</v>
      </c>
      <c r="D130" s="27" t="str">
        <f t="shared" si="11"/>
        <v>N/A</v>
      </c>
      <c r="E130" s="29">
        <v>0</v>
      </c>
      <c r="F130" s="27" t="str">
        <f t="shared" si="12"/>
        <v>N/A</v>
      </c>
      <c r="G130" s="29">
        <v>0</v>
      </c>
      <c r="H130" s="27" t="str">
        <f t="shared" si="13"/>
        <v>N/A</v>
      </c>
      <c r="I130" s="8" t="s">
        <v>1748</v>
      </c>
      <c r="J130" s="8" t="s">
        <v>1748</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0</v>
      </c>
      <c r="H131" s="27" t="str">
        <f t="shared" si="13"/>
        <v>N/A</v>
      </c>
      <c r="I131" s="8" t="s">
        <v>1748</v>
      </c>
      <c r="J131" s="8" t="s">
        <v>1748</v>
      </c>
      <c r="K131" s="28" t="s">
        <v>734</v>
      </c>
      <c r="L131" s="105" t="str">
        <f t="shared" si="14"/>
        <v>N/A</v>
      </c>
    </row>
    <row r="132" spans="1:12" ht="25.5" x14ac:dyDescent="0.2">
      <c r="A132" s="168" t="s">
        <v>1431</v>
      </c>
      <c r="B132" s="22" t="s">
        <v>213</v>
      </c>
      <c r="C132" s="29" t="s">
        <v>1748</v>
      </c>
      <c r="D132" s="27" t="str">
        <f t="shared" si="11"/>
        <v>N/A</v>
      </c>
      <c r="E132" s="29" t="s">
        <v>1748</v>
      </c>
      <c r="F132" s="27" t="str">
        <f t="shared" si="12"/>
        <v>N/A</v>
      </c>
      <c r="G132" s="29" t="s">
        <v>1748</v>
      </c>
      <c r="H132" s="27" t="str">
        <f t="shared" si="13"/>
        <v>N/A</v>
      </c>
      <c r="I132" s="8" t="s">
        <v>1748</v>
      </c>
      <c r="J132" s="8" t="s">
        <v>1748</v>
      </c>
      <c r="K132" s="28" t="s">
        <v>734</v>
      </c>
      <c r="L132" s="105" t="str">
        <f t="shared" si="14"/>
        <v>N/A</v>
      </c>
    </row>
    <row r="133" spans="1:12" ht="25.5" x14ac:dyDescent="0.2">
      <c r="A133" s="168" t="s">
        <v>632</v>
      </c>
      <c r="B133" s="22" t="s">
        <v>213</v>
      </c>
      <c r="C133" s="29">
        <v>0</v>
      </c>
      <c r="D133" s="27" t="str">
        <f t="shared" si="11"/>
        <v>N/A</v>
      </c>
      <c r="E133" s="29">
        <v>0</v>
      </c>
      <c r="F133" s="27" t="str">
        <f t="shared" si="12"/>
        <v>N/A</v>
      </c>
      <c r="G133" s="29">
        <v>0</v>
      </c>
      <c r="H133" s="27" t="str">
        <f t="shared" si="13"/>
        <v>N/A</v>
      </c>
      <c r="I133" s="8" t="s">
        <v>1748</v>
      </c>
      <c r="J133" s="8" t="s">
        <v>1748</v>
      </c>
      <c r="K133" s="28" t="s">
        <v>734</v>
      </c>
      <c r="L133" s="105" t="str">
        <f t="shared" si="14"/>
        <v>N/A</v>
      </c>
    </row>
    <row r="134" spans="1:12" x14ac:dyDescent="0.2">
      <c r="A134" s="168" t="s">
        <v>633</v>
      </c>
      <c r="B134" s="22" t="s">
        <v>213</v>
      </c>
      <c r="C134" s="23">
        <v>0</v>
      </c>
      <c r="D134" s="27" t="str">
        <f t="shared" si="11"/>
        <v>N/A</v>
      </c>
      <c r="E134" s="23">
        <v>0</v>
      </c>
      <c r="F134" s="27" t="str">
        <f t="shared" si="12"/>
        <v>N/A</v>
      </c>
      <c r="G134" s="23">
        <v>0</v>
      </c>
      <c r="H134" s="27" t="str">
        <f t="shared" si="13"/>
        <v>N/A</v>
      </c>
      <c r="I134" s="8" t="s">
        <v>1748</v>
      </c>
      <c r="J134" s="8" t="s">
        <v>1748</v>
      </c>
      <c r="K134" s="28" t="s">
        <v>734</v>
      </c>
      <c r="L134" s="105" t="str">
        <f t="shared" si="14"/>
        <v>N/A</v>
      </c>
    </row>
    <row r="135" spans="1:12" x14ac:dyDescent="0.2">
      <c r="A135" s="168" t="s">
        <v>1432</v>
      </c>
      <c r="B135" s="22" t="s">
        <v>213</v>
      </c>
      <c r="C135" s="29" t="s">
        <v>1748</v>
      </c>
      <c r="D135" s="27" t="str">
        <f t="shared" si="11"/>
        <v>N/A</v>
      </c>
      <c r="E135" s="29" t="s">
        <v>1748</v>
      </c>
      <c r="F135" s="27" t="str">
        <f t="shared" si="12"/>
        <v>N/A</v>
      </c>
      <c r="G135" s="29" t="s">
        <v>1748</v>
      </c>
      <c r="H135" s="27" t="str">
        <f t="shared" si="13"/>
        <v>N/A</v>
      </c>
      <c r="I135" s="8" t="s">
        <v>1748</v>
      </c>
      <c r="J135" s="8" t="s">
        <v>1748</v>
      </c>
      <c r="K135" s="28" t="s">
        <v>734</v>
      </c>
      <c r="L135" s="105" t="str">
        <f t="shared" si="14"/>
        <v>N/A</v>
      </c>
    </row>
    <row r="136" spans="1:12" ht="25.5" x14ac:dyDescent="0.2">
      <c r="A136" s="168" t="s">
        <v>634</v>
      </c>
      <c r="B136" s="22" t="s">
        <v>213</v>
      </c>
      <c r="C136" s="29">
        <v>0</v>
      </c>
      <c r="D136" s="27" t="str">
        <f t="shared" si="11"/>
        <v>N/A</v>
      </c>
      <c r="E136" s="29">
        <v>0</v>
      </c>
      <c r="F136" s="27" t="str">
        <f t="shared" si="12"/>
        <v>N/A</v>
      </c>
      <c r="G136" s="29">
        <v>0</v>
      </c>
      <c r="H136" s="27" t="str">
        <f t="shared" si="13"/>
        <v>N/A</v>
      </c>
      <c r="I136" s="8" t="s">
        <v>1748</v>
      </c>
      <c r="J136" s="8" t="s">
        <v>1748</v>
      </c>
      <c r="K136" s="28" t="s">
        <v>734</v>
      </c>
      <c r="L136" s="105" t="str">
        <f>IF(J136="Div by 0", "N/A", IF(OR(J136="N/A",K136="N/A"),"N/A", IF(J136&gt;VALUE(MID(K136,1,2)), "No", IF(J136&lt;-1*VALUE(MID(K136,1,2)), "No", "Yes"))))</f>
        <v>N/A</v>
      </c>
    </row>
    <row r="137" spans="1:12" x14ac:dyDescent="0.2">
      <c r="A137" s="168" t="s">
        <v>635</v>
      </c>
      <c r="B137" s="22" t="s">
        <v>213</v>
      </c>
      <c r="C137" s="23">
        <v>0</v>
      </c>
      <c r="D137" s="27" t="str">
        <f t="shared" si="11"/>
        <v>N/A</v>
      </c>
      <c r="E137" s="23">
        <v>0</v>
      </c>
      <c r="F137" s="27" t="str">
        <f t="shared" si="12"/>
        <v>N/A</v>
      </c>
      <c r="G137" s="23">
        <v>0</v>
      </c>
      <c r="H137" s="27" t="str">
        <f t="shared" si="13"/>
        <v>N/A</v>
      </c>
      <c r="I137" s="8" t="s">
        <v>1748</v>
      </c>
      <c r="J137" s="8" t="s">
        <v>1748</v>
      </c>
      <c r="K137" s="28" t="s">
        <v>734</v>
      </c>
      <c r="L137" s="105" t="str">
        <f t="shared" ref="L137:L141" si="15">IF(J137="Div by 0", "N/A", IF(OR(J137="N/A",K137="N/A"),"N/A", IF(J137&gt;VALUE(MID(K137,1,2)), "No", IF(J137&lt;-1*VALUE(MID(K137,1,2)), "No", "Yes"))))</f>
        <v>N/A</v>
      </c>
    </row>
    <row r="138" spans="1:12" ht="25.5" x14ac:dyDescent="0.2">
      <c r="A138" s="168" t="s">
        <v>1433</v>
      </c>
      <c r="B138" s="22" t="s">
        <v>213</v>
      </c>
      <c r="C138" s="29" t="s">
        <v>1748</v>
      </c>
      <c r="D138" s="27" t="str">
        <f t="shared" si="11"/>
        <v>N/A</v>
      </c>
      <c r="E138" s="29" t="s">
        <v>1748</v>
      </c>
      <c r="F138" s="27" t="str">
        <f t="shared" si="12"/>
        <v>N/A</v>
      </c>
      <c r="G138" s="29" t="s">
        <v>1748</v>
      </c>
      <c r="H138" s="27" t="str">
        <f t="shared" si="13"/>
        <v>N/A</v>
      </c>
      <c r="I138" s="8" t="s">
        <v>1748</v>
      </c>
      <c r="J138" s="8" t="s">
        <v>1748</v>
      </c>
      <c r="K138" s="28" t="s">
        <v>734</v>
      </c>
      <c r="L138" s="105" t="str">
        <f t="shared" si="15"/>
        <v>N/A</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106750</v>
      </c>
      <c r="D142" s="27" t="str">
        <f t="shared" si="11"/>
        <v>N/A</v>
      </c>
      <c r="E142" s="29">
        <v>225645</v>
      </c>
      <c r="F142" s="27" t="str">
        <f t="shared" si="12"/>
        <v>N/A</v>
      </c>
      <c r="G142" s="29">
        <v>167254</v>
      </c>
      <c r="H142" s="27" t="str">
        <f t="shared" si="13"/>
        <v>N/A</v>
      </c>
      <c r="I142" s="8">
        <v>111.4</v>
      </c>
      <c r="J142" s="8">
        <v>-25.9</v>
      </c>
      <c r="K142" s="28" t="s">
        <v>734</v>
      </c>
      <c r="L142" s="105" t="str">
        <f t="shared" ref="L142:L153" si="16">IF(J142="Div by 0", "N/A", IF(K142="N/A","N/A", IF(J142&gt;VALUE(MID(K142,1,2)), "No", IF(J142&lt;-1*VALUE(MID(K142,1,2)), "No", "Yes"))))</f>
        <v>Yes</v>
      </c>
    </row>
    <row r="143" spans="1:12" ht="25.5" x14ac:dyDescent="0.2">
      <c r="A143" s="168" t="s">
        <v>639</v>
      </c>
      <c r="B143" s="22" t="s">
        <v>213</v>
      </c>
      <c r="C143" s="23">
        <v>43</v>
      </c>
      <c r="D143" s="27" t="str">
        <f t="shared" si="11"/>
        <v>N/A</v>
      </c>
      <c r="E143" s="23">
        <v>70</v>
      </c>
      <c r="F143" s="27" t="str">
        <f t="shared" si="12"/>
        <v>N/A</v>
      </c>
      <c r="G143" s="23">
        <v>85</v>
      </c>
      <c r="H143" s="27" t="str">
        <f t="shared" si="13"/>
        <v>N/A</v>
      </c>
      <c r="I143" s="8">
        <v>62.79</v>
      </c>
      <c r="J143" s="8">
        <v>21.43</v>
      </c>
      <c r="K143" s="28" t="s">
        <v>734</v>
      </c>
      <c r="L143" s="105" t="str">
        <f t="shared" si="16"/>
        <v>Yes</v>
      </c>
    </row>
    <row r="144" spans="1:12" ht="25.5" x14ac:dyDescent="0.2">
      <c r="A144" s="168" t="s">
        <v>1435</v>
      </c>
      <c r="B144" s="22" t="s">
        <v>213</v>
      </c>
      <c r="C144" s="29">
        <v>2482.5581394999999</v>
      </c>
      <c r="D144" s="27" t="str">
        <f t="shared" si="11"/>
        <v>N/A</v>
      </c>
      <c r="E144" s="29">
        <v>3223.5</v>
      </c>
      <c r="F144" s="27" t="str">
        <f t="shared" si="12"/>
        <v>N/A</v>
      </c>
      <c r="G144" s="29">
        <v>1967.6941176</v>
      </c>
      <c r="H144" s="27" t="str">
        <f t="shared" si="13"/>
        <v>N/A</v>
      </c>
      <c r="I144" s="8">
        <v>29.85</v>
      </c>
      <c r="J144" s="8">
        <v>-39</v>
      </c>
      <c r="K144" s="28" t="s">
        <v>734</v>
      </c>
      <c r="L144" s="105" t="str">
        <f t="shared" si="16"/>
        <v>No</v>
      </c>
    </row>
    <row r="145" spans="1:12" ht="25.5" x14ac:dyDescent="0.2">
      <c r="A145" s="168" t="s">
        <v>640</v>
      </c>
      <c r="B145" s="22" t="s">
        <v>213</v>
      </c>
      <c r="C145" s="29">
        <v>83645288</v>
      </c>
      <c r="D145" s="27" t="str">
        <f t="shared" ref="D145:D153" si="17">IF($B145="N/A","N/A",IF(C145&gt;10,"No",IF(C145&lt;-10,"No","Yes")))</f>
        <v>N/A</v>
      </c>
      <c r="E145" s="29">
        <v>132634837</v>
      </c>
      <c r="F145" s="27" t="str">
        <f t="shared" ref="F145:F153" si="18">IF($B145="N/A","N/A",IF(E145&gt;10,"No",IF(E145&lt;-10,"No","Yes")))</f>
        <v>N/A</v>
      </c>
      <c r="G145" s="29">
        <v>154154591</v>
      </c>
      <c r="H145" s="27" t="str">
        <f t="shared" ref="H145:H153" si="19">IF($B145="N/A","N/A",IF(G145&gt;10,"No",IF(G145&lt;-10,"No","Yes")))</f>
        <v>N/A</v>
      </c>
      <c r="I145" s="8">
        <v>58.57</v>
      </c>
      <c r="J145" s="8">
        <v>16.22</v>
      </c>
      <c r="K145" s="28" t="s">
        <v>734</v>
      </c>
      <c r="L145" s="105" t="str">
        <f t="shared" si="16"/>
        <v>Yes</v>
      </c>
    </row>
    <row r="146" spans="1:12" x14ac:dyDescent="0.2">
      <c r="A146" s="168" t="s">
        <v>641</v>
      </c>
      <c r="B146" s="22" t="s">
        <v>213</v>
      </c>
      <c r="C146" s="23">
        <v>880</v>
      </c>
      <c r="D146" s="27" t="str">
        <f t="shared" si="17"/>
        <v>N/A</v>
      </c>
      <c r="E146" s="23">
        <v>1404</v>
      </c>
      <c r="F146" s="27" t="str">
        <f t="shared" si="18"/>
        <v>N/A</v>
      </c>
      <c r="G146" s="23">
        <v>1618</v>
      </c>
      <c r="H146" s="27" t="str">
        <f t="shared" si="19"/>
        <v>N/A</v>
      </c>
      <c r="I146" s="8">
        <v>59.55</v>
      </c>
      <c r="J146" s="8">
        <v>15.24</v>
      </c>
      <c r="K146" s="28" t="s">
        <v>734</v>
      </c>
      <c r="L146" s="105" t="str">
        <f t="shared" si="16"/>
        <v>Yes</v>
      </c>
    </row>
    <row r="147" spans="1:12" ht="25.5" x14ac:dyDescent="0.2">
      <c r="A147" s="168" t="s">
        <v>1436</v>
      </c>
      <c r="B147" s="22" t="s">
        <v>213</v>
      </c>
      <c r="C147" s="29">
        <v>95051.463636</v>
      </c>
      <c r="D147" s="27" t="str">
        <f t="shared" si="17"/>
        <v>N/A</v>
      </c>
      <c r="E147" s="29">
        <v>94469.257123000003</v>
      </c>
      <c r="F147" s="27" t="str">
        <f t="shared" si="18"/>
        <v>N/A</v>
      </c>
      <c r="G147" s="29">
        <v>95274.778120999996</v>
      </c>
      <c r="H147" s="27" t="str">
        <f t="shared" si="19"/>
        <v>N/A</v>
      </c>
      <c r="I147" s="8">
        <v>-0.61299999999999999</v>
      </c>
      <c r="J147" s="8">
        <v>0.85270000000000001</v>
      </c>
      <c r="K147" s="28" t="s">
        <v>734</v>
      </c>
      <c r="L147" s="105" t="str">
        <f t="shared" si="16"/>
        <v>Yes</v>
      </c>
    </row>
    <row r="148" spans="1:12" ht="25.5" x14ac:dyDescent="0.2">
      <c r="A148" s="168" t="s">
        <v>642</v>
      </c>
      <c r="B148" s="22" t="s">
        <v>213</v>
      </c>
      <c r="C148" s="29">
        <v>4025657</v>
      </c>
      <c r="D148" s="27" t="str">
        <f t="shared" si="17"/>
        <v>N/A</v>
      </c>
      <c r="E148" s="29">
        <v>4899464</v>
      </c>
      <c r="F148" s="27" t="str">
        <f t="shared" si="18"/>
        <v>N/A</v>
      </c>
      <c r="G148" s="29">
        <v>5603006</v>
      </c>
      <c r="H148" s="27" t="str">
        <f t="shared" si="19"/>
        <v>N/A</v>
      </c>
      <c r="I148" s="8">
        <v>21.71</v>
      </c>
      <c r="J148" s="8">
        <v>14.36</v>
      </c>
      <c r="K148" s="28" t="s">
        <v>734</v>
      </c>
      <c r="L148" s="105" t="str">
        <f t="shared" si="16"/>
        <v>Yes</v>
      </c>
    </row>
    <row r="149" spans="1:12" x14ac:dyDescent="0.2">
      <c r="A149" s="168" t="s">
        <v>643</v>
      </c>
      <c r="B149" s="22" t="s">
        <v>213</v>
      </c>
      <c r="C149" s="23">
        <v>516</v>
      </c>
      <c r="D149" s="27" t="str">
        <f t="shared" si="17"/>
        <v>N/A</v>
      </c>
      <c r="E149" s="23">
        <v>716</v>
      </c>
      <c r="F149" s="27" t="str">
        <f t="shared" si="18"/>
        <v>N/A</v>
      </c>
      <c r="G149" s="23">
        <v>771</v>
      </c>
      <c r="H149" s="27" t="str">
        <f t="shared" si="19"/>
        <v>N/A</v>
      </c>
      <c r="I149" s="8">
        <v>38.76</v>
      </c>
      <c r="J149" s="8">
        <v>7.6820000000000004</v>
      </c>
      <c r="K149" s="28" t="s">
        <v>734</v>
      </c>
      <c r="L149" s="105" t="str">
        <f t="shared" si="16"/>
        <v>Yes</v>
      </c>
    </row>
    <row r="150" spans="1:12" ht="25.5" x14ac:dyDescent="0.2">
      <c r="A150" s="168" t="s">
        <v>1437</v>
      </c>
      <c r="B150" s="22" t="s">
        <v>213</v>
      </c>
      <c r="C150" s="29">
        <v>7801.6608526999999</v>
      </c>
      <c r="D150" s="27" t="str">
        <f t="shared" si="17"/>
        <v>N/A</v>
      </c>
      <c r="E150" s="29">
        <v>6842.8268156000004</v>
      </c>
      <c r="F150" s="27" t="str">
        <f t="shared" si="18"/>
        <v>N/A</v>
      </c>
      <c r="G150" s="29">
        <v>7267.1932555000003</v>
      </c>
      <c r="H150" s="27" t="str">
        <f t="shared" si="19"/>
        <v>N/A</v>
      </c>
      <c r="I150" s="8">
        <v>-12.3</v>
      </c>
      <c r="J150" s="8">
        <v>6.202</v>
      </c>
      <c r="K150" s="28" t="s">
        <v>734</v>
      </c>
      <c r="L150" s="105" t="str">
        <f t="shared" si="16"/>
        <v>Yes</v>
      </c>
    </row>
    <row r="151" spans="1:12" ht="25.5" x14ac:dyDescent="0.2">
      <c r="A151" s="168" t="s">
        <v>644</v>
      </c>
      <c r="B151" s="22" t="s">
        <v>213</v>
      </c>
      <c r="C151" s="29">
        <v>17031950</v>
      </c>
      <c r="D151" s="27" t="str">
        <f t="shared" si="17"/>
        <v>N/A</v>
      </c>
      <c r="E151" s="29">
        <v>27345239</v>
      </c>
      <c r="F151" s="27" t="str">
        <f t="shared" si="18"/>
        <v>N/A</v>
      </c>
      <c r="G151" s="29">
        <v>30983233</v>
      </c>
      <c r="H151" s="27" t="str">
        <f t="shared" si="19"/>
        <v>N/A</v>
      </c>
      <c r="I151" s="8">
        <v>60.55</v>
      </c>
      <c r="J151" s="8">
        <v>13.3</v>
      </c>
      <c r="K151" s="28" t="s">
        <v>734</v>
      </c>
      <c r="L151" s="105" t="str">
        <f t="shared" si="16"/>
        <v>Yes</v>
      </c>
    </row>
    <row r="152" spans="1:12" x14ac:dyDescent="0.2">
      <c r="A152" s="168" t="s">
        <v>645</v>
      </c>
      <c r="B152" s="22" t="s">
        <v>213</v>
      </c>
      <c r="C152" s="23">
        <v>1034</v>
      </c>
      <c r="D152" s="27" t="str">
        <f t="shared" si="17"/>
        <v>N/A</v>
      </c>
      <c r="E152" s="23">
        <v>1617</v>
      </c>
      <c r="F152" s="27" t="str">
        <f t="shared" si="18"/>
        <v>N/A</v>
      </c>
      <c r="G152" s="23">
        <v>1843</v>
      </c>
      <c r="H152" s="27" t="str">
        <f t="shared" si="19"/>
        <v>N/A</v>
      </c>
      <c r="I152" s="8">
        <v>56.38</v>
      </c>
      <c r="J152" s="8">
        <v>13.98</v>
      </c>
      <c r="K152" s="28" t="s">
        <v>734</v>
      </c>
      <c r="L152" s="105" t="str">
        <f t="shared" si="16"/>
        <v>Yes</v>
      </c>
    </row>
    <row r="153" spans="1:12" ht="25.5" x14ac:dyDescent="0.2">
      <c r="A153" s="168" t="s">
        <v>1438</v>
      </c>
      <c r="B153" s="22" t="s">
        <v>213</v>
      </c>
      <c r="C153" s="29">
        <v>16471.905222000001</v>
      </c>
      <c r="D153" s="27" t="str">
        <f t="shared" si="17"/>
        <v>N/A</v>
      </c>
      <c r="E153" s="29">
        <v>16911.094001000001</v>
      </c>
      <c r="F153" s="27" t="str">
        <f t="shared" si="18"/>
        <v>N/A</v>
      </c>
      <c r="G153" s="29">
        <v>16811.303852000001</v>
      </c>
      <c r="H153" s="27" t="str">
        <f t="shared" si="19"/>
        <v>N/A</v>
      </c>
      <c r="I153" s="8">
        <v>2.6659999999999999</v>
      </c>
      <c r="J153" s="8">
        <v>-0.59</v>
      </c>
      <c r="K153" s="28" t="s">
        <v>734</v>
      </c>
      <c r="L153" s="105" t="str">
        <f t="shared" si="16"/>
        <v>Yes</v>
      </c>
    </row>
    <row r="154" spans="1:12" x14ac:dyDescent="0.2">
      <c r="A154" s="168" t="s">
        <v>1504</v>
      </c>
      <c r="B154" s="22" t="s">
        <v>213</v>
      </c>
      <c r="C154" s="29">
        <v>0.22821351989999999</v>
      </c>
      <c r="D154" s="27" t="str">
        <f t="shared" ref="D154:D173" si="20">IF($B154="N/A","N/A",IF(C154&gt;10,"No",IF(C154&lt;-10,"No","Yes")))</f>
        <v>N/A</v>
      </c>
      <c r="E154" s="29">
        <v>0.45386059870000001</v>
      </c>
      <c r="F154" s="27" t="str">
        <f t="shared" ref="F154:F173" si="21">IF($B154="N/A","N/A",IF(E154&gt;10,"No",IF(E154&lt;-10,"No","Yes")))</f>
        <v>N/A</v>
      </c>
      <c r="G154" s="29">
        <v>0.44250756479999998</v>
      </c>
      <c r="H154" s="27" t="str">
        <f t="shared" ref="H154:H173" si="22">IF($B154="N/A","N/A",IF(G154&gt;10,"No",IF(G154&lt;-10,"No","Yes")))</f>
        <v>N/A</v>
      </c>
      <c r="I154" s="8">
        <v>98.88</v>
      </c>
      <c r="J154" s="8">
        <v>-2.5</v>
      </c>
      <c r="K154" s="28" t="s">
        <v>734</v>
      </c>
      <c r="L154" s="105" t="str">
        <f t="shared" ref="L154:L173" si="23">IF(J154="Div by 0", "N/A", IF(K154="N/A","N/A", IF(J154&gt;VALUE(MID(K154,1,2)), "No", IF(J154&lt;-1*VALUE(MID(K154,1,2)), "No", "Yes"))))</f>
        <v>Yes</v>
      </c>
    </row>
    <row r="155" spans="1:12" x14ac:dyDescent="0.2">
      <c r="A155" s="174" t="s">
        <v>1505</v>
      </c>
      <c r="B155" s="22" t="s">
        <v>213</v>
      </c>
      <c r="C155" s="29">
        <v>8.3165467625999998</v>
      </c>
      <c r="D155" s="27" t="str">
        <f t="shared" si="20"/>
        <v>N/A</v>
      </c>
      <c r="E155" s="29">
        <v>7.4581005587</v>
      </c>
      <c r="F155" s="27" t="str">
        <f t="shared" si="21"/>
        <v>N/A</v>
      </c>
      <c r="G155" s="29">
        <v>6.9946808511</v>
      </c>
      <c r="H155" s="27" t="str">
        <f t="shared" si="22"/>
        <v>N/A</v>
      </c>
      <c r="I155" s="8">
        <v>-10.3</v>
      </c>
      <c r="J155" s="8">
        <v>-6.21</v>
      </c>
      <c r="K155" s="28" t="s">
        <v>734</v>
      </c>
      <c r="L155" s="105" t="str">
        <f t="shared" si="23"/>
        <v>Yes</v>
      </c>
    </row>
    <row r="156" spans="1:12" ht="25.5" x14ac:dyDescent="0.2">
      <c r="A156" s="174" t="s">
        <v>1506</v>
      </c>
      <c r="B156" s="22" t="s">
        <v>213</v>
      </c>
      <c r="C156" s="29">
        <v>0.2682985289</v>
      </c>
      <c r="D156" s="27" t="str">
        <f t="shared" si="20"/>
        <v>N/A</v>
      </c>
      <c r="E156" s="29">
        <v>0.57764479459999996</v>
      </c>
      <c r="F156" s="27" t="str">
        <f t="shared" si="21"/>
        <v>N/A</v>
      </c>
      <c r="G156" s="29">
        <v>0.54043322370000002</v>
      </c>
      <c r="H156" s="27" t="str">
        <f t="shared" si="22"/>
        <v>N/A</v>
      </c>
      <c r="I156" s="8">
        <v>115.3</v>
      </c>
      <c r="J156" s="8">
        <v>-6.44</v>
      </c>
      <c r="K156" s="28" t="s">
        <v>734</v>
      </c>
      <c r="L156" s="105" t="str">
        <f t="shared" si="23"/>
        <v>Yes</v>
      </c>
    </row>
    <row r="157" spans="1:12" x14ac:dyDescent="0.2">
      <c r="A157" s="174" t="s">
        <v>1507</v>
      </c>
      <c r="B157" s="22" t="s">
        <v>213</v>
      </c>
      <c r="C157" s="29">
        <v>0</v>
      </c>
      <c r="D157" s="27" t="str">
        <f t="shared" si="20"/>
        <v>N/A</v>
      </c>
      <c r="E157" s="29">
        <v>0</v>
      </c>
      <c r="F157" s="27" t="str">
        <f t="shared" si="21"/>
        <v>N/A</v>
      </c>
      <c r="G157" s="29">
        <v>5.4556511199999998E-2</v>
      </c>
      <c r="H157" s="27" t="str">
        <f t="shared" si="22"/>
        <v>N/A</v>
      </c>
      <c r="I157" s="8" t="s">
        <v>1748</v>
      </c>
      <c r="J157" s="8" t="s">
        <v>1748</v>
      </c>
      <c r="K157" s="28" t="s">
        <v>734</v>
      </c>
      <c r="L157" s="105" t="str">
        <f t="shared" si="23"/>
        <v>N/A</v>
      </c>
    </row>
    <row r="158" spans="1:12" x14ac:dyDescent="0.2">
      <c r="A158" s="174" t="s">
        <v>1508</v>
      </c>
      <c r="B158" s="22" t="s">
        <v>213</v>
      </c>
      <c r="C158" s="29">
        <v>0</v>
      </c>
      <c r="D158" s="27" t="str">
        <f t="shared" si="20"/>
        <v>N/A</v>
      </c>
      <c r="E158" s="29">
        <v>0</v>
      </c>
      <c r="F158" s="27" t="str">
        <f t="shared" si="21"/>
        <v>N/A</v>
      </c>
      <c r="G158" s="29">
        <v>0</v>
      </c>
      <c r="H158" s="27" t="str">
        <f t="shared" si="22"/>
        <v>N/A</v>
      </c>
      <c r="I158" s="8" t="s">
        <v>1748</v>
      </c>
      <c r="J158" s="8" t="s">
        <v>1748</v>
      </c>
      <c r="K158" s="28" t="s">
        <v>734</v>
      </c>
      <c r="L158" s="105" t="str">
        <f t="shared" si="23"/>
        <v>N/A</v>
      </c>
    </row>
    <row r="159" spans="1:12" x14ac:dyDescent="0.2">
      <c r="A159" s="168" t="s">
        <v>1509</v>
      </c>
      <c r="B159" s="22" t="s">
        <v>213</v>
      </c>
      <c r="C159" s="29">
        <v>1120.7025166000001</v>
      </c>
      <c r="D159" s="27" t="str">
        <f t="shared" si="20"/>
        <v>N/A</v>
      </c>
      <c r="E159" s="29">
        <v>1119.3716778999999</v>
      </c>
      <c r="F159" s="27" t="str">
        <f t="shared" si="21"/>
        <v>N/A</v>
      </c>
      <c r="G159" s="29">
        <v>1039.5209622</v>
      </c>
      <c r="H159" s="27" t="str">
        <f t="shared" si="22"/>
        <v>N/A</v>
      </c>
      <c r="I159" s="8">
        <v>-0.11899999999999999</v>
      </c>
      <c r="J159" s="8">
        <v>-7.13</v>
      </c>
      <c r="K159" s="28" t="s">
        <v>734</v>
      </c>
      <c r="L159" s="105" t="str">
        <f t="shared" si="23"/>
        <v>Yes</v>
      </c>
    </row>
    <row r="160" spans="1:12" x14ac:dyDescent="0.2">
      <c r="A160" s="174" t="s">
        <v>1510</v>
      </c>
      <c r="B160" s="22" t="s">
        <v>213</v>
      </c>
      <c r="C160" s="29">
        <v>43541.366906000003</v>
      </c>
      <c r="D160" s="27" t="str">
        <f t="shared" si="20"/>
        <v>N/A</v>
      </c>
      <c r="E160" s="29">
        <v>40326.994413</v>
      </c>
      <c r="F160" s="27" t="str">
        <f t="shared" si="21"/>
        <v>N/A</v>
      </c>
      <c r="G160" s="29">
        <v>39207.5</v>
      </c>
      <c r="H160" s="27" t="str">
        <f t="shared" si="22"/>
        <v>N/A</v>
      </c>
      <c r="I160" s="8">
        <v>-7.38</v>
      </c>
      <c r="J160" s="8">
        <v>-2.78</v>
      </c>
      <c r="K160" s="28" t="s">
        <v>734</v>
      </c>
      <c r="L160" s="105" t="str">
        <f t="shared" si="23"/>
        <v>Yes</v>
      </c>
    </row>
    <row r="161" spans="1:12" ht="25.5" x14ac:dyDescent="0.2">
      <c r="A161" s="174" t="s">
        <v>1511</v>
      </c>
      <c r="B161" s="22" t="s">
        <v>213</v>
      </c>
      <c r="C161" s="29">
        <v>1306.3029931000001</v>
      </c>
      <c r="D161" s="27" t="str">
        <f t="shared" si="20"/>
        <v>N/A</v>
      </c>
      <c r="E161" s="29">
        <v>1306.6045288</v>
      </c>
      <c r="F161" s="27" t="str">
        <f t="shared" si="21"/>
        <v>N/A</v>
      </c>
      <c r="G161" s="29">
        <v>1186.3982873</v>
      </c>
      <c r="H161" s="27" t="str">
        <f t="shared" si="22"/>
        <v>N/A</v>
      </c>
      <c r="I161" s="8">
        <v>2.3099999999999999E-2</v>
      </c>
      <c r="J161" s="8">
        <v>-9.1999999999999993</v>
      </c>
      <c r="K161" s="28" t="s">
        <v>734</v>
      </c>
      <c r="L161" s="105" t="str">
        <f t="shared" si="23"/>
        <v>Yes</v>
      </c>
    </row>
    <row r="162" spans="1:12" x14ac:dyDescent="0.2">
      <c r="A162" s="174" t="s">
        <v>1512</v>
      </c>
      <c r="B162" s="22" t="s">
        <v>213</v>
      </c>
      <c r="C162" s="29">
        <v>0</v>
      </c>
      <c r="D162" s="27" t="str">
        <f t="shared" si="20"/>
        <v>N/A</v>
      </c>
      <c r="E162" s="29">
        <v>0</v>
      </c>
      <c r="F162" s="27" t="str">
        <f t="shared" si="21"/>
        <v>N/A</v>
      </c>
      <c r="G162" s="29">
        <v>0</v>
      </c>
      <c r="H162" s="27" t="str">
        <f t="shared" si="22"/>
        <v>N/A</v>
      </c>
      <c r="I162" s="8" t="s">
        <v>1748</v>
      </c>
      <c r="J162" s="8" t="s">
        <v>1748</v>
      </c>
      <c r="K162" s="28" t="s">
        <v>734</v>
      </c>
      <c r="L162" s="105" t="str">
        <f t="shared" si="23"/>
        <v>N/A</v>
      </c>
    </row>
    <row r="163" spans="1:12" x14ac:dyDescent="0.2">
      <c r="A163" s="174" t="s">
        <v>1513</v>
      </c>
      <c r="B163" s="22" t="s">
        <v>213</v>
      </c>
      <c r="C163" s="29">
        <v>0</v>
      </c>
      <c r="D163" s="27" t="str">
        <f t="shared" si="20"/>
        <v>N/A</v>
      </c>
      <c r="E163" s="29">
        <v>0</v>
      </c>
      <c r="F163" s="27" t="str">
        <f t="shared" si="21"/>
        <v>N/A</v>
      </c>
      <c r="G163" s="29">
        <v>0</v>
      </c>
      <c r="H163" s="27" t="str">
        <f t="shared" si="22"/>
        <v>N/A</v>
      </c>
      <c r="I163" s="8" t="s">
        <v>1748</v>
      </c>
      <c r="J163" s="8" t="s">
        <v>1748</v>
      </c>
      <c r="K163" s="28" t="s">
        <v>734</v>
      </c>
      <c r="L163" s="105" t="str">
        <f t="shared" si="23"/>
        <v>N/A</v>
      </c>
    </row>
    <row r="164" spans="1:12" x14ac:dyDescent="0.2">
      <c r="A164" s="168" t="s">
        <v>1514</v>
      </c>
      <c r="B164" s="22" t="s">
        <v>213</v>
      </c>
      <c r="C164" s="29">
        <v>1804.2410336999999</v>
      </c>
      <c r="D164" s="27" t="str">
        <f t="shared" si="20"/>
        <v>N/A</v>
      </c>
      <c r="E164" s="29">
        <v>1753.2750469</v>
      </c>
      <c r="F164" s="27" t="str">
        <f t="shared" si="21"/>
        <v>N/A</v>
      </c>
      <c r="G164" s="29">
        <v>1862.9115906</v>
      </c>
      <c r="H164" s="27" t="str">
        <f t="shared" si="22"/>
        <v>N/A</v>
      </c>
      <c r="I164" s="8">
        <v>-2.82</v>
      </c>
      <c r="J164" s="8">
        <v>6.2530000000000001</v>
      </c>
      <c r="K164" s="28" t="s">
        <v>734</v>
      </c>
      <c r="L164" s="105" t="str">
        <f t="shared" si="23"/>
        <v>Yes</v>
      </c>
    </row>
    <row r="165" spans="1:12" x14ac:dyDescent="0.2">
      <c r="A165" s="174" t="s">
        <v>1515</v>
      </c>
      <c r="B165" s="22" t="s">
        <v>213</v>
      </c>
      <c r="C165" s="29">
        <v>169.08633094000001</v>
      </c>
      <c r="D165" s="27" t="str">
        <f t="shared" si="20"/>
        <v>N/A</v>
      </c>
      <c r="E165" s="29">
        <v>94.603351954999994</v>
      </c>
      <c r="F165" s="27" t="str">
        <f t="shared" si="21"/>
        <v>N/A</v>
      </c>
      <c r="G165" s="29">
        <v>493.79787234000003</v>
      </c>
      <c r="H165" s="27" t="str">
        <f t="shared" si="22"/>
        <v>N/A</v>
      </c>
      <c r="I165" s="8">
        <v>-44.1</v>
      </c>
      <c r="J165" s="8">
        <v>422</v>
      </c>
      <c r="K165" s="28" t="s">
        <v>734</v>
      </c>
      <c r="L165" s="105" t="str">
        <f t="shared" si="23"/>
        <v>No</v>
      </c>
    </row>
    <row r="166" spans="1:12" x14ac:dyDescent="0.2">
      <c r="A166" s="174" t="s">
        <v>1516</v>
      </c>
      <c r="B166" s="22" t="s">
        <v>213</v>
      </c>
      <c r="C166" s="29">
        <v>2106.6388530999998</v>
      </c>
      <c r="D166" s="27" t="str">
        <f t="shared" si="20"/>
        <v>N/A</v>
      </c>
      <c r="E166" s="29">
        <v>2082.9567570999998</v>
      </c>
      <c r="F166" s="27" t="str">
        <f t="shared" si="21"/>
        <v>N/A</v>
      </c>
      <c r="G166" s="29">
        <v>2194.9988443000002</v>
      </c>
      <c r="H166" s="27" t="str">
        <f t="shared" si="22"/>
        <v>N/A</v>
      </c>
      <c r="I166" s="8">
        <v>-1.1200000000000001</v>
      </c>
      <c r="J166" s="8">
        <v>5.3789999999999996</v>
      </c>
      <c r="K166" s="28" t="s">
        <v>734</v>
      </c>
      <c r="L166" s="105" t="str">
        <f t="shared" si="23"/>
        <v>Yes</v>
      </c>
    </row>
    <row r="167" spans="1:12" x14ac:dyDescent="0.2">
      <c r="A167" s="174" t="s">
        <v>1517</v>
      </c>
      <c r="B167" s="22" t="s">
        <v>213</v>
      </c>
      <c r="C167" s="29">
        <v>893.57777984999996</v>
      </c>
      <c r="D167" s="27" t="str">
        <f t="shared" si="20"/>
        <v>N/A</v>
      </c>
      <c r="E167" s="29">
        <v>857.19098255999995</v>
      </c>
      <c r="F167" s="27" t="str">
        <f t="shared" si="21"/>
        <v>N/A</v>
      </c>
      <c r="G167" s="29">
        <v>933.33559204000005</v>
      </c>
      <c r="H167" s="27" t="str">
        <f t="shared" si="22"/>
        <v>N/A</v>
      </c>
      <c r="I167" s="8">
        <v>-4.07</v>
      </c>
      <c r="J167" s="8">
        <v>8.8829999999999991</v>
      </c>
      <c r="K167" s="28" t="s">
        <v>734</v>
      </c>
      <c r="L167" s="105" t="str">
        <f t="shared" si="23"/>
        <v>Yes</v>
      </c>
    </row>
    <row r="168" spans="1:12" x14ac:dyDescent="0.2">
      <c r="A168" s="174" t="s">
        <v>1518</v>
      </c>
      <c r="B168" s="22" t="s">
        <v>213</v>
      </c>
      <c r="C168" s="29">
        <v>215.25</v>
      </c>
      <c r="D168" s="27" t="str">
        <f t="shared" si="20"/>
        <v>N/A</v>
      </c>
      <c r="E168" s="29">
        <v>27.753246752999999</v>
      </c>
      <c r="F168" s="27" t="str">
        <f t="shared" si="21"/>
        <v>N/A</v>
      </c>
      <c r="G168" s="29">
        <v>305.375</v>
      </c>
      <c r="H168" s="27" t="str">
        <f t="shared" si="22"/>
        <v>N/A</v>
      </c>
      <c r="I168" s="8">
        <v>-87.1</v>
      </c>
      <c r="J168" s="8">
        <v>1000</v>
      </c>
      <c r="K168" s="28" t="s">
        <v>734</v>
      </c>
      <c r="L168" s="105" t="str">
        <f t="shared" si="23"/>
        <v>No</v>
      </c>
    </row>
    <row r="169" spans="1:12" x14ac:dyDescent="0.2">
      <c r="A169" s="168" t="s">
        <v>1519</v>
      </c>
      <c r="B169" s="22" t="s">
        <v>213</v>
      </c>
      <c r="C169" s="29">
        <v>3108.3231688999999</v>
      </c>
      <c r="D169" s="27" t="str">
        <f t="shared" si="20"/>
        <v>N/A</v>
      </c>
      <c r="E169" s="29">
        <v>4729.8151994</v>
      </c>
      <c r="F169" s="27" t="str">
        <f t="shared" si="21"/>
        <v>N/A</v>
      </c>
      <c r="G169" s="29">
        <v>5381.6606368000002</v>
      </c>
      <c r="H169" s="27" t="str">
        <f t="shared" si="22"/>
        <v>N/A</v>
      </c>
      <c r="I169" s="8">
        <v>52.17</v>
      </c>
      <c r="J169" s="8">
        <v>13.78</v>
      </c>
      <c r="K169" s="28" t="s">
        <v>734</v>
      </c>
      <c r="L169" s="105" t="str">
        <f t="shared" si="23"/>
        <v>Yes</v>
      </c>
    </row>
    <row r="170" spans="1:12" x14ac:dyDescent="0.2">
      <c r="A170" s="174" t="s">
        <v>1520</v>
      </c>
      <c r="B170" s="22" t="s">
        <v>213</v>
      </c>
      <c r="C170" s="29">
        <v>30340.892086</v>
      </c>
      <c r="D170" s="27" t="str">
        <f t="shared" si="20"/>
        <v>N/A</v>
      </c>
      <c r="E170" s="29">
        <v>52405.966480000003</v>
      </c>
      <c r="F170" s="27" t="str">
        <f t="shared" si="21"/>
        <v>N/A</v>
      </c>
      <c r="G170" s="29">
        <v>59239.893617000002</v>
      </c>
      <c r="H170" s="27" t="str">
        <f t="shared" si="22"/>
        <v>N/A</v>
      </c>
      <c r="I170" s="8">
        <v>72.72</v>
      </c>
      <c r="J170" s="8">
        <v>13.04</v>
      </c>
      <c r="K170" s="28" t="s">
        <v>734</v>
      </c>
      <c r="L170" s="105" t="str">
        <f t="shared" si="23"/>
        <v>Yes</v>
      </c>
    </row>
    <row r="171" spans="1:12" x14ac:dyDescent="0.2">
      <c r="A171" s="174" t="s">
        <v>1521</v>
      </c>
      <c r="B171" s="22" t="s">
        <v>213</v>
      </c>
      <c r="C171" s="29">
        <v>3880.0026965000002</v>
      </c>
      <c r="D171" s="27" t="str">
        <f t="shared" si="20"/>
        <v>N/A</v>
      </c>
      <c r="E171" s="29">
        <v>6045.5795994</v>
      </c>
      <c r="F171" s="27" t="str">
        <f t="shared" si="21"/>
        <v>N/A</v>
      </c>
      <c r="G171" s="29">
        <v>6850.3018341999996</v>
      </c>
      <c r="H171" s="27" t="str">
        <f t="shared" si="22"/>
        <v>N/A</v>
      </c>
      <c r="I171" s="8">
        <v>55.81</v>
      </c>
      <c r="J171" s="8">
        <v>13.31</v>
      </c>
      <c r="K171" s="28" t="s">
        <v>734</v>
      </c>
      <c r="L171" s="105" t="str">
        <f t="shared" si="23"/>
        <v>Yes</v>
      </c>
    </row>
    <row r="172" spans="1:12" x14ac:dyDescent="0.2">
      <c r="A172" s="174" t="s">
        <v>1522</v>
      </c>
      <c r="B172" s="22" t="s">
        <v>213</v>
      </c>
      <c r="C172" s="29">
        <v>372.21921894000002</v>
      </c>
      <c r="D172" s="27" t="str">
        <f t="shared" si="20"/>
        <v>N/A</v>
      </c>
      <c r="E172" s="29">
        <v>312.59183325999999</v>
      </c>
      <c r="F172" s="27" t="str">
        <f t="shared" si="21"/>
        <v>N/A</v>
      </c>
      <c r="G172" s="29">
        <v>270.82581878000002</v>
      </c>
      <c r="H172" s="27" t="str">
        <f t="shared" si="22"/>
        <v>N/A</v>
      </c>
      <c r="I172" s="8">
        <v>-16</v>
      </c>
      <c r="J172" s="8">
        <v>-13.4</v>
      </c>
      <c r="K172" s="28" t="s">
        <v>734</v>
      </c>
      <c r="L172" s="105" t="str">
        <f t="shared" si="23"/>
        <v>Yes</v>
      </c>
    </row>
    <row r="173" spans="1:12" x14ac:dyDescent="0.2">
      <c r="A173" s="174" t="s">
        <v>1523</v>
      </c>
      <c r="B173" s="22" t="s">
        <v>213</v>
      </c>
      <c r="C173" s="29">
        <v>8.0666666666999998</v>
      </c>
      <c r="D173" s="27" t="str">
        <f t="shared" si="20"/>
        <v>N/A</v>
      </c>
      <c r="E173" s="29">
        <v>2.5454545455000002</v>
      </c>
      <c r="F173" s="27" t="str">
        <f t="shared" si="21"/>
        <v>N/A</v>
      </c>
      <c r="G173" s="29">
        <v>26.893750000000001</v>
      </c>
      <c r="H173" s="27" t="str">
        <f t="shared" si="22"/>
        <v>N/A</v>
      </c>
      <c r="I173" s="8">
        <v>-68.400000000000006</v>
      </c>
      <c r="J173" s="8">
        <v>956.5</v>
      </c>
      <c r="K173" s="28" t="s">
        <v>734</v>
      </c>
      <c r="L173" s="105" t="str">
        <f t="shared" si="23"/>
        <v>No</v>
      </c>
    </row>
    <row r="174" spans="1:12" x14ac:dyDescent="0.2">
      <c r="A174" s="168" t="s">
        <v>371</v>
      </c>
      <c r="B174" s="22" t="s">
        <v>213</v>
      </c>
      <c r="C174" s="4">
        <v>3.6113305499999998E-2</v>
      </c>
      <c r="D174" s="27" t="str">
        <f t="shared" ref="D174:D203" si="24">IF($B174="N/A","N/A",IF(C174&gt;10,"No",IF(C174&lt;-10,"No","Yes")))</f>
        <v>N/A</v>
      </c>
      <c r="E174" s="4">
        <v>4.86026731E-2</v>
      </c>
      <c r="F174" s="27" t="str">
        <f t="shared" ref="F174:F203" si="25">IF($B174="N/A","N/A",IF(E174&gt;10,"No",IF(E174&lt;-10,"No","Yes")))</f>
        <v>N/A</v>
      </c>
      <c r="G174" s="4">
        <v>6.3588124400000001E-2</v>
      </c>
      <c r="H174" s="27" t="str">
        <f t="shared" ref="H174:H203" si="26">IF($B174="N/A","N/A",IF(G174&gt;10,"No",IF(G174&lt;-10,"No","Yes")))</f>
        <v>N/A</v>
      </c>
      <c r="I174" s="8">
        <v>34.58</v>
      </c>
      <c r="J174" s="8">
        <v>30.83</v>
      </c>
      <c r="K174" s="28" t="s">
        <v>734</v>
      </c>
      <c r="L174" s="105" t="str">
        <f t="shared" ref="L174:L203" si="27">IF(J174="Div by 0", "N/A", IF(K174="N/A","N/A", IF(J174&gt;VALUE(MID(K174,1,2)), "No", IF(J174&lt;-1*VALUE(MID(K174,1,2)), "No", "Yes"))))</f>
        <v>No</v>
      </c>
    </row>
    <row r="175" spans="1:12" x14ac:dyDescent="0.2">
      <c r="A175" s="174" t="s">
        <v>480</v>
      </c>
      <c r="B175" s="22" t="s">
        <v>213</v>
      </c>
      <c r="C175" s="4">
        <v>0.71942446039999997</v>
      </c>
      <c r="D175" s="27" t="str">
        <f t="shared" si="24"/>
        <v>N/A</v>
      </c>
      <c r="E175" s="4">
        <v>1.1173184357999999</v>
      </c>
      <c r="F175" s="27" t="str">
        <f t="shared" si="25"/>
        <v>N/A</v>
      </c>
      <c r="G175" s="4">
        <v>1.5957446809</v>
      </c>
      <c r="H175" s="27" t="str">
        <f t="shared" si="26"/>
        <v>N/A</v>
      </c>
      <c r="I175" s="8">
        <v>55.31</v>
      </c>
      <c r="J175" s="8">
        <v>42.82</v>
      </c>
      <c r="K175" s="28" t="s">
        <v>734</v>
      </c>
      <c r="L175" s="105" t="str">
        <f t="shared" si="27"/>
        <v>No</v>
      </c>
    </row>
    <row r="176" spans="1:12" x14ac:dyDescent="0.2">
      <c r="A176" s="174" t="s">
        <v>481</v>
      </c>
      <c r="B176" s="22" t="s">
        <v>213</v>
      </c>
      <c r="C176" s="4">
        <v>4.4941127099999999E-2</v>
      </c>
      <c r="D176" s="27" t="str">
        <f t="shared" si="24"/>
        <v>N/A</v>
      </c>
      <c r="E176" s="4">
        <v>6.01431407E-2</v>
      </c>
      <c r="F176" s="27" t="str">
        <f t="shared" si="25"/>
        <v>N/A</v>
      </c>
      <c r="G176" s="4">
        <v>7.4080658999999993E-2</v>
      </c>
      <c r="H176" s="27" t="str">
        <f t="shared" si="26"/>
        <v>N/A</v>
      </c>
      <c r="I176" s="8">
        <v>33.83</v>
      </c>
      <c r="J176" s="8">
        <v>23.17</v>
      </c>
      <c r="K176" s="28" t="s">
        <v>734</v>
      </c>
      <c r="L176" s="105" t="str">
        <f t="shared" si="27"/>
        <v>Yes</v>
      </c>
    </row>
    <row r="177" spans="1:12" x14ac:dyDescent="0.2">
      <c r="A177" s="174" t="s">
        <v>482</v>
      </c>
      <c r="B177" s="22" t="s">
        <v>213</v>
      </c>
      <c r="C177" s="4">
        <v>0</v>
      </c>
      <c r="D177" s="27" t="str">
        <f t="shared" si="24"/>
        <v>N/A</v>
      </c>
      <c r="E177" s="4">
        <v>0</v>
      </c>
      <c r="F177" s="27" t="str">
        <f t="shared" si="25"/>
        <v>N/A</v>
      </c>
      <c r="G177" s="4">
        <v>8.6873425000000004E-3</v>
      </c>
      <c r="H177" s="27" t="str">
        <f t="shared" si="26"/>
        <v>N/A</v>
      </c>
      <c r="I177" s="8" t="s">
        <v>1748</v>
      </c>
      <c r="J177" s="8" t="s">
        <v>1748</v>
      </c>
      <c r="K177" s="28" t="s">
        <v>734</v>
      </c>
      <c r="L177" s="105" t="str">
        <f t="shared" si="27"/>
        <v>N/A</v>
      </c>
    </row>
    <row r="178" spans="1:12" x14ac:dyDescent="0.2">
      <c r="A178" s="174" t="s">
        <v>483</v>
      </c>
      <c r="B178" s="22" t="s">
        <v>213</v>
      </c>
      <c r="C178" s="4">
        <v>0</v>
      </c>
      <c r="D178" s="27" t="str">
        <f t="shared" si="24"/>
        <v>N/A</v>
      </c>
      <c r="E178" s="4">
        <v>0</v>
      </c>
      <c r="F178" s="27" t="str">
        <f t="shared" si="25"/>
        <v>N/A</v>
      </c>
      <c r="G178" s="4">
        <v>0</v>
      </c>
      <c r="H178" s="27" t="str">
        <f t="shared" si="26"/>
        <v>N/A</v>
      </c>
      <c r="I178" s="8" t="s">
        <v>1748</v>
      </c>
      <c r="J178" s="8" t="s">
        <v>1748</v>
      </c>
      <c r="K178" s="28" t="s">
        <v>734</v>
      </c>
      <c r="L178" s="105" t="str">
        <f t="shared" si="27"/>
        <v>N/A</v>
      </c>
    </row>
    <row r="179" spans="1:12" x14ac:dyDescent="0.2">
      <c r="A179" s="168" t="s">
        <v>1524</v>
      </c>
      <c r="B179" s="22" t="s">
        <v>213</v>
      </c>
      <c r="C179" s="4">
        <v>0.55298499040000004</v>
      </c>
      <c r="D179" s="27" t="str">
        <f t="shared" si="24"/>
        <v>N/A</v>
      </c>
      <c r="E179" s="4">
        <v>0.5213741301</v>
      </c>
      <c r="F179" s="27" t="str">
        <f t="shared" si="25"/>
        <v>N/A</v>
      </c>
      <c r="G179" s="4">
        <v>0.48897074950000002</v>
      </c>
      <c r="H179" s="27" t="str">
        <f t="shared" si="26"/>
        <v>N/A</v>
      </c>
      <c r="I179" s="8">
        <v>-5.72</v>
      </c>
      <c r="J179" s="8">
        <v>-6.21</v>
      </c>
      <c r="K179" s="28" t="s">
        <v>734</v>
      </c>
      <c r="L179" s="105" t="str">
        <f t="shared" si="27"/>
        <v>Yes</v>
      </c>
    </row>
    <row r="180" spans="1:12" x14ac:dyDescent="0.2">
      <c r="A180" s="174" t="s">
        <v>1525</v>
      </c>
      <c r="B180" s="22" t="s">
        <v>213</v>
      </c>
      <c r="C180" s="4">
        <v>20.863309352999998</v>
      </c>
      <c r="D180" s="27" t="str">
        <f t="shared" si="24"/>
        <v>N/A</v>
      </c>
      <c r="E180" s="4">
        <v>16.759776536</v>
      </c>
      <c r="F180" s="27" t="str">
        <f t="shared" si="25"/>
        <v>N/A</v>
      </c>
      <c r="G180" s="4">
        <v>16.489361702</v>
      </c>
      <c r="H180" s="27" t="str">
        <f t="shared" si="26"/>
        <v>N/A</v>
      </c>
      <c r="I180" s="8">
        <v>-19.7</v>
      </c>
      <c r="J180" s="8">
        <v>-1.61</v>
      </c>
      <c r="K180" s="28" t="s">
        <v>734</v>
      </c>
      <c r="L180" s="105" t="str">
        <f t="shared" si="27"/>
        <v>Yes</v>
      </c>
    </row>
    <row r="181" spans="1:12" x14ac:dyDescent="0.2">
      <c r="A181" s="174" t="s">
        <v>1526</v>
      </c>
      <c r="B181" s="22" t="s">
        <v>213</v>
      </c>
      <c r="C181" s="4">
        <v>0.64715223060000004</v>
      </c>
      <c r="D181" s="27" t="str">
        <f t="shared" si="24"/>
        <v>N/A</v>
      </c>
      <c r="E181" s="4">
        <v>0.61947434899999998</v>
      </c>
      <c r="F181" s="27" t="str">
        <f t="shared" si="25"/>
        <v>N/A</v>
      </c>
      <c r="G181" s="4">
        <v>0.56893946129999995</v>
      </c>
      <c r="H181" s="27" t="str">
        <f t="shared" si="26"/>
        <v>N/A</v>
      </c>
      <c r="I181" s="8">
        <v>-4.28</v>
      </c>
      <c r="J181" s="8">
        <v>-8.16</v>
      </c>
      <c r="K181" s="28" t="s">
        <v>734</v>
      </c>
      <c r="L181" s="105" t="str">
        <f t="shared" si="27"/>
        <v>Yes</v>
      </c>
    </row>
    <row r="182" spans="1:12" x14ac:dyDescent="0.2">
      <c r="A182" s="174" t="s">
        <v>1527</v>
      </c>
      <c r="B182" s="22" t="s">
        <v>213</v>
      </c>
      <c r="C182" s="4">
        <v>0</v>
      </c>
      <c r="D182" s="27" t="str">
        <f t="shared" si="24"/>
        <v>N/A</v>
      </c>
      <c r="E182" s="4">
        <v>0</v>
      </c>
      <c r="F182" s="27" t="str">
        <f t="shared" si="25"/>
        <v>N/A</v>
      </c>
      <c r="G182" s="4">
        <v>0</v>
      </c>
      <c r="H182" s="27" t="str">
        <f t="shared" si="26"/>
        <v>N/A</v>
      </c>
      <c r="I182" s="8" t="s">
        <v>1748</v>
      </c>
      <c r="J182" s="8" t="s">
        <v>1748</v>
      </c>
      <c r="K182" s="28" t="s">
        <v>734</v>
      </c>
      <c r="L182" s="105" t="str">
        <f t="shared" si="27"/>
        <v>N/A</v>
      </c>
    </row>
    <row r="183" spans="1:12" x14ac:dyDescent="0.2">
      <c r="A183" s="174" t="s">
        <v>1528</v>
      </c>
      <c r="B183" s="22" t="s">
        <v>213</v>
      </c>
      <c r="C183" s="4">
        <v>0</v>
      </c>
      <c r="D183" s="27" t="str">
        <f t="shared" si="24"/>
        <v>N/A</v>
      </c>
      <c r="E183" s="4">
        <v>0</v>
      </c>
      <c r="F183" s="27" t="str">
        <f t="shared" si="25"/>
        <v>N/A</v>
      </c>
      <c r="G183" s="4">
        <v>0</v>
      </c>
      <c r="H183" s="27" t="str">
        <f t="shared" si="26"/>
        <v>N/A</v>
      </c>
      <c r="I183" s="8" t="s">
        <v>1748</v>
      </c>
      <c r="J183" s="8" t="s">
        <v>1748</v>
      </c>
      <c r="K183" s="28" t="s">
        <v>734</v>
      </c>
      <c r="L183" s="105" t="str">
        <f t="shared" si="27"/>
        <v>N/A</v>
      </c>
    </row>
    <row r="184" spans="1:12" x14ac:dyDescent="0.2">
      <c r="A184" s="168" t="s">
        <v>97</v>
      </c>
      <c r="B184" s="22" t="s">
        <v>213</v>
      </c>
      <c r="C184" s="4">
        <v>72.590001129000001</v>
      </c>
      <c r="D184" s="27" t="str">
        <f t="shared" si="24"/>
        <v>N/A</v>
      </c>
      <c r="E184" s="4">
        <v>72.093228764000003</v>
      </c>
      <c r="F184" s="27" t="str">
        <f t="shared" si="25"/>
        <v>N/A</v>
      </c>
      <c r="G184" s="4">
        <v>73.005744858</v>
      </c>
      <c r="H184" s="27" t="str">
        <f t="shared" si="26"/>
        <v>N/A</v>
      </c>
      <c r="I184" s="8">
        <v>-0.68400000000000005</v>
      </c>
      <c r="J184" s="8">
        <v>1.266</v>
      </c>
      <c r="K184" s="28" t="s">
        <v>734</v>
      </c>
      <c r="L184" s="105" t="str">
        <f t="shared" si="27"/>
        <v>Yes</v>
      </c>
    </row>
    <row r="185" spans="1:12" x14ac:dyDescent="0.2">
      <c r="A185" s="174" t="s">
        <v>484</v>
      </c>
      <c r="B185" s="22" t="s">
        <v>213</v>
      </c>
      <c r="C185" s="4">
        <v>1.4388489208999999</v>
      </c>
      <c r="D185" s="27" t="str">
        <f t="shared" si="24"/>
        <v>N/A</v>
      </c>
      <c r="E185" s="4">
        <v>1.6759776536</v>
      </c>
      <c r="F185" s="27" t="str">
        <f t="shared" si="25"/>
        <v>N/A</v>
      </c>
      <c r="G185" s="4">
        <v>9.5744680850999995</v>
      </c>
      <c r="H185" s="27" t="str">
        <f t="shared" si="26"/>
        <v>N/A</v>
      </c>
      <c r="I185" s="8">
        <v>16.48</v>
      </c>
      <c r="J185" s="8">
        <v>471.3</v>
      </c>
      <c r="K185" s="28" t="s">
        <v>734</v>
      </c>
      <c r="L185" s="105" t="str">
        <f t="shared" si="27"/>
        <v>No</v>
      </c>
    </row>
    <row r="186" spans="1:12" x14ac:dyDescent="0.2">
      <c r="A186" s="174" t="s">
        <v>485</v>
      </c>
      <c r="B186" s="22" t="s">
        <v>213</v>
      </c>
      <c r="C186" s="4">
        <v>72.385175419999996</v>
      </c>
      <c r="D186" s="27" t="str">
        <f t="shared" si="24"/>
        <v>N/A</v>
      </c>
      <c r="E186" s="4">
        <v>71.901124676999999</v>
      </c>
      <c r="F186" s="27" t="str">
        <f t="shared" si="25"/>
        <v>N/A</v>
      </c>
      <c r="G186" s="4">
        <v>72.865736213999995</v>
      </c>
      <c r="H186" s="27" t="str">
        <f t="shared" si="26"/>
        <v>N/A</v>
      </c>
      <c r="I186" s="8">
        <v>-0.66900000000000004</v>
      </c>
      <c r="J186" s="8">
        <v>1.3420000000000001</v>
      </c>
      <c r="K186" s="28" t="s">
        <v>734</v>
      </c>
      <c r="L186" s="105" t="str">
        <f t="shared" si="27"/>
        <v>Yes</v>
      </c>
    </row>
    <row r="187" spans="1:12" x14ac:dyDescent="0.2">
      <c r="A187" s="174" t="s">
        <v>486</v>
      </c>
      <c r="B187" s="22" t="s">
        <v>213</v>
      </c>
      <c r="C187" s="4">
        <v>74.452418678000001</v>
      </c>
      <c r="D187" s="27" t="str">
        <f t="shared" si="24"/>
        <v>N/A</v>
      </c>
      <c r="E187" s="4">
        <v>74.104636325000001</v>
      </c>
      <c r="F187" s="27" t="str">
        <f t="shared" si="25"/>
        <v>N/A</v>
      </c>
      <c r="G187" s="4">
        <v>74.737207888</v>
      </c>
      <c r="H187" s="27" t="str">
        <f t="shared" si="26"/>
        <v>N/A</v>
      </c>
      <c r="I187" s="8">
        <v>-0.46700000000000003</v>
      </c>
      <c r="J187" s="8">
        <v>0.85360000000000003</v>
      </c>
      <c r="K187" s="28" t="s">
        <v>734</v>
      </c>
      <c r="L187" s="105" t="str">
        <f t="shared" si="27"/>
        <v>Yes</v>
      </c>
    </row>
    <row r="188" spans="1:12" x14ac:dyDescent="0.2">
      <c r="A188" s="174" t="s">
        <v>487</v>
      </c>
      <c r="B188" s="22" t="s">
        <v>213</v>
      </c>
      <c r="C188" s="4">
        <v>18.333333332999999</v>
      </c>
      <c r="D188" s="27" t="str">
        <f t="shared" si="24"/>
        <v>N/A</v>
      </c>
      <c r="E188" s="4">
        <v>11.688311688000001</v>
      </c>
      <c r="F188" s="27" t="str">
        <f t="shared" si="25"/>
        <v>N/A</v>
      </c>
      <c r="G188" s="4">
        <v>52.5</v>
      </c>
      <c r="H188" s="27" t="str">
        <f t="shared" si="26"/>
        <v>N/A</v>
      </c>
      <c r="I188" s="8">
        <v>-36.200000000000003</v>
      </c>
      <c r="J188" s="8">
        <v>349.2</v>
      </c>
      <c r="K188" s="28" t="s">
        <v>734</v>
      </c>
      <c r="L188" s="105" t="str">
        <f t="shared" si="27"/>
        <v>No</v>
      </c>
    </row>
    <row r="189" spans="1:12" x14ac:dyDescent="0.2">
      <c r="A189" s="168" t="s">
        <v>118</v>
      </c>
      <c r="B189" s="22" t="s">
        <v>213</v>
      </c>
      <c r="C189" s="4">
        <v>51.721024714999999</v>
      </c>
      <c r="D189" s="27" t="str">
        <f t="shared" si="24"/>
        <v>N/A</v>
      </c>
      <c r="E189" s="4">
        <v>52.791339886999999</v>
      </c>
      <c r="F189" s="27" t="str">
        <f t="shared" si="25"/>
        <v>N/A</v>
      </c>
      <c r="G189" s="4">
        <v>52.471166074999999</v>
      </c>
      <c r="H189" s="27" t="str">
        <f t="shared" si="26"/>
        <v>N/A</v>
      </c>
      <c r="I189" s="8">
        <v>2.069</v>
      </c>
      <c r="J189" s="8">
        <v>-0.60599999999999998</v>
      </c>
      <c r="K189" s="28" t="s">
        <v>734</v>
      </c>
      <c r="L189" s="105" t="str">
        <f t="shared" si="27"/>
        <v>Yes</v>
      </c>
    </row>
    <row r="190" spans="1:12" x14ac:dyDescent="0.2">
      <c r="A190" s="174" t="s">
        <v>488</v>
      </c>
      <c r="B190" s="22" t="s">
        <v>213</v>
      </c>
      <c r="C190" s="4">
        <v>42.446043164999999</v>
      </c>
      <c r="D190" s="27" t="str">
        <f t="shared" si="24"/>
        <v>N/A</v>
      </c>
      <c r="E190" s="4">
        <v>45.810055865999999</v>
      </c>
      <c r="F190" s="27" t="str">
        <f t="shared" si="25"/>
        <v>N/A</v>
      </c>
      <c r="G190" s="4">
        <v>57.978723404</v>
      </c>
      <c r="H190" s="27" t="str">
        <f t="shared" si="26"/>
        <v>N/A</v>
      </c>
      <c r="I190" s="8">
        <v>7.9249999999999998</v>
      </c>
      <c r="J190" s="8">
        <v>26.56</v>
      </c>
      <c r="K190" s="28" t="s">
        <v>734</v>
      </c>
      <c r="L190" s="105" t="str">
        <f t="shared" si="27"/>
        <v>Yes</v>
      </c>
    </row>
    <row r="191" spans="1:12" x14ac:dyDescent="0.2">
      <c r="A191" s="174" t="s">
        <v>489</v>
      </c>
      <c r="B191" s="22" t="s">
        <v>213</v>
      </c>
      <c r="C191" s="4">
        <v>46.289360936999998</v>
      </c>
      <c r="D191" s="27" t="str">
        <f t="shared" si="24"/>
        <v>N/A</v>
      </c>
      <c r="E191" s="4">
        <v>47.528116918000002</v>
      </c>
      <c r="F191" s="27" t="str">
        <f t="shared" si="25"/>
        <v>N/A</v>
      </c>
      <c r="G191" s="4">
        <v>46.910836519</v>
      </c>
      <c r="H191" s="27" t="str">
        <f t="shared" si="26"/>
        <v>N/A</v>
      </c>
      <c r="I191" s="8">
        <v>2.6760000000000002</v>
      </c>
      <c r="J191" s="8">
        <v>-1.3</v>
      </c>
      <c r="K191" s="28" t="s">
        <v>734</v>
      </c>
      <c r="L191" s="105" t="str">
        <f t="shared" si="27"/>
        <v>Yes</v>
      </c>
    </row>
    <row r="192" spans="1:12" x14ac:dyDescent="0.2">
      <c r="A192" s="174" t="s">
        <v>490</v>
      </c>
      <c r="B192" s="22" t="s">
        <v>213</v>
      </c>
      <c r="C192" s="4">
        <v>69.018547861000002</v>
      </c>
      <c r="D192" s="27" t="str">
        <f t="shared" si="24"/>
        <v>N/A</v>
      </c>
      <c r="E192" s="4">
        <v>68.124202467000003</v>
      </c>
      <c r="F192" s="27" t="str">
        <f t="shared" si="25"/>
        <v>N/A</v>
      </c>
      <c r="G192" s="4">
        <v>69.385804882000002</v>
      </c>
      <c r="H192" s="27" t="str">
        <f t="shared" si="26"/>
        <v>N/A</v>
      </c>
      <c r="I192" s="8">
        <v>-1.3</v>
      </c>
      <c r="J192" s="8">
        <v>1.8520000000000001</v>
      </c>
      <c r="K192" s="28" t="s">
        <v>734</v>
      </c>
      <c r="L192" s="105" t="str">
        <f t="shared" si="27"/>
        <v>Yes</v>
      </c>
    </row>
    <row r="193" spans="1:12" x14ac:dyDescent="0.2">
      <c r="A193" s="174" t="s">
        <v>491</v>
      </c>
      <c r="B193" s="22" t="s">
        <v>213</v>
      </c>
      <c r="C193" s="4">
        <v>1.6666666667000001</v>
      </c>
      <c r="D193" s="27" t="str">
        <f t="shared" si="24"/>
        <v>N/A</v>
      </c>
      <c r="E193" s="4">
        <v>1.2987012987</v>
      </c>
      <c r="F193" s="27" t="str">
        <f t="shared" si="25"/>
        <v>N/A</v>
      </c>
      <c r="G193" s="4">
        <v>1.875</v>
      </c>
      <c r="H193" s="27" t="str">
        <f t="shared" si="26"/>
        <v>N/A</v>
      </c>
      <c r="I193" s="8">
        <v>-22.1</v>
      </c>
      <c r="J193" s="8">
        <v>44.37</v>
      </c>
      <c r="K193" s="28" t="s">
        <v>734</v>
      </c>
      <c r="L193" s="105" t="str">
        <f t="shared" si="27"/>
        <v>No</v>
      </c>
    </row>
    <row r="194" spans="1:12" x14ac:dyDescent="0.2">
      <c r="A194" s="168" t="s">
        <v>1529</v>
      </c>
      <c r="B194" s="22" t="s">
        <v>213</v>
      </c>
      <c r="C194" s="23">
        <v>0</v>
      </c>
      <c r="D194" s="27" t="str">
        <f t="shared" si="24"/>
        <v>N/A</v>
      </c>
      <c r="E194" s="23">
        <v>0</v>
      </c>
      <c r="F194" s="27" t="str">
        <f t="shared" si="25"/>
        <v>N/A</v>
      </c>
      <c r="G194" s="23">
        <v>0</v>
      </c>
      <c r="H194" s="27" t="str">
        <f t="shared" si="26"/>
        <v>N/A</v>
      </c>
      <c r="I194" s="8" t="s">
        <v>1748</v>
      </c>
      <c r="J194" s="8" t="s">
        <v>1748</v>
      </c>
      <c r="K194" s="28" t="s">
        <v>734</v>
      </c>
      <c r="L194" s="105" t="str">
        <f t="shared" si="27"/>
        <v>N/A</v>
      </c>
    </row>
    <row r="195" spans="1:12" x14ac:dyDescent="0.2">
      <c r="A195" s="174" t="s">
        <v>1530</v>
      </c>
      <c r="B195" s="22" t="s">
        <v>213</v>
      </c>
      <c r="C195" s="23">
        <v>0</v>
      </c>
      <c r="D195" s="27" t="str">
        <f t="shared" si="24"/>
        <v>N/A</v>
      </c>
      <c r="E195" s="23">
        <v>0</v>
      </c>
      <c r="F195" s="27" t="str">
        <f t="shared" si="25"/>
        <v>N/A</v>
      </c>
      <c r="G195" s="23">
        <v>0</v>
      </c>
      <c r="H195" s="27" t="str">
        <f t="shared" si="26"/>
        <v>N/A</v>
      </c>
      <c r="I195" s="8" t="s">
        <v>1748</v>
      </c>
      <c r="J195" s="8" t="s">
        <v>1748</v>
      </c>
      <c r="K195" s="28" t="s">
        <v>734</v>
      </c>
      <c r="L195" s="105" t="str">
        <f t="shared" si="27"/>
        <v>N/A</v>
      </c>
    </row>
    <row r="196" spans="1:12" x14ac:dyDescent="0.2">
      <c r="A196" s="174" t="s">
        <v>1531</v>
      </c>
      <c r="B196" s="22" t="s">
        <v>213</v>
      </c>
      <c r="C196" s="23">
        <v>0</v>
      </c>
      <c r="D196" s="27" t="str">
        <f t="shared" si="24"/>
        <v>N/A</v>
      </c>
      <c r="E196" s="23">
        <v>0</v>
      </c>
      <c r="F196" s="27" t="str">
        <f t="shared" si="25"/>
        <v>N/A</v>
      </c>
      <c r="G196" s="23">
        <v>0</v>
      </c>
      <c r="H196" s="27" t="str">
        <f t="shared" si="26"/>
        <v>N/A</v>
      </c>
      <c r="I196" s="8" t="s">
        <v>1748</v>
      </c>
      <c r="J196" s="8" t="s">
        <v>1748</v>
      </c>
      <c r="K196" s="28" t="s">
        <v>734</v>
      </c>
      <c r="L196" s="105" t="str">
        <f t="shared" si="27"/>
        <v>N/A</v>
      </c>
    </row>
    <row r="197" spans="1:12" x14ac:dyDescent="0.2">
      <c r="A197" s="174" t="s">
        <v>1532</v>
      </c>
      <c r="B197" s="22" t="s">
        <v>213</v>
      </c>
      <c r="C197" s="23" t="s">
        <v>1748</v>
      </c>
      <c r="D197" s="27" t="str">
        <f t="shared" si="24"/>
        <v>N/A</v>
      </c>
      <c r="E197" s="23" t="s">
        <v>1748</v>
      </c>
      <c r="F197" s="27" t="str">
        <f t="shared" si="25"/>
        <v>N/A</v>
      </c>
      <c r="G197" s="23">
        <v>0</v>
      </c>
      <c r="H197" s="27" t="str">
        <f t="shared" si="26"/>
        <v>N/A</v>
      </c>
      <c r="I197" s="8" t="s">
        <v>1748</v>
      </c>
      <c r="J197" s="8" t="s">
        <v>1748</v>
      </c>
      <c r="K197" s="28" t="s">
        <v>734</v>
      </c>
      <c r="L197" s="105" t="str">
        <f t="shared" si="27"/>
        <v>N/A</v>
      </c>
    </row>
    <row r="198" spans="1:12" x14ac:dyDescent="0.2">
      <c r="A198" s="174" t="s">
        <v>1533</v>
      </c>
      <c r="B198" s="22" t="s">
        <v>213</v>
      </c>
      <c r="C198" s="23" t="s">
        <v>1748</v>
      </c>
      <c r="D198" s="27" t="str">
        <f t="shared" si="24"/>
        <v>N/A</v>
      </c>
      <c r="E198" s="23" t="s">
        <v>1748</v>
      </c>
      <c r="F198" s="27" t="str">
        <f t="shared" si="25"/>
        <v>N/A</v>
      </c>
      <c r="G198" s="23" t="s">
        <v>1748</v>
      </c>
      <c r="H198" s="27" t="str">
        <f t="shared" si="26"/>
        <v>N/A</v>
      </c>
      <c r="I198" s="8" t="s">
        <v>1748</v>
      </c>
      <c r="J198" s="8" t="s">
        <v>1748</v>
      </c>
      <c r="K198" s="28" t="s">
        <v>734</v>
      </c>
      <c r="L198" s="105" t="str">
        <f t="shared" si="27"/>
        <v>N/A</v>
      </c>
    </row>
    <row r="199" spans="1:12" x14ac:dyDescent="0.2">
      <c r="A199" s="168" t="s">
        <v>1534</v>
      </c>
      <c r="B199" s="22" t="s">
        <v>213</v>
      </c>
      <c r="C199" s="23">
        <v>340.03265305999997</v>
      </c>
      <c r="D199" s="27" t="str">
        <f t="shared" si="24"/>
        <v>N/A</v>
      </c>
      <c r="E199" s="23">
        <v>333.60169492</v>
      </c>
      <c r="F199" s="27" t="str">
        <f t="shared" si="25"/>
        <v>N/A</v>
      </c>
      <c r="G199" s="23">
        <v>337.78026906000002</v>
      </c>
      <c r="H199" s="27" t="str">
        <f t="shared" si="26"/>
        <v>N/A</v>
      </c>
      <c r="I199" s="8">
        <v>-1.89</v>
      </c>
      <c r="J199" s="8">
        <v>1.2529999999999999</v>
      </c>
      <c r="K199" s="28" t="s">
        <v>734</v>
      </c>
      <c r="L199" s="105" t="str">
        <f t="shared" si="27"/>
        <v>Yes</v>
      </c>
    </row>
    <row r="200" spans="1:12" x14ac:dyDescent="0.2">
      <c r="A200" s="174" t="s">
        <v>1535</v>
      </c>
      <c r="B200" s="22" t="s">
        <v>213</v>
      </c>
      <c r="C200" s="23">
        <v>356.62068965999998</v>
      </c>
      <c r="D200" s="27" t="str">
        <f t="shared" si="24"/>
        <v>N/A</v>
      </c>
      <c r="E200" s="23">
        <v>344.26666667000001</v>
      </c>
      <c r="F200" s="27" t="str">
        <f t="shared" si="25"/>
        <v>N/A</v>
      </c>
      <c r="G200" s="23">
        <v>343.51612903</v>
      </c>
      <c r="H200" s="27" t="str">
        <f t="shared" si="26"/>
        <v>N/A</v>
      </c>
      <c r="I200" s="8">
        <v>-3.46</v>
      </c>
      <c r="J200" s="8">
        <v>-0.218</v>
      </c>
      <c r="K200" s="28" t="s">
        <v>734</v>
      </c>
      <c r="L200" s="105" t="str">
        <f t="shared" si="27"/>
        <v>Yes</v>
      </c>
    </row>
    <row r="201" spans="1:12" x14ac:dyDescent="0.2">
      <c r="A201" s="174" t="s">
        <v>1536</v>
      </c>
      <c r="B201" s="22" t="s">
        <v>213</v>
      </c>
      <c r="C201" s="23">
        <v>337.80555556000002</v>
      </c>
      <c r="D201" s="27" t="str">
        <f t="shared" si="24"/>
        <v>N/A</v>
      </c>
      <c r="E201" s="23">
        <v>332.04854368999997</v>
      </c>
      <c r="F201" s="27" t="str">
        <f t="shared" si="25"/>
        <v>N/A</v>
      </c>
      <c r="G201" s="23">
        <v>336.85416666999998</v>
      </c>
      <c r="H201" s="27" t="str">
        <f t="shared" si="26"/>
        <v>N/A</v>
      </c>
      <c r="I201" s="8">
        <v>-1.7</v>
      </c>
      <c r="J201" s="8">
        <v>1.4470000000000001</v>
      </c>
      <c r="K201" s="28" t="s">
        <v>734</v>
      </c>
      <c r="L201" s="105" t="str">
        <f t="shared" si="27"/>
        <v>Yes</v>
      </c>
    </row>
    <row r="202" spans="1:12" x14ac:dyDescent="0.2">
      <c r="A202" s="174" t="s">
        <v>1537</v>
      </c>
      <c r="B202" s="22" t="s">
        <v>213</v>
      </c>
      <c r="C202" s="23" t="s">
        <v>1748</v>
      </c>
      <c r="D202" s="27" t="str">
        <f t="shared" si="24"/>
        <v>N/A</v>
      </c>
      <c r="E202" s="23" t="s">
        <v>1748</v>
      </c>
      <c r="F202" s="27" t="str">
        <f t="shared" si="25"/>
        <v>N/A</v>
      </c>
      <c r="G202" s="23" t="s">
        <v>1748</v>
      </c>
      <c r="H202" s="27" t="str">
        <f t="shared" si="26"/>
        <v>N/A</v>
      </c>
      <c r="I202" s="8" t="s">
        <v>1748</v>
      </c>
      <c r="J202" s="8" t="s">
        <v>1748</v>
      </c>
      <c r="K202" s="28" t="s">
        <v>734</v>
      </c>
      <c r="L202" s="105" t="str">
        <f t="shared" si="27"/>
        <v>N/A</v>
      </c>
    </row>
    <row r="203" spans="1:12" x14ac:dyDescent="0.2">
      <c r="A203" s="174" t="s">
        <v>1538</v>
      </c>
      <c r="B203" s="22" t="s">
        <v>213</v>
      </c>
      <c r="C203" s="23" t="s">
        <v>1748</v>
      </c>
      <c r="D203" s="27" t="str">
        <f t="shared" si="24"/>
        <v>N/A</v>
      </c>
      <c r="E203" s="23" t="s">
        <v>1748</v>
      </c>
      <c r="F203" s="27" t="str">
        <f t="shared" si="25"/>
        <v>N/A</v>
      </c>
      <c r="G203" s="23" t="s">
        <v>1748</v>
      </c>
      <c r="H203" s="27" t="str">
        <f t="shared" si="26"/>
        <v>N/A</v>
      </c>
      <c r="I203" s="8" t="s">
        <v>1748</v>
      </c>
      <c r="J203" s="8" t="s">
        <v>1748</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11</v>
      </c>
      <c r="F205" s="27" t="str">
        <f t="shared" si="29"/>
        <v>N/A</v>
      </c>
      <c r="G205" s="23">
        <v>11</v>
      </c>
      <c r="H205" s="27" t="str">
        <f t="shared" si="30"/>
        <v>N/A</v>
      </c>
      <c r="I205" s="8">
        <v>100</v>
      </c>
      <c r="J205" s="8">
        <v>75</v>
      </c>
      <c r="K205" s="10" t="s">
        <v>213</v>
      </c>
      <c r="L205" s="105" t="str">
        <f t="shared" si="31"/>
        <v>N/A</v>
      </c>
    </row>
    <row r="206" spans="1:12" ht="25.5" x14ac:dyDescent="0.2">
      <c r="A206" s="168" t="s">
        <v>1586</v>
      </c>
      <c r="B206" s="22" t="s">
        <v>213</v>
      </c>
      <c r="C206" s="23">
        <v>0</v>
      </c>
      <c r="D206" s="27" t="str">
        <f t="shared" si="28"/>
        <v>N/A</v>
      </c>
      <c r="E206" s="23">
        <v>0</v>
      </c>
      <c r="F206" s="27" t="str">
        <f t="shared" si="29"/>
        <v>N/A</v>
      </c>
      <c r="G206" s="23">
        <v>0</v>
      </c>
      <c r="H206" s="27" t="str">
        <f t="shared" si="30"/>
        <v>N/A</v>
      </c>
      <c r="I206" s="8" t="s">
        <v>1748</v>
      </c>
      <c r="J206" s="8" t="s">
        <v>1748</v>
      </c>
      <c r="K206" s="10" t="s">
        <v>213</v>
      </c>
      <c r="L206" s="105" t="str">
        <f t="shared" si="31"/>
        <v>N/A</v>
      </c>
    </row>
    <row r="207" spans="1:12" ht="25.5" x14ac:dyDescent="0.2">
      <c r="A207" s="168" t="s">
        <v>1539</v>
      </c>
      <c r="B207" s="22" t="s">
        <v>213</v>
      </c>
      <c r="C207" s="23">
        <v>105</v>
      </c>
      <c r="D207" s="27" t="str">
        <f t="shared" si="28"/>
        <v>N/A</v>
      </c>
      <c r="E207" s="23">
        <v>99</v>
      </c>
      <c r="F207" s="27" t="str">
        <f t="shared" si="29"/>
        <v>N/A</v>
      </c>
      <c r="G207" s="23">
        <v>91</v>
      </c>
      <c r="H207" s="27" t="str">
        <f t="shared" si="30"/>
        <v>N/A</v>
      </c>
      <c r="I207" s="8">
        <v>-5.71</v>
      </c>
      <c r="J207" s="8">
        <v>-8.08</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13</v>
      </c>
      <c r="H208" s="27" t="str">
        <f t="shared" si="30"/>
        <v>N/A</v>
      </c>
      <c r="I208" s="8">
        <v>0</v>
      </c>
      <c r="J208" s="8">
        <v>18.18</v>
      </c>
      <c r="K208" s="10" t="s">
        <v>213</v>
      </c>
      <c r="L208" s="105" t="str">
        <f t="shared" si="31"/>
        <v>N/A</v>
      </c>
    </row>
    <row r="209" spans="1:12" x14ac:dyDescent="0.2">
      <c r="A209" s="168" t="s">
        <v>1588</v>
      </c>
      <c r="B209" s="22" t="s">
        <v>213</v>
      </c>
      <c r="C209" s="23">
        <v>118</v>
      </c>
      <c r="D209" s="27" t="str">
        <f t="shared" si="28"/>
        <v>N/A</v>
      </c>
      <c r="E209" s="23">
        <v>177</v>
      </c>
      <c r="F209" s="27" t="str">
        <f t="shared" si="29"/>
        <v>N/A</v>
      </c>
      <c r="G209" s="23">
        <v>213</v>
      </c>
      <c r="H209" s="27" t="str">
        <f t="shared" si="30"/>
        <v>N/A</v>
      </c>
      <c r="I209" s="8">
        <v>50</v>
      </c>
      <c r="J209" s="8">
        <v>20.34</v>
      </c>
      <c r="K209" s="10" t="s">
        <v>213</v>
      </c>
      <c r="L209" s="105" t="str">
        <f t="shared" si="31"/>
        <v>N/A</v>
      </c>
    </row>
    <row r="210" spans="1:12" x14ac:dyDescent="0.2">
      <c r="A210" s="168" t="s">
        <v>125</v>
      </c>
      <c r="B210" s="22" t="s">
        <v>213</v>
      </c>
      <c r="C210" s="29">
        <v>5959817</v>
      </c>
      <c r="D210" s="27" t="str">
        <f t="shared" si="28"/>
        <v>N/A</v>
      </c>
      <c r="E210" s="29">
        <v>4615723</v>
      </c>
      <c r="F210" s="27" t="str">
        <f t="shared" si="29"/>
        <v>N/A</v>
      </c>
      <c r="G210" s="29">
        <v>2334668</v>
      </c>
      <c r="H210" s="27" t="str">
        <f t="shared" si="30"/>
        <v>N/A</v>
      </c>
      <c r="I210" s="8">
        <v>-22.6</v>
      </c>
      <c r="J210" s="8">
        <v>-49.4</v>
      </c>
      <c r="K210" s="10" t="s">
        <v>213</v>
      </c>
      <c r="L210" s="105" t="str">
        <f t="shared" si="31"/>
        <v>N/A</v>
      </c>
    </row>
    <row r="211" spans="1:12" x14ac:dyDescent="0.2">
      <c r="A211" s="168" t="s">
        <v>1589</v>
      </c>
      <c r="B211" s="22" t="s">
        <v>213</v>
      </c>
      <c r="C211" s="29">
        <v>1541</v>
      </c>
      <c r="D211" s="27" t="str">
        <f t="shared" si="28"/>
        <v>N/A</v>
      </c>
      <c r="E211" s="29">
        <v>3791</v>
      </c>
      <c r="F211" s="27" t="str">
        <f t="shared" si="29"/>
        <v>N/A</v>
      </c>
      <c r="G211" s="29">
        <v>1369</v>
      </c>
      <c r="H211" s="27" t="str">
        <f t="shared" si="30"/>
        <v>N/A</v>
      </c>
      <c r="I211" s="8">
        <v>146</v>
      </c>
      <c r="J211" s="8">
        <v>-63.9</v>
      </c>
      <c r="K211" s="10" t="s">
        <v>213</v>
      </c>
      <c r="L211" s="105" t="str">
        <f t="shared" si="31"/>
        <v>N/A</v>
      </c>
    </row>
    <row r="212" spans="1:12" x14ac:dyDescent="0.2">
      <c r="A212" s="168" t="s">
        <v>1540</v>
      </c>
      <c r="B212" s="22" t="s">
        <v>213</v>
      </c>
      <c r="C212" s="29">
        <v>385905</v>
      </c>
      <c r="D212" s="27" t="str">
        <f t="shared" si="28"/>
        <v>N/A</v>
      </c>
      <c r="E212" s="29">
        <v>569599</v>
      </c>
      <c r="F212" s="27" t="str">
        <f t="shared" si="29"/>
        <v>N/A</v>
      </c>
      <c r="G212" s="29">
        <v>619612</v>
      </c>
      <c r="H212" s="27" t="str">
        <f t="shared" si="30"/>
        <v>N/A</v>
      </c>
      <c r="I212" s="8">
        <v>47.6</v>
      </c>
      <c r="J212" s="8">
        <v>8.7799999999999994</v>
      </c>
      <c r="K212" s="10" t="s">
        <v>213</v>
      </c>
      <c r="L212" s="105" t="str">
        <f t="shared" si="31"/>
        <v>N/A</v>
      </c>
    </row>
    <row r="213" spans="1:12" x14ac:dyDescent="0.2">
      <c r="A213" s="168" t="s">
        <v>1590</v>
      </c>
      <c r="B213" s="22" t="s">
        <v>213</v>
      </c>
      <c r="C213" s="29">
        <v>5959361</v>
      </c>
      <c r="D213" s="27" t="str">
        <f t="shared" si="28"/>
        <v>N/A</v>
      </c>
      <c r="E213" s="29">
        <v>4615699</v>
      </c>
      <c r="F213" s="27" t="str">
        <f t="shared" si="29"/>
        <v>N/A</v>
      </c>
      <c r="G213" s="29">
        <v>2334668</v>
      </c>
      <c r="H213" s="27" t="str">
        <f t="shared" si="30"/>
        <v>N/A</v>
      </c>
      <c r="I213" s="8">
        <v>-22.5</v>
      </c>
      <c r="J213" s="8">
        <v>-49.4</v>
      </c>
      <c r="K213" s="10" t="s">
        <v>213</v>
      </c>
      <c r="L213" s="105" t="str">
        <f t="shared" si="31"/>
        <v>N/A</v>
      </c>
    </row>
    <row r="214" spans="1:12" x14ac:dyDescent="0.2">
      <c r="A214" s="174" t="s">
        <v>1591</v>
      </c>
      <c r="B214" s="22" t="s">
        <v>213</v>
      </c>
      <c r="C214" s="29">
        <v>331655</v>
      </c>
      <c r="D214" s="27" t="str">
        <f t="shared" si="28"/>
        <v>N/A</v>
      </c>
      <c r="E214" s="29">
        <v>334793</v>
      </c>
      <c r="F214" s="27" t="str">
        <f t="shared" si="29"/>
        <v>N/A</v>
      </c>
      <c r="G214" s="29">
        <v>345621</v>
      </c>
      <c r="H214" s="27" t="str">
        <f t="shared" si="30"/>
        <v>N/A</v>
      </c>
      <c r="I214" s="8">
        <v>0.94620000000000004</v>
      </c>
      <c r="J214" s="8">
        <v>3.234</v>
      </c>
      <c r="K214" s="10" t="s">
        <v>213</v>
      </c>
      <c r="L214" s="105" t="str">
        <f t="shared" si="31"/>
        <v>N/A</v>
      </c>
    </row>
    <row r="215" spans="1:12" ht="25.5" x14ac:dyDescent="0.2">
      <c r="A215" s="168" t="s">
        <v>1354</v>
      </c>
      <c r="B215" s="22" t="s">
        <v>213</v>
      </c>
      <c r="C215" s="29">
        <v>450362</v>
      </c>
      <c r="D215" s="27" t="str">
        <f t="shared" ref="D215:D229" si="32">IF($B215="N/A","N/A",IF(C215&gt;10,"No",IF(C215&lt;-10,"No","Yes")))</f>
        <v>N/A</v>
      </c>
      <c r="E215" s="29">
        <v>449212</v>
      </c>
      <c r="F215" s="27" t="str">
        <f t="shared" ref="F215:F229" si="33">IF($B215="N/A","N/A",IF(E215&gt;10,"No",IF(E215&lt;-10,"No","Yes")))</f>
        <v>N/A</v>
      </c>
      <c r="G215" s="29">
        <v>528042</v>
      </c>
      <c r="H215" s="27" t="str">
        <f t="shared" ref="H215:H229" si="34">IF($B215="N/A","N/A",IF(G215&gt;10,"No",IF(G215&lt;-10,"No","Yes")))</f>
        <v>N/A</v>
      </c>
      <c r="I215" s="8">
        <v>-0.255</v>
      </c>
      <c r="J215" s="8">
        <v>17.55</v>
      </c>
      <c r="K215" s="28" t="s">
        <v>734</v>
      </c>
      <c r="L215" s="105" t="str">
        <f t="shared" ref="L215:L229" si="35">IF(J215="Div by 0", "N/A", IF(K215="N/A","N/A", IF(J215&gt;VALUE(MID(K215,1,2)), "No", IF(J215&lt;-1*VALUE(MID(K215,1,2)), "No", "Yes"))))</f>
        <v>Yes</v>
      </c>
    </row>
    <row r="216" spans="1:12" x14ac:dyDescent="0.2">
      <c r="A216" s="168" t="s">
        <v>646</v>
      </c>
      <c r="B216" s="22" t="s">
        <v>213</v>
      </c>
      <c r="C216" s="23">
        <v>2024</v>
      </c>
      <c r="D216" s="27" t="str">
        <f t="shared" si="32"/>
        <v>N/A</v>
      </c>
      <c r="E216" s="23">
        <v>1930</v>
      </c>
      <c r="F216" s="27" t="str">
        <f t="shared" si="33"/>
        <v>N/A</v>
      </c>
      <c r="G216" s="23">
        <v>1941</v>
      </c>
      <c r="H216" s="27" t="str">
        <f t="shared" si="34"/>
        <v>N/A</v>
      </c>
      <c r="I216" s="8">
        <v>-4.6399999999999997</v>
      </c>
      <c r="J216" s="8">
        <v>0.56989999999999996</v>
      </c>
      <c r="K216" s="28" t="s">
        <v>734</v>
      </c>
      <c r="L216" s="105" t="str">
        <f t="shared" si="35"/>
        <v>Yes</v>
      </c>
    </row>
    <row r="217" spans="1:12" ht="25.5" x14ac:dyDescent="0.2">
      <c r="A217" s="168" t="s">
        <v>1355</v>
      </c>
      <c r="B217" s="22" t="s">
        <v>213</v>
      </c>
      <c r="C217" s="29">
        <v>222.51086957000001</v>
      </c>
      <c r="D217" s="27" t="str">
        <f t="shared" si="32"/>
        <v>N/A</v>
      </c>
      <c r="E217" s="29">
        <v>232.75233161</v>
      </c>
      <c r="F217" s="27" t="str">
        <f t="shared" si="33"/>
        <v>N/A</v>
      </c>
      <c r="G217" s="29">
        <v>272.04636785000002</v>
      </c>
      <c r="H217" s="27" t="str">
        <f t="shared" si="34"/>
        <v>N/A</v>
      </c>
      <c r="I217" s="8">
        <v>4.6029999999999998</v>
      </c>
      <c r="J217" s="8">
        <v>16.88</v>
      </c>
      <c r="K217" s="28" t="s">
        <v>734</v>
      </c>
      <c r="L217" s="105" t="str">
        <f t="shared" si="35"/>
        <v>Yes</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734</v>
      </c>
      <c r="L220" s="105" t="str">
        <f t="shared" si="35"/>
        <v>N/A</v>
      </c>
    </row>
    <row r="221" spans="1:12" ht="25.5" x14ac:dyDescent="0.2">
      <c r="A221" s="168" t="s">
        <v>1358</v>
      </c>
      <c r="B221" s="22" t="s">
        <v>213</v>
      </c>
      <c r="C221" s="29">
        <v>0</v>
      </c>
      <c r="D221" s="27" t="str">
        <f t="shared" si="32"/>
        <v>N/A</v>
      </c>
      <c r="E221" s="29">
        <v>0</v>
      </c>
      <c r="F221" s="27" t="str">
        <f t="shared" si="33"/>
        <v>N/A</v>
      </c>
      <c r="G221" s="29">
        <v>7000</v>
      </c>
      <c r="H221" s="27" t="str">
        <f t="shared" si="34"/>
        <v>N/A</v>
      </c>
      <c r="I221" s="8" t="s">
        <v>1748</v>
      </c>
      <c r="J221" s="8" t="s">
        <v>1748</v>
      </c>
      <c r="K221" s="28" t="s">
        <v>734</v>
      </c>
      <c r="L221" s="105" t="str">
        <f t="shared" si="35"/>
        <v>N/A</v>
      </c>
    </row>
    <row r="222" spans="1:12" x14ac:dyDescent="0.2">
      <c r="A222" s="168" t="s">
        <v>514</v>
      </c>
      <c r="B222" s="22" t="s">
        <v>213</v>
      </c>
      <c r="C222" s="23">
        <v>0</v>
      </c>
      <c r="D222" s="27" t="str">
        <f t="shared" si="32"/>
        <v>N/A</v>
      </c>
      <c r="E222" s="23">
        <v>0</v>
      </c>
      <c r="F222" s="27" t="str">
        <f t="shared" si="33"/>
        <v>N/A</v>
      </c>
      <c r="G222" s="23">
        <v>58</v>
      </c>
      <c r="H222" s="27" t="str">
        <f t="shared" si="34"/>
        <v>N/A</v>
      </c>
      <c r="I222" s="8" t="s">
        <v>1748</v>
      </c>
      <c r="J222" s="8" t="s">
        <v>1748</v>
      </c>
      <c r="K222" s="28" t="s">
        <v>734</v>
      </c>
      <c r="L222" s="105" t="str">
        <f t="shared" si="35"/>
        <v>N/A</v>
      </c>
    </row>
    <row r="223" spans="1:12" ht="25.5" x14ac:dyDescent="0.2">
      <c r="A223" s="168" t="s">
        <v>1359</v>
      </c>
      <c r="B223" s="22" t="s">
        <v>213</v>
      </c>
      <c r="C223" s="29" t="s">
        <v>1748</v>
      </c>
      <c r="D223" s="27" t="str">
        <f t="shared" si="32"/>
        <v>N/A</v>
      </c>
      <c r="E223" s="29" t="s">
        <v>1748</v>
      </c>
      <c r="F223" s="27" t="str">
        <f t="shared" si="33"/>
        <v>N/A</v>
      </c>
      <c r="G223" s="29">
        <v>120.68965516999999</v>
      </c>
      <c r="H223" s="27" t="str">
        <f t="shared" si="34"/>
        <v>N/A</v>
      </c>
      <c r="I223" s="8" t="s">
        <v>1748</v>
      </c>
      <c r="J223" s="8" t="s">
        <v>1748</v>
      </c>
      <c r="K223" s="28" t="s">
        <v>734</v>
      </c>
      <c r="L223" s="105" t="str">
        <f t="shared" si="35"/>
        <v>N/A</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106524483</v>
      </c>
      <c r="D227" s="27" t="str">
        <f t="shared" si="32"/>
        <v>N/A</v>
      </c>
      <c r="E227" s="29">
        <v>204357626</v>
      </c>
      <c r="F227" s="27" t="str">
        <f t="shared" si="33"/>
        <v>N/A</v>
      </c>
      <c r="G227" s="29">
        <v>236863168</v>
      </c>
      <c r="H227" s="27" t="str">
        <f t="shared" si="34"/>
        <v>N/A</v>
      </c>
      <c r="I227" s="8">
        <v>91.84</v>
      </c>
      <c r="J227" s="8">
        <v>15.91</v>
      </c>
      <c r="K227" s="28" t="s">
        <v>734</v>
      </c>
      <c r="L227" s="105" t="str">
        <f t="shared" si="35"/>
        <v>Yes</v>
      </c>
    </row>
    <row r="228" spans="1:12" ht="25.5" x14ac:dyDescent="0.2">
      <c r="A228" s="168" t="s">
        <v>516</v>
      </c>
      <c r="B228" s="22" t="s">
        <v>213</v>
      </c>
      <c r="C228" s="23">
        <v>1170</v>
      </c>
      <c r="D228" s="27" t="str">
        <f t="shared" si="32"/>
        <v>N/A</v>
      </c>
      <c r="E228" s="23">
        <v>1793</v>
      </c>
      <c r="F228" s="27" t="str">
        <f t="shared" si="33"/>
        <v>N/A</v>
      </c>
      <c r="G228" s="23">
        <v>2044</v>
      </c>
      <c r="H228" s="27" t="str">
        <f t="shared" si="34"/>
        <v>N/A</v>
      </c>
      <c r="I228" s="8">
        <v>53.25</v>
      </c>
      <c r="J228" s="8">
        <v>14</v>
      </c>
      <c r="K228" s="28" t="s">
        <v>734</v>
      </c>
      <c r="L228" s="105" t="str">
        <f t="shared" si="35"/>
        <v>Yes</v>
      </c>
    </row>
    <row r="229" spans="1:12" ht="25.5" x14ac:dyDescent="0.2">
      <c r="A229" s="168" t="s">
        <v>1363</v>
      </c>
      <c r="B229" s="22" t="s">
        <v>213</v>
      </c>
      <c r="C229" s="29">
        <v>91046.566667000006</v>
      </c>
      <c r="D229" s="27" t="str">
        <f t="shared" si="32"/>
        <v>N/A</v>
      </c>
      <c r="E229" s="29">
        <v>113975.25152999999</v>
      </c>
      <c r="F229" s="27" t="str">
        <f t="shared" si="33"/>
        <v>N/A</v>
      </c>
      <c r="G229" s="29">
        <v>115882.17613000001</v>
      </c>
      <c r="H229" s="27" t="str">
        <f t="shared" si="34"/>
        <v>N/A</v>
      </c>
      <c r="I229" s="8">
        <v>25.18</v>
      </c>
      <c r="J229" s="8">
        <v>1.673</v>
      </c>
      <c r="K229" s="28" t="s">
        <v>734</v>
      </c>
      <c r="L229" s="105" t="str">
        <f t="shared" si="35"/>
        <v>Yes</v>
      </c>
    </row>
    <row r="230" spans="1:12" x14ac:dyDescent="0.2">
      <c r="A230" s="137" t="s">
        <v>1364</v>
      </c>
      <c r="B230" s="22" t="s">
        <v>213</v>
      </c>
      <c r="C230" s="32">
        <v>122822788</v>
      </c>
      <c r="D230" s="27" t="str">
        <f t="shared" ref="D230:D253" si="36">IF($B230="N/A","N/A",IF(C230&gt;10,"No",IF(C230&lt;-10,"No","Yes")))</f>
        <v>N/A</v>
      </c>
      <c r="E230" s="32">
        <v>204357626</v>
      </c>
      <c r="F230" s="27" t="str">
        <f t="shared" ref="F230:F253" si="37">IF($B230="N/A","N/A",IF(E230&gt;10,"No",IF(E230&lt;-10,"No","Yes")))</f>
        <v>N/A</v>
      </c>
      <c r="G230" s="32">
        <v>236863168</v>
      </c>
      <c r="H230" s="27" t="str">
        <f t="shared" ref="H230:H253" si="38">IF($B230="N/A","N/A",IF(G230&gt;10,"No",IF(G230&lt;-10,"No","Yes")))</f>
        <v>N/A</v>
      </c>
      <c r="I230" s="8">
        <v>66.38</v>
      </c>
      <c r="J230" s="8">
        <v>15.91</v>
      </c>
      <c r="K230" s="28" t="s">
        <v>734</v>
      </c>
      <c r="L230" s="105" t="str">
        <f t="shared" ref="L230:L253" si="39">IF(J230="Div by 0", "N/A", IF(K230="N/A","N/A", IF(J230&gt;VALUE(MID(K230,1,2)), "No", IF(J230&lt;-1*VALUE(MID(K230,1,2)), "No", "Yes"))))</f>
        <v>Yes</v>
      </c>
    </row>
    <row r="231" spans="1:12" x14ac:dyDescent="0.2">
      <c r="A231" s="137" t="s">
        <v>1541</v>
      </c>
      <c r="B231" s="22" t="s">
        <v>213</v>
      </c>
      <c r="C231" s="31">
        <v>1174</v>
      </c>
      <c r="D231" s="31" t="str">
        <f t="shared" si="36"/>
        <v>N/A</v>
      </c>
      <c r="E231" s="31">
        <v>1800</v>
      </c>
      <c r="F231" s="31" t="str">
        <f t="shared" si="37"/>
        <v>N/A</v>
      </c>
      <c r="G231" s="31">
        <v>2049</v>
      </c>
      <c r="H231" s="27" t="str">
        <f t="shared" si="38"/>
        <v>N/A</v>
      </c>
      <c r="I231" s="8">
        <v>53.32</v>
      </c>
      <c r="J231" s="8">
        <v>13.83</v>
      </c>
      <c r="K231" s="28" t="s">
        <v>734</v>
      </c>
      <c r="L231" s="105" t="str">
        <f t="shared" si="39"/>
        <v>Yes</v>
      </c>
    </row>
    <row r="232" spans="1:12" x14ac:dyDescent="0.2">
      <c r="A232" s="137" t="s">
        <v>1542</v>
      </c>
      <c r="B232" s="22" t="s">
        <v>213</v>
      </c>
      <c r="C232" s="32">
        <v>104619.06985</v>
      </c>
      <c r="D232" s="27" t="str">
        <f t="shared" si="36"/>
        <v>N/A</v>
      </c>
      <c r="E232" s="32">
        <v>113532.01444</v>
      </c>
      <c r="F232" s="27" t="str">
        <f t="shared" si="37"/>
        <v>N/A</v>
      </c>
      <c r="G232" s="32">
        <v>115599.39873</v>
      </c>
      <c r="H232" s="27" t="str">
        <f t="shared" si="38"/>
        <v>N/A</v>
      </c>
      <c r="I232" s="8">
        <v>8.5190000000000001</v>
      </c>
      <c r="J232" s="8">
        <v>1.821</v>
      </c>
      <c r="K232" s="28" t="s">
        <v>734</v>
      </c>
      <c r="L232" s="105" t="str">
        <f t="shared" si="39"/>
        <v>Yes</v>
      </c>
    </row>
    <row r="233" spans="1:12" x14ac:dyDescent="0.2">
      <c r="A233" s="175" t="s">
        <v>1543</v>
      </c>
      <c r="B233" s="22" t="s">
        <v>213</v>
      </c>
      <c r="C233" s="32">
        <v>111411.33332999999</v>
      </c>
      <c r="D233" s="27" t="str">
        <f t="shared" si="36"/>
        <v>N/A</v>
      </c>
      <c r="E233" s="32">
        <v>125010.90667</v>
      </c>
      <c r="F233" s="27" t="str">
        <f t="shared" si="37"/>
        <v>N/A</v>
      </c>
      <c r="G233" s="32">
        <v>115946.63542000001</v>
      </c>
      <c r="H233" s="27" t="str">
        <f t="shared" si="38"/>
        <v>N/A</v>
      </c>
      <c r="I233" s="8">
        <v>12.21</v>
      </c>
      <c r="J233" s="8">
        <v>-7.25</v>
      </c>
      <c r="K233" s="28" t="s">
        <v>734</v>
      </c>
      <c r="L233" s="105" t="str">
        <f t="shared" si="39"/>
        <v>Yes</v>
      </c>
    </row>
    <row r="234" spans="1:12" x14ac:dyDescent="0.2">
      <c r="A234" s="175" t="s">
        <v>1544</v>
      </c>
      <c r="B234" s="22" t="s">
        <v>213</v>
      </c>
      <c r="C234" s="32">
        <v>104536.04497</v>
      </c>
      <c r="D234" s="27" t="str">
        <f t="shared" si="36"/>
        <v>N/A</v>
      </c>
      <c r="E234" s="32">
        <v>113032.93217</v>
      </c>
      <c r="F234" s="27" t="str">
        <f t="shared" si="37"/>
        <v>N/A</v>
      </c>
      <c r="G234" s="32">
        <v>115582.33026</v>
      </c>
      <c r="H234" s="27" t="str">
        <f t="shared" si="38"/>
        <v>N/A</v>
      </c>
      <c r="I234" s="8">
        <v>8.1280000000000001</v>
      </c>
      <c r="J234" s="8">
        <v>2.2549999999999999</v>
      </c>
      <c r="K234" s="28" t="s">
        <v>734</v>
      </c>
      <c r="L234" s="105" t="str">
        <f t="shared" si="39"/>
        <v>Yes</v>
      </c>
    </row>
    <row r="235" spans="1:12" x14ac:dyDescent="0.2">
      <c r="A235" s="175" t="s">
        <v>1545</v>
      </c>
      <c r="B235" s="22" t="s">
        <v>213</v>
      </c>
      <c r="C235" s="32">
        <v>67026.25</v>
      </c>
      <c r="D235" s="27" t="str">
        <f t="shared" si="36"/>
        <v>N/A</v>
      </c>
      <c r="E235" s="32" t="s">
        <v>1748</v>
      </c>
      <c r="F235" s="27" t="str">
        <f t="shared" si="37"/>
        <v>N/A</v>
      </c>
      <c r="G235" s="32" t="s">
        <v>1748</v>
      </c>
      <c r="H235" s="27" t="str">
        <f t="shared" si="38"/>
        <v>N/A</v>
      </c>
      <c r="I235" s="8" t="s">
        <v>1748</v>
      </c>
      <c r="J235" s="8" t="s">
        <v>1748</v>
      </c>
      <c r="K235" s="28" t="s">
        <v>734</v>
      </c>
      <c r="L235" s="105" t="str">
        <f t="shared" si="39"/>
        <v>N/A</v>
      </c>
    </row>
    <row r="236" spans="1:12" x14ac:dyDescent="0.2">
      <c r="A236" s="175" t="s">
        <v>1546</v>
      </c>
      <c r="B236" s="22" t="s">
        <v>213</v>
      </c>
      <c r="C236" s="32" t="s">
        <v>1748</v>
      </c>
      <c r="D236" s="27" t="str">
        <f t="shared" si="36"/>
        <v>N/A</v>
      </c>
      <c r="E236" s="32" t="s">
        <v>1748</v>
      </c>
      <c r="F236" s="27" t="str">
        <f t="shared" si="37"/>
        <v>N/A</v>
      </c>
      <c r="G236" s="32" t="s">
        <v>1748</v>
      </c>
      <c r="H236" s="27" t="str">
        <f t="shared" si="38"/>
        <v>N/A</v>
      </c>
      <c r="I236" s="8" t="s">
        <v>1748</v>
      </c>
      <c r="J236" s="8" t="s">
        <v>1748</v>
      </c>
      <c r="K236" s="28" t="s">
        <v>734</v>
      </c>
      <c r="L236" s="105" t="str">
        <f t="shared" si="39"/>
        <v>N/A</v>
      </c>
    </row>
    <row r="237" spans="1:12" x14ac:dyDescent="0.2">
      <c r="A237" s="168" t="s">
        <v>1547</v>
      </c>
      <c r="B237" s="22" t="s">
        <v>213</v>
      </c>
      <c r="C237" s="27">
        <v>2.6498137908000001</v>
      </c>
      <c r="D237" s="27" t="str">
        <f t="shared" si="36"/>
        <v>N/A</v>
      </c>
      <c r="E237" s="27">
        <v>3.9765823484</v>
      </c>
      <c r="F237" s="27" t="str">
        <f t="shared" si="37"/>
        <v>N/A</v>
      </c>
      <c r="G237" s="27">
        <v>4.4928298908000004</v>
      </c>
      <c r="H237" s="27" t="str">
        <f t="shared" si="38"/>
        <v>N/A</v>
      </c>
      <c r="I237" s="8">
        <v>50.07</v>
      </c>
      <c r="J237" s="8">
        <v>12.98</v>
      </c>
      <c r="K237" s="28" t="s">
        <v>734</v>
      </c>
      <c r="L237" s="105" t="str">
        <f t="shared" si="39"/>
        <v>Yes</v>
      </c>
    </row>
    <row r="238" spans="1:12" x14ac:dyDescent="0.2">
      <c r="A238" s="174" t="s">
        <v>1548</v>
      </c>
      <c r="B238" s="22" t="s">
        <v>213</v>
      </c>
      <c r="C238" s="27">
        <v>25.899280575999999</v>
      </c>
      <c r="D238" s="27" t="str">
        <f t="shared" si="36"/>
        <v>N/A</v>
      </c>
      <c r="E238" s="27">
        <v>41.899441340999999</v>
      </c>
      <c r="F238" s="27" t="str">
        <f t="shared" si="37"/>
        <v>N/A</v>
      </c>
      <c r="G238" s="27">
        <v>51.063829787000003</v>
      </c>
      <c r="H238" s="27" t="str">
        <f t="shared" si="38"/>
        <v>N/A</v>
      </c>
      <c r="I238" s="8">
        <v>61.78</v>
      </c>
      <c r="J238" s="8">
        <v>21.87</v>
      </c>
      <c r="K238" s="28" t="s">
        <v>734</v>
      </c>
      <c r="L238" s="105" t="str">
        <f t="shared" si="39"/>
        <v>Yes</v>
      </c>
    </row>
    <row r="239" spans="1:12" x14ac:dyDescent="0.2">
      <c r="A239" s="174" t="s">
        <v>1549</v>
      </c>
      <c r="B239" s="22" t="s">
        <v>213</v>
      </c>
      <c r="C239" s="27">
        <v>3.3975492104999998</v>
      </c>
      <c r="D239" s="27" t="str">
        <f t="shared" si="36"/>
        <v>N/A</v>
      </c>
      <c r="E239" s="27">
        <v>5.1873458831999999</v>
      </c>
      <c r="F239" s="27" t="str">
        <f t="shared" si="37"/>
        <v>N/A</v>
      </c>
      <c r="G239" s="27">
        <v>5.7871810828000001</v>
      </c>
      <c r="H239" s="27" t="str">
        <f t="shared" si="38"/>
        <v>N/A</v>
      </c>
      <c r="I239" s="8">
        <v>52.68</v>
      </c>
      <c r="J239" s="8">
        <v>11.56</v>
      </c>
      <c r="K239" s="28" t="s">
        <v>734</v>
      </c>
      <c r="L239" s="105" t="str">
        <f t="shared" si="39"/>
        <v>Yes</v>
      </c>
    </row>
    <row r="240" spans="1:12" x14ac:dyDescent="0.2">
      <c r="A240" s="174" t="s">
        <v>1550</v>
      </c>
      <c r="B240" s="22" t="s">
        <v>213</v>
      </c>
      <c r="C240" s="27">
        <v>3.7282132500000002E-2</v>
      </c>
      <c r="D240" s="27" t="str">
        <f t="shared" si="36"/>
        <v>N/A</v>
      </c>
      <c r="E240" s="27">
        <v>0</v>
      </c>
      <c r="F240" s="27" t="str">
        <f t="shared" si="37"/>
        <v>N/A</v>
      </c>
      <c r="G240" s="27">
        <v>0</v>
      </c>
      <c r="H240" s="27" t="str">
        <f t="shared" si="38"/>
        <v>N/A</v>
      </c>
      <c r="I240" s="8">
        <v>-100</v>
      </c>
      <c r="J240" s="8" t="s">
        <v>1748</v>
      </c>
      <c r="K240" s="28" t="s">
        <v>734</v>
      </c>
      <c r="L240" s="105" t="str">
        <f t="shared" si="39"/>
        <v>N/A</v>
      </c>
    </row>
    <row r="241" spans="1:12" x14ac:dyDescent="0.2">
      <c r="A241" s="174" t="s">
        <v>1551</v>
      </c>
      <c r="B241" s="22" t="s">
        <v>213</v>
      </c>
      <c r="C241" s="27">
        <v>0</v>
      </c>
      <c r="D241" s="27" t="str">
        <f t="shared" si="36"/>
        <v>N/A</v>
      </c>
      <c r="E241" s="27">
        <v>0</v>
      </c>
      <c r="F241" s="27" t="str">
        <f t="shared" si="37"/>
        <v>N/A</v>
      </c>
      <c r="G241" s="27">
        <v>0</v>
      </c>
      <c r="H241" s="27" t="str">
        <f t="shared" si="38"/>
        <v>N/A</v>
      </c>
      <c r="I241" s="8" t="s">
        <v>1748</v>
      </c>
      <c r="J241" s="8" t="s">
        <v>1748</v>
      </c>
      <c r="K241" s="28" t="s">
        <v>734</v>
      </c>
      <c r="L241" s="105" t="str">
        <f t="shared" si="39"/>
        <v>N/A</v>
      </c>
    </row>
    <row r="242" spans="1:12" ht="25.5" x14ac:dyDescent="0.2">
      <c r="A242" s="137" t="s">
        <v>1376</v>
      </c>
      <c r="B242" s="22" t="s">
        <v>213</v>
      </c>
      <c r="C242" s="32">
        <v>106524483</v>
      </c>
      <c r="D242" s="27" t="str">
        <f t="shared" si="36"/>
        <v>N/A</v>
      </c>
      <c r="E242" s="32">
        <v>204357626</v>
      </c>
      <c r="F242" s="27" t="str">
        <f t="shared" si="37"/>
        <v>N/A</v>
      </c>
      <c r="G242" s="32">
        <v>236863168</v>
      </c>
      <c r="H242" s="27" t="str">
        <f t="shared" si="38"/>
        <v>N/A</v>
      </c>
      <c r="I242" s="8">
        <v>91.84</v>
      </c>
      <c r="J242" s="8">
        <v>15.91</v>
      </c>
      <c r="K242" s="28" t="s">
        <v>734</v>
      </c>
      <c r="L242" s="105" t="str">
        <f t="shared" si="39"/>
        <v>Yes</v>
      </c>
    </row>
    <row r="243" spans="1:12" x14ac:dyDescent="0.2">
      <c r="A243" s="137" t="s">
        <v>1552</v>
      </c>
      <c r="B243" s="22" t="s">
        <v>213</v>
      </c>
      <c r="C243" s="31">
        <v>1170</v>
      </c>
      <c r="D243" s="31" t="str">
        <f t="shared" si="36"/>
        <v>N/A</v>
      </c>
      <c r="E243" s="31">
        <v>1800</v>
      </c>
      <c r="F243" s="31" t="str">
        <f t="shared" si="37"/>
        <v>N/A</v>
      </c>
      <c r="G243" s="31">
        <v>2049</v>
      </c>
      <c r="H243" s="27" t="str">
        <f t="shared" si="38"/>
        <v>N/A</v>
      </c>
      <c r="I243" s="8">
        <v>53.85</v>
      </c>
      <c r="J243" s="8">
        <v>13.83</v>
      </c>
      <c r="K243" s="28" t="s">
        <v>734</v>
      </c>
      <c r="L243" s="105" t="str">
        <f t="shared" si="39"/>
        <v>Yes</v>
      </c>
    </row>
    <row r="244" spans="1:12" ht="25.5" x14ac:dyDescent="0.2">
      <c r="A244" s="137" t="s">
        <v>1553</v>
      </c>
      <c r="B244" s="22" t="s">
        <v>213</v>
      </c>
      <c r="C244" s="32">
        <v>91046.566667000006</v>
      </c>
      <c r="D244" s="27" t="str">
        <f t="shared" si="36"/>
        <v>N/A</v>
      </c>
      <c r="E244" s="32">
        <v>113532.01444</v>
      </c>
      <c r="F244" s="27" t="str">
        <f t="shared" si="37"/>
        <v>N/A</v>
      </c>
      <c r="G244" s="32">
        <v>115599.39873</v>
      </c>
      <c r="H244" s="27" t="str">
        <f t="shared" si="38"/>
        <v>N/A</v>
      </c>
      <c r="I244" s="8">
        <v>24.7</v>
      </c>
      <c r="J244" s="8">
        <v>1.821</v>
      </c>
      <c r="K244" s="28" t="s">
        <v>734</v>
      </c>
      <c r="L244" s="105" t="str">
        <f t="shared" si="39"/>
        <v>Yes</v>
      </c>
    </row>
    <row r="245" spans="1:12" ht="25.5" x14ac:dyDescent="0.2">
      <c r="A245" s="175" t="s">
        <v>1554</v>
      </c>
      <c r="B245" s="22" t="s">
        <v>213</v>
      </c>
      <c r="C245" s="32">
        <v>96439.027778000003</v>
      </c>
      <c r="D245" s="27" t="str">
        <f t="shared" si="36"/>
        <v>N/A</v>
      </c>
      <c r="E245" s="32">
        <v>125010.90667</v>
      </c>
      <c r="F245" s="27" t="str">
        <f t="shared" si="37"/>
        <v>N/A</v>
      </c>
      <c r="G245" s="32">
        <v>115946.63542000001</v>
      </c>
      <c r="H245" s="27" t="str">
        <f t="shared" si="38"/>
        <v>N/A</v>
      </c>
      <c r="I245" s="8">
        <v>29.63</v>
      </c>
      <c r="J245" s="8">
        <v>-7.25</v>
      </c>
      <c r="K245" s="28" t="s">
        <v>734</v>
      </c>
      <c r="L245" s="105" t="str">
        <f t="shared" si="39"/>
        <v>Yes</v>
      </c>
    </row>
    <row r="246" spans="1:12" ht="25.5" x14ac:dyDescent="0.2">
      <c r="A246" s="175" t="s">
        <v>1555</v>
      </c>
      <c r="B246" s="22" t="s">
        <v>213</v>
      </c>
      <c r="C246" s="32">
        <v>90975.680531000005</v>
      </c>
      <c r="D246" s="27" t="str">
        <f t="shared" si="36"/>
        <v>N/A</v>
      </c>
      <c r="E246" s="32">
        <v>113032.93217</v>
      </c>
      <c r="F246" s="27" t="str">
        <f t="shared" si="37"/>
        <v>N/A</v>
      </c>
      <c r="G246" s="32">
        <v>115582.33026</v>
      </c>
      <c r="H246" s="27" t="str">
        <f t="shared" si="38"/>
        <v>N/A</v>
      </c>
      <c r="I246" s="8">
        <v>24.25</v>
      </c>
      <c r="J246" s="8">
        <v>2.2549999999999999</v>
      </c>
      <c r="K246" s="28" t="s">
        <v>734</v>
      </c>
      <c r="L246" s="105" t="str">
        <f t="shared" si="39"/>
        <v>Yes</v>
      </c>
    </row>
    <row r="247" spans="1:12" ht="25.5" x14ac:dyDescent="0.2">
      <c r="A247" s="175" t="s">
        <v>1556</v>
      </c>
      <c r="B247" s="22" t="s">
        <v>213</v>
      </c>
      <c r="C247" s="32">
        <v>62539.75</v>
      </c>
      <c r="D247" s="27" t="str">
        <f t="shared" si="36"/>
        <v>N/A</v>
      </c>
      <c r="E247" s="32" t="s">
        <v>1748</v>
      </c>
      <c r="F247" s="27" t="str">
        <f t="shared" si="37"/>
        <v>N/A</v>
      </c>
      <c r="G247" s="32" t="s">
        <v>1748</v>
      </c>
      <c r="H247" s="27" t="str">
        <f t="shared" si="38"/>
        <v>N/A</v>
      </c>
      <c r="I247" s="8" t="s">
        <v>1748</v>
      </c>
      <c r="J247" s="8" t="s">
        <v>1748</v>
      </c>
      <c r="K247" s="28" t="s">
        <v>734</v>
      </c>
      <c r="L247" s="105" t="str">
        <f t="shared" si="39"/>
        <v>N/A</v>
      </c>
    </row>
    <row r="248" spans="1:12" ht="25.5" x14ac:dyDescent="0.2">
      <c r="A248" s="175" t="s">
        <v>1557</v>
      </c>
      <c r="B248" s="22" t="s">
        <v>213</v>
      </c>
      <c r="C248" s="32" t="s">
        <v>1748</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2.6407854643999999</v>
      </c>
      <c r="D249" s="27" t="str">
        <f t="shared" si="36"/>
        <v>N/A</v>
      </c>
      <c r="E249" s="27">
        <v>3.9765823484</v>
      </c>
      <c r="F249" s="27" t="str">
        <f t="shared" si="37"/>
        <v>N/A</v>
      </c>
      <c r="G249" s="27">
        <v>4.4928298908000004</v>
      </c>
      <c r="H249" s="27" t="str">
        <f t="shared" si="38"/>
        <v>N/A</v>
      </c>
      <c r="I249" s="8">
        <v>50.58</v>
      </c>
      <c r="J249" s="8">
        <v>12.98</v>
      </c>
      <c r="K249" s="28" t="s">
        <v>734</v>
      </c>
      <c r="L249" s="105" t="str">
        <f t="shared" si="39"/>
        <v>Yes</v>
      </c>
    </row>
    <row r="250" spans="1:12" ht="25.5" x14ac:dyDescent="0.2">
      <c r="A250" s="174" t="s">
        <v>1559</v>
      </c>
      <c r="B250" s="22" t="s">
        <v>213</v>
      </c>
      <c r="C250" s="27">
        <v>25.899280575999999</v>
      </c>
      <c r="D250" s="27" t="str">
        <f t="shared" si="36"/>
        <v>N/A</v>
      </c>
      <c r="E250" s="27">
        <v>41.899441340999999</v>
      </c>
      <c r="F250" s="27" t="str">
        <f t="shared" si="37"/>
        <v>N/A</v>
      </c>
      <c r="G250" s="27">
        <v>51.063829787000003</v>
      </c>
      <c r="H250" s="27" t="str">
        <f t="shared" si="38"/>
        <v>N/A</v>
      </c>
      <c r="I250" s="8">
        <v>61.78</v>
      </c>
      <c r="J250" s="8">
        <v>21.87</v>
      </c>
      <c r="K250" s="28" t="s">
        <v>734</v>
      </c>
      <c r="L250" s="105" t="str">
        <f t="shared" si="39"/>
        <v>Yes</v>
      </c>
    </row>
    <row r="251" spans="1:12" ht="25.5" x14ac:dyDescent="0.2">
      <c r="A251" s="174" t="s">
        <v>1560</v>
      </c>
      <c r="B251" s="22" t="s">
        <v>213</v>
      </c>
      <c r="C251" s="27">
        <v>3.3855649099999998</v>
      </c>
      <c r="D251" s="27" t="str">
        <f t="shared" si="36"/>
        <v>N/A</v>
      </c>
      <c r="E251" s="27">
        <v>5.1873458831999999</v>
      </c>
      <c r="F251" s="27" t="str">
        <f t="shared" si="37"/>
        <v>N/A</v>
      </c>
      <c r="G251" s="27">
        <v>5.7871810828000001</v>
      </c>
      <c r="H251" s="27" t="str">
        <f t="shared" si="38"/>
        <v>N/A</v>
      </c>
      <c r="I251" s="8">
        <v>53.22</v>
      </c>
      <c r="J251" s="8">
        <v>11.56</v>
      </c>
      <c r="K251" s="28" t="s">
        <v>734</v>
      </c>
      <c r="L251" s="105" t="str">
        <f t="shared" si="39"/>
        <v>Yes</v>
      </c>
    </row>
    <row r="252" spans="1:12" ht="25.5" x14ac:dyDescent="0.2">
      <c r="A252" s="174" t="s">
        <v>1561</v>
      </c>
      <c r="B252" s="22" t="s">
        <v>213</v>
      </c>
      <c r="C252" s="27">
        <v>3.7282132500000002E-2</v>
      </c>
      <c r="D252" s="27" t="str">
        <f t="shared" si="36"/>
        <v>N/A</v>
      </c>
      <c r="E252" s="27">
        <v>0</v>
      </c>
      <c r="F252" s="27" t="str">
        <f t="shared" si="37"/>
        <v>N/A</v>
      </c>
      <c r="G252" s="27">
        <v>0</v>
      </c>
      <c r="H252" s="27" t="str">
        <f t="shared" si="38"/>
        <v>N/A</v>
      </c>
      <c r="I252" s="8">
        <v>-100</v>
      </c>
      <c r="J252" s="8" t="s">
        <v>1748</v>
      </c>
      <c r="K252" s="28" t="s">
        <v>734</v>
      </c>
      <c r="L252" s="105" t="str">
        <f t="shared" si="39"/>
        <v>N/A</v>
      </c>
    </row>
    <row r="253" spans="1:12" ht="25.5" x14ac:dyDescent="0.2">
      <c r="A253" s="176" t="s">
        <v>1562</v>
      </c>
      <c r="B253" s="113" t="s">
        <v>213</v>
      </c>
      <c r="C253" s="145">
        <v>0</v>
      </c>
      <c r="D253" s="145" t="str">
        <f t="shared" si="36"/>
        <v>N/A</v>
      </c>
      <c r="E253" s="145">
        <v>0</v>
      </c>
      <c r="F253" s="145" t="str">
        <f t="shared" si="37"/>
        <v>N/A</v>
      </c>
      <c r="G253" s="145">
        <v>0</v>
      </c>
      <c r="H253" s="145" t="str">
        <f t="shared" si="38"/>
        <v>N/A</v>
      </c>
      <c r="I253" s="146" t="s">
        <v>1748</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167688</v>
      </c>
      <c r="D7" s="19" t="str">
        <f>IF($B7="N/A","N/A",IF(C7&gt;15,"No",IF(C7&lt;-15,"No","Yes")))</f>
        <v>N/A</v>
      </c>
      <c r="E7" s="18">
        <v>163768</v>
      </c>
      <c r="F7" s="19" t="str">
        <f>IF($B7="N/A","N/A",IF(E7&gt;15,"No",IF(E7&lt;-15,"No","Yes")))</f>
        <v>N/A</v>
      </c>
      <c r="G7" s="18">
        <v>169840</v>
      </c>
      <c r="H7" s="19" t="str">
        <f>IF($B7="N/A","N/A",IF(G7&gt;15,"No",IF(G7&lt;-15,"No","Yes")))</f>
        <v>N/A</v>
      </c>
      <c r="I7" s="20">
        <v>-2.34</v>
      </c>
      <c r="J7" s="20">
        <v>3.7080000000000002</v>
      </c>
      <c r="K7" s="106" t="str">
        <f t="shared" ref="K7:K24" si="0">IF(J7="Div by 0", "N/A", IF(J7="N/A","N/A", IF(J7&gt;30, "No", IF(J7&lt;-30, "No", "Yes"))))</f>
        <v>Yes</v>
      </c>
    </row>
    <row r="8" spans="1:11" x14ac:dyDescent="0.2">
      <c r="A8" s="102" t="s">
        <v>361</v>
      </c>
      <c r="B8" s="17" t="s">
        <v>213</v>
      </c>
      <c r="C8" s="21">
        <v>3.8625304136</v>
      </c>
      <c r="D8" s="19" t="str">
        <f>IF($B8="N/A","N/A",IF(C8&gt;15,"No",IF(C8&lt;-15,"No","Yes")))</f>
        <v>N/A</v>
      </c>
      <c r="E8" s="21">
        <v>3.8328611206000001</v>
      </c>
      <c r="F8" s="19" t="str">
        <f>IF($B8="N/A","N/A",IF(E8&gt;15,"No",IF(E8&lt;-15,"No","Yes")))</f>
        <v>N/A</v>
      </c>
      <c r="G8" s="21">
        <v>3.709373528</v>
      </c>
      <c r="H8" s="19" t="str">
        <f>IF($B8="N/A","N/A",IF(G8&gt;15,"No",IF(G8&lt;-15,"No","Yes")))</f>
        <v>N/A</v>
      </c>
      <c r="I8" s="20">
        <v>-0.76800000000000002</v>
      </c>
      <c r="J8" s="20">
        <v>-3.22</v>
      </c>
      <c r="K8" s="106" t="str">
        <f t="shared" si="0"/>
        <v>Yes</v>
      </c>
    </row>
    <row r="9" spans="1:11" x14ac:dyDescent="0.2">
      <c r="A9" s="102" t="s">
        <v>302</v>
      </c>
      <c r="B9" s="22" t="s">
        <v>213</v>
      </c>
      <c r="C9" s="5">
        <v>96.137469585999995</v>
      </c>
      <c r="D9" s="5" t="str">
        <f>IF($B9="N/A","N/A",IF(C9&gt;15,"No",IF(C9&lt;-15,"No","Yes")))</f>
        <v>N/A</v>
      </c>
      <c r="E9" s="5">
        <v>96.167138879000007</v>
      </c>
      <c r="F9" s="5" t="str">
        <f>IF($B9="N/A","N/A",IF(E9&gt;15,"No",IF(E9&lt;-15,"No","Yes")))</f>
        <v>N/A</v>
      </c>
      <c r="G9" s="5">
        <v>96.290626472</v>
      </c>
      <c r="H9" s="5" t="str">
        <f>IF($B9="N/A","N/A",IF(G9&gt;15,"No",IF(G9&lt;-15,"No","Yes")))</f>
        <v>N/A</v>
      </c>
      <c r="I9" s="6">
        <v>3.09E-2</v>
      </c>
      <c r="J9" s="6">
        <v>0.12839999999999999</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100</v>
      </c>
      <c r="D13" s="5" t="str">
        <f t="shared" si="1"/>
        <v>Yes</v>
      </c>
      <c r="E13" s="5">
        <v>100</v>
      </c>
      <c r="F13" s="5" t="str">
        <f t="shared" si="2"/>
        <v>Yes</v>
      </c>
      <c r="G13" s="5">
        <v>99.989990578999993</v>
      </c>
      <c r="H13" s="5" t="str">
        <f t="shared" si="3"/>
        <v>Yes</v>
      </c>
      <c r="I13" s="6">
        <v>0</v>
      </c>
      <c r="J13" s="6">
        <v>-0.01</v>
      </c>
      <c r="K13" s="105" t="str">
        <f t="shared" si="0"/>
        <v>Yes</v>
      </c>
    </row>
    <row r="14" spans="1:11" x14ac:dyDescent="0.2">
      <c r="A14" s="103" t="s">
        <v>305</v>
      </c>
      <c r="B14" s="22" t="s">
        <v>213</v>
      </c>
      <c r="C14" s="23">
        <v>6477</v>
      </c>
      <c r="D14" s="5" t="str">
        <f>IF($B14="N/A","N/A",IF(C14&gt;15,"No",IF(C14&lt;-15,"No","Yes")))</f>
        <v>N/A</v>
      </c>
      <c r="E14" s="23">
        <v>6277</v>
      </c>
      <c r="F14" s="5" t="str">
        <f>IF($B14="N/A","N/A",IF(E14&gt;15,"No",IF(E14&lt;-15,"No","Yes")))</f>
        <v>N/A</v>
      </c>
      <c r="G14" s="23">
        <v>6300</v>
      </c>
      <c r="H14" s="5" t="str">
        <f>IF($B14="N/A","N/A",IF(G14&gt;15,"No",IF(G14&lt;-15,"No","Yes")))</f>
        <v>N/A</v>
      </c>
      <c r="I14" s="6">
        <v>-3.09</v>
      </c>
      <c r="J14" s="6">
        <v>0.3664</v>
      </c>
      <c r="K14" s="105" t="str">
        <f t="shared" si="0"/>
        <v>Yes</v>
      </c>
    </row>
    <row r="15" spans="1:11" x14ac:dyDescent="0.2">
      <c r="A15" s="102" t="s">
        <v>432</v>
      </c>
      <c r="B15" s="22" t="s">
        <v>215</v>
      </c>
      <c r="C15" s="5">
        <v>100</v>
      </c>
      <c r="D15" s="5" t="str">
        <f>IF($B15="N/A","N/A",IF(C15&gt;20,"No",IF(C15&lt;5,"No","Yes")))</f>
        <v>No</v>
      </c>
      <c r="E15" s="5">
        <v>100</v>
      </c>
      <c r="F15" s="5" t="str">
        <f>IF($B15="N/A","N/A",IF(E15&gt;20,"No",IF(E15&lt;5,"No","Yes")))</f>
        <v>No</v>
      </c>
      <c r="G15" s="5">
        <v>100</v>
      </c>
      <c r="H15" s="5" t="str">
        <f>IF($B15="N/A","N/A",IF(G15&gt;20,"No",IF(G15&lt;5,"No","Yes")))</f>
        <v>No</v>
      </c>
      <c r="I15" s="6">
        <v>0</v>
      </c>
      <c r="J15" s="6">
        <v>0</v>
      </c>
      <c r="K15" s="105" t="str">
        <f t="shared" si="0"/>
        <v>Yes</v>
      </c>
    </row>
    <row r="16" spans="1:11" x14ac:dyDescent="0.2">
      <c r="A16" s="102" t="s">
        <v>433</v>
      </c>
      <c r="B16" s="22" t="s">
        <v>213</v>
      </c>
      <c r="C16" s="5">
        <v>0</v>
      </c>
      <c r="D16" s="5" t="str">
        <f>IF($B16="N/A","N/A",IF(C16&gt;15,"No",IF(C16&lt;-15,"No","Yes")))</f>
        <v>N/A</v>
      </c>
      <c r="E16" s="5">
        <v>0</v>
      </c>
      <c r="F16" s="5" t="str">
        <f>IF($B16="N/A","N/A",IF(E16&gt;15,"No",IF(E16&lt;-15,"No","Yes")))</f>
        <v>N/A</v>
      </c>
      <c r="G16" s="5">
        <v>0</v>
      </c>
      <c r="H16" s="5" t="str">
        <f>IF($B16="N/A","N/A",IF(G16&gt;15,"No",IF(G16&lt;-15,"No","Yes")))</f>
        <v>N/A</v>
      </c>
      <c r="I16" s="6" t="s">
        <v>1748</v>
      </c>
      <c r="J16" s="6" t="s">
        <v>1748</v>
      </c>
      <c r="K16" s="105" t="str">
        <f t="shared" si="0"/>
        <v>N/A</v>
      </c>
    </row>
    <row r="17" spans="1:11" x14ac:dyDescent="0.2">
      <c r="A17" s="102" t="s">
        <v>434</v>
      </c>
      <c r="B17" s="22" t="s">
        <v>213</v>
      </c>
      <c r="C17" s="5">
        <v>7.6733055426999996</v>
      </c>
      <c r="D17" s="5" t="str">
        <f>IF($B17="N/A","N/A",IF(C17&gt;15,"No",IF(C17&lt;-15,"No","Yes")))</f>
        <v>N/A</v>
      </c>
      <c r="E17" s="5">
        <v>4.365142584</v>
      </c>
      <c r="F17" s="5" t="str">
        <f>IF($B17="N/A","N/A",IF(E17&gt;15,"No",IF(E17&lt;-15,"No","Yes")))</f>
        <v>N/A</v>
      </c>
      <c r="G17" s="5">
        <v>3.0952380952</v>
      </c>
      <c r="H17" s="5" t="str">
        <f>IF($B17="N/A","N/A",IF(G17&gt;15,"No",IF(G17&lt;-15,"No","Yes")))</f>
        <v>N/A</v>
      </c>
      <c r="I17" s="6">
        <v>-43.1</v>
      </c>
      <c r="J17" s="6">
        <v>-29.1</v>
      </c>
      <c r="K17" s="105" t="str">
        <f t="shared" si="0"/>
        <v>Yes</v>
      </c>
    </row>
    <row r="18" spans="1:11" x14ac:dyDescent="0.2">
      <c r="A18" s="102" t="s">
        <v>814</v>
      </c>
      <c r="B18" s="22" t="s">
        <v>213</v>
      </c>
      <c r="C18" s="64">
        <v>738.87323944000002</v>
      </c>
      <c r="D18" s="5" t="str">
        <f>IF($B18="N/A","N/A",IF(C18&gt;15,"No",IF(C18&lt;-15,"No","Yes")))</f>
        <v>N/A</v>
      </c>
      <c r="E18" s="64">
        <v>804.10948904999998</v>
      </c>
      <c r="F18" s="5" t="str">
        <f>IF($B18="N/A","N/A",IF(E18&gt;15,"No",IF(E18&lt;-15,"No","Yes")))</f>
        <v>N/A</v>
      </c>
      <c r="G18" s="64">
        <v>918.40512821000004</v>
      </c>
      <c r="H18" s="5" t="str">
        <f>IF($B18="N/A","N/A",IF(G18&gt;15,"No",IF(G18&lt;-15,"No","Yes")))</f>
        <v>N/A</v>
      </c>
      <c r="I18" s="6">
        <v>8.8290000000000006</v>
      </c>
      <c r="J18" s="6">
        <v>14.21</v>
      </c>
      <c r="K18" s="105" t="str">
        <f t="shared" si="0"/>
        <v>Yes</v>
      </c>
    </row>
    <row r="19" spans="1:11" x14ac:dyDescent="0.2">
      <c r="A19" s="104" t="s">
        <v>306</v>
      </c>
      <c r="B19" s="22" t="s">
        <v>213</v>
      </c>
      <c r="C19" s="23">
        <v>16</v>
      </c>
      <c r="D19" s="22" t="s">
        <v>213</v>
      </c>
      <c r="E19" s="23">
        <v>0</v>
      </c>
      <c r="F19" s="22" t="s">
        <v>213</v>
      </c>
      <c r="G19" s="23">
        <v>11</v>
      </c>
      <c r="H19" s="5" t="str">
        <f>IF($B19="N/A","N/A",IF(G19&gt;15,"No",IF(G19&lt;-15,"No","Yes")))</f>
        <v>N/A</v>
      </c>
      <c r="I19" s="6">
        <v>-100</v>
      </c>
      <c r="J19" s="6" t="s">
        <v>1748</v>
      </c>
      <c r="K19" s="105" t="str">
        <f t="shared" si="0"/>
        <v>N/A</v>
      </c>
    </row>
    <row r="20" spans="1:11" x14ac:dyDescent="0.2">
      <c r="A20" s="104" t="s">
        <v>346</v>
      </c>
      <c r="B20" s="22" t="s">
        <v>213</v>
      </c>
      <c r="C20" s="4">
        <v>9.5415294999999997E-3</v>
      </c>
      <c r="D20" s="22" t="s">
        <v>213</v>
      </c>
      <c r="E20" s="4">
        <v>0</v>
      </c>
      <c r="F20" s="22" t="s">
        <v>213</v>
      </c>
      <c r="G20" s="4">
        <v>1.1775789E-3</v>
      </c>
      <c r="H20" s="5" t="str">
        <f>IF($B20="N/A","N/A",IF(G20&gt;15,"No",IF(G20&lt;-15,"No","Yes")))</f>
        <v>N/A</v>
      </c>
      <c r="I20" s="6">
        <v>-100</v>
      </c>
      <c r="J20" s="6" t="s">
        <v>1748</v>
      </c>
      <c r="K20" s="105" t="str">
        <f t="shared" si="0"/>
        <v>N/A</v>
      </c>
    </row>
    <row r="21" spans="1:11" ht="25.5" x14ac:dyDescent="0.2">
      <c r="A21" s="104" t="s">
        <v>815</v>
      </c>
      <c r="B21" s="22" t="s">
        <v>213</v>
      </c>
      <c r="C21" s="24">
        <v>639.3125</v>
      </c>
      <c r="D21" s="5" t="str">
        <f>IF($B21="N/A","N/A",IF(C21&gt;60,"No",IF(C21&lt;15,"No","Yes")))</f>
        <v>N/A</v>
      </c>
      <c r="E21" s="24" t="s">
        <v>1748</v>
      </c>
      <c r="F21" s="5" t="str">
        <f>IF($B21="N/A","N/A",IF(E21&gt;60,"No",IF(E21&lt;15,"No","Yes")))</f>
        <v>N/A</v>
      </c>
      <c r="G21" s="24">
        <v>443.5</v>
      </c>
      <c r="H21" s="5" t="str">
        <f>IF($B21="N/A","N/A",IF(G21&gt;60,"No",IF(G21&lt;15,"No","Yes")))</f>
        <v>N/A</v>
      </c>
      <c r="I21" s="6" t="s">
        <v>1748</v>
      </c>
      <c r="J21" s="6" t="s">
        <v>1748</v>
      </c>
      <c r="K21" s="105" t="str">
        <f t="shared" si="0"/>
        <v>N/A</v>
      </c>
    </row>
    <row r="22" spans="1:11" x14ac:dyDescent="0.2">
      <c r="A22" s="104" t="s">
        <v>816</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05" t="str">
        <f t="shared" ref="K6:K36" si="0">IF(J6="Div by 0", "N/A", IF(J6="N/A","N/A", IF(J6&gt;30, "No", IF(J6&lt;-30, "No", "Yes"))))</f>
        <v>N/A</v>
      </c>
    </row>
    <row r="7" spans="1:11" x14ac:dyDescent="0.2">
      <c r="A7" s="101" t="s">
        <v>307</v>
      </c>
      <c r="B7" s="22" t="s">
        <v>214</v>
      </c>
      <c r="C7" s="76" t="s">
        <v>1748</v>
      </c>
      <c r="D7" s="5" t="str">
        <f>IF($B7="N/A","N/A",IF(C7&gt;100,"No",IF(C7&lt;95,"No","Yes")))</f>
        <v>No</v>
      </c>
      <c r="E7" s="76" t="s">
        <v>1748</v>
      </c>
      <c r="F7" s="5" t="str">
        <f>IF($B7="N/A","N/A",IF(E7&gt;100,"No",IF(E7&lt;95,"No","Yes")))</f>
        <v>No</v>
      </c>
      <c r="G7" s="5" t="s">
        <v>1748</v>
      </c>
      <c r="H7" s="5" t="str">
        <f>IF($B7="N/A","N/A",IF(G7&gt;100,"No",IF(G7&lt;95,"No","Yes")))</f>
        <v>No</v>
      </c>
      <c r="I7" s="6" t="s">
        <v>1748</v>
      </c>
      <c r="J7" s="6" t="s">
        <v>1748</v>
      </c>
      <c r="K7" s="105" t="str">
        <f t="shared" si="0"/>
        <v>N/A</v>
      </c>
    </row>
    <row r="8" spans="1:11" x14ac:dyDescent="0.2">
      <c r="A8" s="101" t="s">
        <v>308</v>
      </c>
      <c r="B8" s="22" t="s">
        <v>217</v>
      </c>
      <c r="C8" s="76" t="s">
        <v>1748</v>
      </c>
      <c r="D8" s="5" t="str">
        <f>IF($B8="N/A","N/A",IF(C8=0,"Yes","No"))</f>
        <v>No</v>
      </c>
      <c r="E8" s="76" t="s">
        <v>1748</v>
      </c>
      <c r="F8" s="5" t="str">
        <f>IF($B8="N/A","N/A",IF(E8=0,"Yes","No"))</f>
        <v>No</v>
      </c>
      <c r="G8" s="76" t="s">
        <v>1748</v>
      </c>
      <c r="H8" s="5" t="str">
        <f>IF($B8="N/A","N/A",IF(G8=0,"Yes","No"))</f>
        <v>No</v>
      </c>
      <c r="I8" s="6" t="s">
        <v>1748</v>
      </c>
      <c r="J8" s="6" t="s">
        <v>1748</v>
      </c>
      <c r="K8" s="105" t="str">
        <f t="shared" si="0"/>
        <v>N/A</v>
      </c>
    </row>
    <row r="9" spans="1:11" x14ac:dyDescent="0.2">
      <c r="A9" s="101" t="s">
        <v>819</v>
      </c>
      <c r="B9" s="22" t="s">
        <v>218</v>
      </c>
      <c r="C9" s="64" t="s">
        <v>1748</v>
      </c>
      <c r="D9" s="5" t="str">
        <f>IF($B9="N/A","N/A",IF(C9&gt;7000,"No",IF(C9&lt;2000,"No","Yes")))</f>
        <v>No</v>
      </c>
      <c r="E9" s="64" t="s">
        <v>1748</v>
      </c>
      <c r="F9" s="5" t="str">
        <f>IF($B9="N/A","N/A",IF(E9&gt;7000,"No",IF(E9&lt;2000,"No","Yes")))</f>
        <v>No</v>
      </c>
      <c r="G9" s="64" t="s">
        <v>1748</v>
      </c>
      <c r="H9" s="5" t="str">
        <f>IF($B9="N/A","N/A",IF(G9&gt;7000,"No",IF(G9&lt;2000,"No","Yes")))</f>
        <v>No</v>
      </c>
      <c r="I9" s="6" t="s">
        <v>1748</v>
      </c>
      <c r="J9" s="6" t="s">
        <v>1748</v>
      </c>
      <c r="K9" s="105" t="str">
        <f t="shared" si="0"/>
        <v>N/A</v>
      </c>
    </row>
    <row r="10" spans="1:11" x14ac:dyDescent="0.2">
      <c r="A10" s="101" t="s">
        <v>820</v>
      </c>
      <c r="B10" s="22" t="s">
        <v>213</v>
      </c>
      <c r="C10" s="64" t="s">
        <v>1748</v>
      </c>
      <c r="D10" s="5" t="str">
        <f>IF($B10="N/A","N/A",IF(C10&gt;15,"No",IF(C10&lt;-15,"No","Yes")))</f>
        <v>N/A</v>
      </c>
      <c r="E10" s="64" t="s">
        <v>1748</v>
      </c>
      <c r="F10" s="5" t="str">
        <f>IF($B10="N/A","N/A",IF(E10&gt;15,"No",IF(E10&lt;-15,"No","Yes")))</f>
        <v>N/A</v>
      </c>
      <c r="G10" s="64" t="s">
        <v>1748</v>
      </c>
      <c r="H10" s="5" t="str">
        <f>IF($B10="N/A","N/A",IF(G10&gt;15,"No",IF(G10&lt;-15,"No","Yes")))</f>
        <v>N/A</v>
      </c>
      <c r="I10" s="6" t="s">
        <v>1748</v>
      </c>
      <c r="J10" s="6" t="s">
        <v>1748</v>
      </c>
      <c r="K10" s="105" t="str">
        <f t="shared" si="0"/>
        <v>N/A</v>
      </c>
    </row>
    <row r="11" spans="1:11" x14ac:dyDescent="0.2">
      <c r="A11" s="101" t="s">
        <v>309</v>
      </c>
      <c r="B11" s="22" t="s">
        <v>219</v>
      </c>
      <c r="C11" s="5" t="s">
        <v>1748</v>
      </c>
      <c r="D11" s="5" t="str">
        <f>IF($B11="N/A","N/A",IF(C11&gt;10,"No",IF(C11&lt;=0,"No","Yes")))</f>
        <v>No</v>
      </c>
      <c r="E11" s="5" t="s">
        <v>1748</v>
      </c>
      <c r="F11" s="5" t="str">
        <f>IF($B11="N/A","N/A",IF(E11&gt;10,"No",IF(E11&lt;=0,"No","Yes")))</f>
        <v>No</v>
      </c>
      <c r="G11" s="5" t="s">
        <v>1748</v>
      </c>
      <c r="H11" s="5" t="str">
        <f>IF($B11="N/A","N/A",IF(G11&gt;10,"No",IF(G11&lt;=0,"No","Yes")))</f>
        <v>No</v>
      </c>
      <c r="I11" s="6" t="s">
        <v>1748</v>
      </c>
      <c r="J11" s="6" t="s">
        <v>1748</v>
      </c>
      <c r="K11" s="105" t="str">
        <f t="shared" si="0"/>
        <v>N/A</v>
      </c>
    </row>
    <row r="12" spans="1:11" x14ac:dyDescent="0.2">
      <c r="A12" s="101" t="s">
        <v>821</v>
      </c>
      <c r="B12" s="22" t="s">
        <v>213</v>
      </c>
      <c r="C12" s="64" t="s">
        <v>1748</v>
      </c>
      <c r="D12" s="5" t="str">
        <f>IF($B12="N/A","N/A",IF(C12&gt;15,"No",IF(C12&lt;-15,"No","Yes")))</f>
        <v>N/A</v>
      </c>
      <c r="E12" s="64" t="s">
        <v>1748</v>
      </c>
      <c r="F12" s="5" t="str">
        <f>IF($B12="N/A","N/A",IF(E12&gt;15,"No",IF(E12&lt;-15,"No","Yes")))</f>
        <v>N/A</v>
      </c>
      <c r="G12" s="64" t="s">
        <v>1748</v>
      </c>
      <c r="H12" s="5" t="str">
        <f>IF($B12="N/A","N/A",IF(G12&gt;15,"No",IF(G12&lt;-15,"No","Yes")))</f>
        <v>N/A</v>
      </c>
      <c r="I12" s="6" t="s">
        <v>1748</v>
      </c>
      <c r="J12" s="6" t="s">
        <v>1748</v>
      </c>
      <c r="K12" s="105" t="str">
        <f t="shared" si="0"/>
        <v>N/A</v>
      </c>
    </row>
    <row r="13" spans="1:11" x14ac:dyDescent="0.2">
      <c r="A13" s="101" t="s">
        <v>310</v>
      </c>
      <c r="B13" s="22" t="s">
        <v>214</v>
      </c>
      <c r="C13" s="4" t="s">
        <v>1748</v>
      </c>
      <c r="D13" s="5" t="str">
        <f>IF($B13="N/A","N/A",IF(C13&gt;100,"No",IF(C13&lt;95,"No","Yes")))</f>
        <v>No</v>
      </c>
      <c r="E13" s="4" t="s">
        <v>1748</v>
      </c>
      <c r="F13" s="5" t="str">
        <f>IF($B13="N/A","N/A",IF(E13&gt;100,"No",IF(E13&lt;95,"No","Yes")))</f>
        <v>No</v>
      </c>
      <c r="G13" s="4" t="s">
        <v>1748</v>
      </c>
      <c r="H13" s="5" t="str">
        <f>IF($B13="N/A","N/A",IF(G13&gt;100,"No",IF(G13&lt;95,"No","Yes")))</f>
        <v>No</v>
      </c>
      <c r="I13" s="6" t="s">
        <v>1748</v>
      </c>
      <c r="J13" s="6" t="s">
        <v>1748</v>
      </c>
      <c r="K13" s="105" t="str">
        <f t="shared" si="0"/>
        <v>N/A</v>
      </c>
    </row>
    <row r="14" spans="1:11" x14ac:dyDescent="0.2">
      <c r="A14" s="101" t="s">
        <v>822</v>
      </c>
      <c r="B14" s="22" t="s">
        <v>220</v>
      </c>
      <c r="C14" s="4" t="s">
        <v>1748</v>
      </c>
      <c r="D14" s="5" t="str">
        <f>IF($B14="N/A","N/A",IF(C14&gt;1,"Yes","No"))</f>
        <v>Yes</v>
      </c>
      <c r="E14" s="4" t="s">
        <v>1748</v>
      </c>
      <c r="F14" s="5" t="str">
        <f>IF($B14="N/A","N/A",IF(E14&gt;1,"Yes","No"))</f>
        <v>Yes</v>
      </c>
      <c r="G14" s="4" t="s">
        <v>1748</v>
      </c>
      <c r="H14" s="5" t="str">
        <f>IF($B14="N/A","N/A",IF(G14&gt;1,"Yes","No"))</f>
        <v>Yes</v>
      </c>
      <c r="I14" s="6" t="s">
        <v>1748</v>
      </c>
      <c r="J14" s="6" t="s">
        <v>1748</v>
      </c>
      <c r="K14" s="105" t="str">
        <f t="shared" si="0"/>
        <v>N/A</v>
      </c>
    </row>
    <row r="15" spans="1:11" x14ac:dyDescent="0.2">
      <c r="A15" s="101" t="s">
        <v>311</v>
      </c>
      <c r="B15" s="22" t="s">
        <v>214</v>
      </c>
      <c r="C15" s="4" t="s">
        <v>1748</v>
      </c>
      <c r="D15" s="5" t="str">
        <f>IF($B15="N/A","N/A",IF(C15&gt;100,"No",IF(C15&lt;95,"No","Yes")))</f>
        <v>No</v>
      </c>
      <c r="E15" s="4" t="s">
        <v>1748</v>
      </c>
      <c r="F15" s="5" t="str">
        <f>IF($B15="N/A","N/A",IF(E15&gt;100,"No",IF(E15&lt;95,"No","Yes")))</f>
        <v>No</v>
      </c>
      <c r="G15" s="4" t="s">
        <v>1748</v>
      </c>
      <c r="H15" s="5" t="str">
        <f>IF($B15="N/A","N/A",IF(G15&gt;100,"No",IF(G15&lt;95,"No","Yes")))</f>
        <v>No</v>
      </c>
      <c r="I15" s="6" t="s">
        <v>1748</v>
      </c>
      <c r="J15" s="6" t="s">
        <v>1748</v>
      </c>
      <c r="K15" s="105" t="str">
        <f t="shared" si="0"/>
        <v>N/A</v>
      </c>
    </row>
    <row r="16" spans="1:11" x14ac:dyDescent="0.2">
      <c r="A16" s="101" t="s">
        <v>823</v>
      </c>
      <c r="B16" s="22" t="s">
        <v>221</v>
      </c>
      <c r="C16" s="4" t="s">
        <v>1748</v>
      </c>
      <c r="D16" s="5" t="str">
        <f>IF($B16="N/A","N/A",IF(C16&gt;3,"Yes","No"))</f>
        <v>Yes</v>
      </c>
      <c r="E16" s="4" t="s">
        <v>1748</v>
      </c>
      <c r="F16" s="5" t="str">
        <f>IF($B16="N/A","N/A",IF(E16&gt;3,"Yes","No"))</f>
        <v>Yes</v>
      </c>
      <c r="G16" s="4" t="s">
        <v>1748</v>
      </c>
      <c r="H16" s="5" t="str">
        <f>IF($B16="N/A","N/A",IF(G16&gt;3,"Yes","No"))</f>
        <v>Yes</v>
      </c>
      <c r="I16" s="6" t="s">
        <v>1748</v>
      </c>
      <c r="J16" s="6" t="s">
        <v>1748</v>
      </c>
      <c r="K16" s="105" t="str">
        <f t="shared" si="0"/>
        <v>N/A</v>
      </c>
    </row>
    <row r="17" spans="1:11" x14ac:dyDescent="0.2">
      <c r="A17" s="101" t="s">
        <v>824</v>
      </c>
      <c r="B17" s="22" t="s">
        <v>222</v>
      </c>
      <c r="C17" s="4" t="s">
        <v>1748</v>
      </c>
      <c r="D17" s="5" t="str">
        <f>IF($B17="N/A","N/A",IF(C17&gt;=8,"No",IF(C17&lt;2,"No","Yes")))</f>
        <v>No</v>
      </c>
      <c r="E17" s="4" t="s">
        <v>1748</v>
      </c>
      <c r="F17" s="5" t="str">
        <f>IF($B17="N/A","N/A",IF(E17&gt;=8,"No",IF(E17&lt;2,"No","Yes")))</f>
        <v>No</v>
      </c>
      <c r="G17" s="4" t="s">
        <v>1748</v>
      </c>
      <c r="H17" s="5" t="str">
        <f>IF($B17="N/A","N/A",IF(G17&gt;=8,"No",IF(G17&lt;2,"No","Yes")))</f>
        <v>No</v>
      </c>
      <c r="I17" s="6" t="s">
        <v>1748</v>
      </c>
      <c r="J17" s="6" t="s">
        <v>1748</v>
      </c>
      <c r="K17" s="105" t="str">
        <f t="shared" si="0"/>
        <v>N/A</v>
      </c>
    </row>
    <row r="18" spans="1:11" x14ac:dyDescent="0.2">
      <c r="A18" s="101" t="s">
        <v>825</v>
      </c>
      <c r="B18" s="22" t="s">
        <v>222</v>
      </c>
      <c r="C18" s="4" t="s">
        <v>1748</v>
      </c>
      <c r="D18" s="5" t="str">
        <f>IF($B18="N/A","N/A",IF(C18&gt;=8,"No",IF(C18&lt;2,"No","Yes")))</f>
        <v>No</v>
      </c>
      <c r="E18" s="4" t="s">
        <v>1748</v>
      </c>
      <c r="F18" s="5" t="str">
        <f>IF($B18="N/A","N/A",IF(E18&gt;=8,"No",IF(E18&lt;2,"No","Yes")))</f>
        <v>No</v>
      </c>
      <c r="G18" s="4" t="s">
        <v>1748</v>
      </c>
      <c r="H18" s="5" t="str">
        <f>IF($B18="N/A","N/A",IF(G18&gt;=8,"No",IF(G18&lt;2,"No","Yes")))</f>
        <v>No</v>
      </c>
      <c r="I18" s="6" t="s">
        <v>1748</v>
      </c>
      <c r="J18" s="6" t="s">
        <v>1748</v>
      </c>
      <c r="K18" s="105" t="str">
        <f t="shared" si="0"/>
        <v>N/A</v>
      </c>
    </row>
    <row r="19" spans="1:11" x14ac:dyDescent="0.2">
      <c r="A19" s="101" t="s">
        <v>312</v>
      </c>
      <c r="B19" s="22" t="s">
        <v>223</v>
      </c>
      <c r="C19" s="4" t="s">
        <v>1748</v>
      </c>
      <c r="D19" s="5" t="str">
        <f>IF(OR($B19="N/A",$C19="N/A"),"N/A",IF(C19&gt;100,"No",IF(C19&lt;98,"No","Yes")))</f>
        <v>No</v>
      </c>
      <c r="E19" s="4" t="s">
        <v>1748</v>
      </c>
      <c r="F19" s="5" t="str">
        <f>IF(OR($B19="N/A",$E19="N/A"),"N/A",IF(E19&gt;100,"No",IF(E19&lt;98,"No","Yes")))</f>
        <v>No</v>
      </c>
      <c r="G19" s="4" t="s">
        <v>1748</v>
      </c>
      <c r="H19" s="5" t="str">
        <f>IF($B19="N/A","N/A",IF(G19&gt;100,"No",IF(G19&lt;98,"No","Yes")))</f>
        <v>No</v>
      </c>
      <c r="I19" s="6" t="s">
        <v>1748</v>
      </c>
      <c r="J19" s="6" t="s">
        <v>1748</v>
      </c>
      <c r="K19" s="105" t="str">
        <f t="shared" si="0"/>
        <v>N/A</v>
      </c>
    </row>
    <row r="20" spans="1:11" x14ac:dyDescent="0.2">
      <c r="A20" s="101" t="s">
        <v>31</v>
      </c>
      <c r="B20" s="38" t="s">
        <v>214</v>
      </c>
      <c r="C20" s="4" t="s">
        <v>1748</v>
      </c>
      <c r="D20" s="5" t="str">
        <f>IF($B20="N/A","N/A",IF(C20&gt;100,"No",IF(C20&lt;95,"No","Yes")))</f>
        <v>No</v>
      </c>
      <c r="E20" s="4" t="s">
        <v>1748</v>
      </c>
      <c r="F20" s="5" t="str">
        <f>IF($B20="N/A","N/A",IF(E20&gt;100,"No",IF(E20&lt;95,"No","Yes")))</f>
        <v>No</v>
      </c>
      <c r="G20" s="4" t="s">
        <v>1748</v>
      </c>
      <c r="H20" s="5" t="str">
        <f>IF($B20="N/A","N/A",IF(G20&gt;100,"No",IF(G20&lt;95,"No","Yes")))</f>
        <v>No</v>
      </c>
      <c r="I20" s="6" t="s">
        <v>1748</v>
      </c>
      <c r="J20" s="6" t="s">
        <v>1748</v>
      </c>
      <c r="K20" s="105" t="str">
        <f t="shared" si="0"/>
        <v>N/A</v>
      </c>
    </row>
    <row r="21" spans="1:11" x14ac:dyDescent="0.2">
      <c r="A21" s="101" t="s">
        <v>313</v>
      </c>
      <c r="B21" s="22" t="s">
        <v>214</v>
      </c>
      <c r="C21" s="4" t="s">
        <v>1748</v>
      </c>
      <c r="D21" s="5" t="str">
        <f>IF($B21="N/A","N/A",IF(C21&gt;100,"No",IF(C21&lt;95,"No","Yes")))</f>
        <v>No</v>
      </c>
      <c r="E21" s="4" t="s">
        <v>1748</v>
      </c>
      <c r="F21" s="5" t="str">
        <f>IF($B21="N/A","N/A",IF(E21&gt;100,"No",IF(E21&lt;95,"No","Yes")))</f>
        <v>No</v>
      </c>
      <c r="G21" s="4" t="s">
        <v>1748</v>
      </c>
      <c r="H21" s="5" t="str">
        <f>IF($B21="N/A","N/A",IF(G21&gt;100,"No",IF(G21&lt;95,"No","Yes")))</f>
        <v>No</v>
      </c>
      <c r="I21" s="6" t="s">
        <v>1748</v>
      </c>
      <c r="J21" s="6" t="s">
        <v>1748</v>
      </c>
      <c r="K21" s="105" t="str">
        <f t="shared" si="0"/>
        <v>N/A</v>
      </c>
    </row>
    <row r="22" spans="1:11" x14ac:dyDescent="0.2">
      <c r="A22" s="101" t="s">
        <v>1682</v>
      </c>
      <c r="B22" s="22" t="s">
        <v>224</v>
      </c>
      <c r="C22" s="4" t="s">
        <v>1748</v>
      </c>
      <c r="D22" s="5" t="str">
        <f>IF($B22="N/A","N/A",IF(C22&gt;5,"No",IF(C22&lt;=0,"No","Yes")))</f>
        <v>No</v>
      </c>
      <c r="E22" s="4" t="s">
        <v>1748</v>
      </c>
      <c r="F22" s="5" t="str">
        <f>IF($B22="N/A","N/A",IF(E22&gt;5,"No",IF(E22&lt;=0,"No","Yes")))</f>
        <v>No</v>
      </c>
      <c r="G22" s="4" t="s">
        <v>1748</v>
      </c>
      <c r="H22" s="5" t="str">
        <f>IF($B22="N/A","N/A",IF(G22&gt;5,"No",IF(G22&lt;=0,"No","Yes")))</f>
        <v>No</v>
      </c>
      <c r="I22" s="6" t="s">
        <v>1748</v>
      </c>
      <c r="J22" s="6" t="s">
        <v>1748</v>
      </c>
      <c r="K22" s="105" t="str">
        <f t="shared" si="0"/>
        <v>N/A</v>
      </c>
    </row>
    <row r="23" spans="1:11" x14ac:dyDescent="0.2">
      <c r="A23" s="101" t="s">
        <v>314</v>
      </c>
      <c r="B23" s="22" t="s">
        <v>223</v>
      </c>
      <c r="C23" s="4" t="s">
        <v>1748</v>
      </c>
      <c r="D23" s="5" t="str">
        <f>IF($B23="N/A","N/A",IF(C23&gt;100,"No",IF(C23&lt;98,"No","Yes")))</f>
        <v>No</v>
      </c>
      <c r="E23" s="4" t="s">
        <v>1748</v>
      </c>
      <c r="F23" s="5" t="str">
        <f>IF($B23="N/A","N/A",IF(E23&gt;100,"No",IF(E23&lt;98,"No","Yes")))</f>
        <v>No</v>
      </c>
      <c r="G23" s="4" t="s">
        <v>1748</v>
      </c>
      <c r="H23" s="5" t="str">
        <f>IF($B23="N/A","N/A",IF(G23&gt;100,"No",IF(G23&lt;98,"No","Yes")))</f>
        <v>No</v>
      </c>
      <c r="I23" s="6" t="s">
        <v>1748</v>
      </c>
      <c r="J23" s="6" t="s">
        <v>1748</v>
      </c>
      <c r="K23" s="105" t="str">
        <f t="shared" si="0"/>
        <v>N/A</v>
      </c>
    </row>
    <row r="24" spans="1:11" x14ac:dyDescent="0.2">
      <c r="A24" s="101" t="s">
        <v>826</v>
      </c>
      <c r="B24" s="22" t="s">
        <v>225</v>
      </c>
      <c r="C24" s="4" t="s">
        <v>1748</v>
      </c>
      <c r="D24" s="5" t="str">
        <f>IF($B24="N/A","N/A",IF(C24&gt;=2,"Yes","No"))</f>
        <v>Yes</v>
      </c>
      <c r="E24" s="4" t="s">
        <v>1748</v>
      </c>
      <c r="F24" s="5" t="str">
        <f>IF($B24="N/A","N/A",IF(E24&gt;=2,"Yes","No"))</f>
        <v>Yes</v>
      </c>
      <c r="G24" s="4" t="s">
        <v>1748</v>
      </c>
      <c r="H24" s="5" t="str">
        <f>IF($B24="N/A","N/A",IF(G24&gt;=2,"Yes","No"))</f>
        <v>Yes</v>
      </c>
      <c r="I24" s="6" t="s">
        <v>1748</v>
      </c>
      <c r="J24" s="6" t="s">
        <v>1748</v>
      </c>
      <c r="K24" s="105" t="str">
        <f t="shared" si="0"/>
        <v>N/A</v>
      </c>
    </row>
    <row r="25" spans="1:11" x14ac:dyDescent="0.2">
      <c r="A25" s="101" t="s">
        <v>827</v>
      </c>
      <c r="B25" s="22" t="s">
        <v>226</v>
      </c>
      <c r="C25" s="4" t="s">
        <v>1748</v>
      </c>
      <c r="D25" s="5" t="str">
        <f>IF($B25="N/A","N/A",IF(C25&gt;30,"No",IF(C25&lt;5,"No","Yes")))</f>
        <v>No</v>
      </c>
      <c r="E25" s="4" t="s">
        <v>1748</v>
      </c>
      <c r="F25" s="5" t="str">
        <f>IF($B25="N/A","N/A",IF(E25&gt;30,"No",IF(E25&lt;5,"No","Yes")))</f>
        <v>No</v>
      </c>
      <c r="G25" s="4" t="s">
        <v>1748</v>
      </c>
      <c r="H25" s="5" t="str">
        <f>IF($B25="N/A","N/A",IF(G25&gt;30,"No",IF(G25&lt;5,"No","Yes")))</f>
        <v>No</v>
      </c>
      <c r="I25" s="6" t="s">
        <v>1748</v>
      </c>
      <c r="J25" s="6" t="s">
        <v>1748</v>
      </c>
      <c r="K25" s="105" t="str">
        <f t="shared" si="0"/>
        <v>N/A</v>
      </c>
    </row>
    <row r="26" spans="1:11" x14ac:dyDescent="0.2">
      <c r="A26" s="101" t="s">
        <v>828</v>
      </c>
      <c r="B26" s="22" t="s">
        <v>227</v>
      </c>
      <c r="C26" s="4" t="s">
        <v>1748</v>
      </c>
      <c r="D26" s="5" t="str">
        <f>IF($B26="N/A","N/A",IF(C26&gt;75,"No",IF(C26&lt;15,"No","Yes")))</f>
        <v>No</v>
      </c>
      <c r="E26" s="4" t="s">
        <v>1748</v>
      </c>
      <c r="F26" s="5" t="str">
        <f>IF($B26="N/A","N/A",IF(E26&gt;75,"No",IF(E26&lt;15,"No","Yes")))</f>
        <v>No</v>
      </c>
      <c r="G26" s="4" t="s">
        <v>1748</v>
      </c>
      <c r="H26" s="5" t="str">
        <f>IF($B26="N/A","N/A",IF(G26&gt;75,"No",IF(G26&lt;15,"No","Yes")))</f>
        <v>No</v>
      </c>
      <c r="I26" s="6" t="s">
        <v>1748</v>
      </c>
      <c r="J26" s="6" t="s">
        <v>1748</v>
      </c>
      <c r="K26" s="105" t="str">
        <f t="shared" si="0"/>
        <v>N/A</v>
      </c>
    </row>
    <row r="27" spans="1:11" x14ac:dyDescent="0.2">
      <c r="A27" s="101" t="s">
        <v>829</v>
      </c>
      <c r="B27" s="22" t="s">
        <v>228</v>
      </c>
      <c r="C27" s="4" t="s">
        <v>1748</v>
      </c>
      <c r="D27" s="5" t="str">
        <f>IF($B27="N/A","N/A",IF(C27&gt;70,"No",IF(C27&lt;25,"No","Yes")))</f>
        <v>No</v>
      </c>
      <c r="E27" s="4" t="s">
        <v>1748</v>
      </c>
      <c r="F27" s="5" t="str">
        <f>IF($B27="N/A","N/A",IF(E27&gt;70,"No",IF(E27&lt;25,"No","Yes")))</f>
        <v>No</v>
      </c>
      <c r="G27" s="4" t="s">
        <v>1748</v>
      </c>
      <c r="H27" s="5" t="str">
        <f>IF($B27="N/A","N/A",IF(G27&gt;70,"No",IF(G27&lt;25,"No","Yes")))</f>
        <v>No</v>
      </c>
      <c r="I27" s="6" t="s">
        <v>1748</v>
      </c>
      <c r="J27" s="6" t="s">
        <v>1748</v>
      </c>
      <c r="K27" s="105" t="str">
        <f t="shared" si="0"/>
        <v>N/A</v>
      </c>
    </row>
    <row r="28" spans="1:11" x14ac:dyDescent="0.2">
      <c r="A28" s="101" t="s">
        <v>318</v>
      </c>
      <c r="B28" s="22" t="s">
        <v>229</v>
      </c>
      <c r="C28" s="4" t="s">
        <v>1748</v>
      </c>
      <c r="D28" s="5" t="str">
        <f>IF($B28="N/A","N/A",IF(C28&gt;70,"No",IF(C28&lt;35,"No","Yes")))</f>
        <v>No</v>
      </c>
      <c r="E28" s="4" t="s">
        <v>1748</v>
      </c>
      <c r="F28" s="5" t="str">
        <f>IF($B28="N/A","N/A",IF(E28&gt;70,"No",IF(E28&lt;35,"No","Yes")))</f>
        <v>No</v>
      </c>
      <c r="G28" s="4" t="s">
        <v>1748</v>
      </c>
      <c r="H28" s="5" t="str">
        <f>IF($B28="N/A","N/A",IF(G28&gt;70,"No",IF(G28&lt;35,"No","Yes")))</f>
        <v>No</v>
      </c>
      <c r="I28" s="6" t="s">
        <v>1748</v>
      </c>
      <c r="J28" s="6" t="s">
        <v>1748</v>
      </c>
      <c r="K28" s="105" t="str">
        <f t="shared" si="0"/>
        <v>N/A</v>
      </c>
    </row>
    <row r="29" spans="1:11" x14ac:dyDescent="0.2">
      <c r="A29" s="101" t="s">
        <v>830</v>
      </c>
      <c r="B29" s="22" t="s">
        <v>220</v>
      </c>
      <c r="C29" s="4" t="s">
        <v>1748</v>
      </c>
      <c r="D29" s="5" t="str">
        <f>IF($B29="N/A","N/A",IF(C29&gt;1,"Yes","No"))</f>
        <v>Yes</v>
      </c>
      <c r="E29" s="4" t="s">
        <v>1748</v>
      </c>
      <c r="F29" s="5" t="str">
        <f>IF($B29="N/A","N/A",IF(E29&gt;1,"Yes","No"))</f>
        <v>Yes</v>
      </c>
      <c r="G29" s="4" t="s">
        <v>1748</v>
      </c>
      <c r="H29" s="5" t="str">
        <f>IF($B29="N/A","N/A",IF(G29&gt;1,"Yes","No"))</f>
        <v>Yes</v>
      </c>
      <c r="I29" s="6" t="s">
        <v>1748</v>
      </c>
      <c r="J29" s="6" t="s">
        <v>1748</v>
      </c>
      <c r="K29" s="105" t="str">
        <f t="shared" si="0"/>
        <v>N/A</v>
      </c>
    </row>
    <row r="30" spans="1:11" x14ac:dyDescent="0.2">
      <c r="A30" s="101" t="s">
        <v>319</v>
      </c>
      <c r="B30" s="22" t="s">
        <v>213</v>
      </c>
      <c r="C30" s="4" t="s">
        <v>1748</v>
      </c>
      <c r="D30" s="5" t="str">
        <f>IF($B30="N/A","N/A",IF(C30&gt;15,"No",IF(C30&lt;-15,"No","Yes")))</f>
        <v>N/A</v>
      </c>
      <c r="E30" s="4" t="s">
        <v>1748</v>
      </c>
      <c r="F30" s="5" t="str">
        <f>IF($B30="N/A","N/A",IF(E30&gt;15,"No",IF(E30&lt;-15,"No","Yes")))</f>
        <v>N/A</v>
      </c>
      <c r="G30" s="4" t="s">
        <v>1748</v>
      </c>
      <c r="H30" s="5" t="str">
        <f>IF($B30="N/A","N/A",IF(G30&gt;15,"No",IF(G30&lt;-15,"No","Yes")))</f>
        <v>N/A</v>
      </c>
      <c r="I30" s="6" t="s">
        <v>1748</v>
      </c>
      <c r="J30" s="6" t="s">
        <v>1748</v>
      </c>
      <c r="K30" s="105" t="str">
        <f t="shared" si="0"/>
        <v>N/A</v>
      </c>
    </row>
    <row r="31" spans="1:11" x14ac:dyDescent="0.2">
      <c r="A31" s="101" t="s">
        <v>831</v>
      </c>
      <c r="B31" s="22" t="s">
        <v>213</v>
      </c>
      <c r="C31" s="4" t="s">
        <v>1748</v>
      </c>
      <c r="D31" s="5" t="str">
        <f>IF($B31="N/A","N/A",IF(C31&gt;15,"No",IF(C31&lt;-15,"No","Yes")))</f>
        <v>N/A</v>
      </c>
      <c r="E31" s="4" t="s">
        <v>1748</v>
      </c>
      <c r="F31" s="5" t="str">
        <f>IF($B31="N/A","N/A",IF(E31&gt;15,"No",IF(E31&lt;-15,"No","Yes")))</f>
        <v>N/A</v>
      </c>
      <c r="G31" s="4" t="s">
        <v>1748</v>
      </c>
      <c r="H31" s="5" t="str">
        <f>IF($B31="N/A","N/A",IF(G31&gt;15,"No",IF(G31&lt;-15,"No","Yes")))</f>
        <v>N/A</v>
      </c>
      <c r="I31" s="6" t="s">
        <v>1748</v>
      </c>
      <c r="J31" s="6" t="s">
        <v>1748</v>
      </c>
      <c r="K31" s="105" t="str">
        <f t="shared" si="0"/>
        <v>N/A</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t="s">
        <v>1748</v>
      </c>
      <c r="D33" s="5" t="str">
        <f>IF($B33="N/A","N/A",IF(C33&gt;15,"No",IF(C33&lt;-15,"No","Yes")))</f>
        <v>N/A</v>
      </c>
      <c r="E33" s="4" t="s">
        <v>1748</v>
      </c>
      <c r="F33" s="5" t="str">
        <f>IF($B33="N/A","N/A",IF(E33&gt;15,"No",IF(E33&lt;-15,"No","Yes")))</f>
        <v>N/A</v>
      </c>
      <c r="G33" s="4" t="s">
        <v>1748</v>
      </c>
      <c r="H33" s="5" t="str">
        <f>IF($B33="N/A","N/A",IF(G33&gt;15,"No",IF(G33&lt;-15,"No","Yes")))</f>
        <v>N/A</v>
      </c>
      <c r="I33" s="6" t="s">
        <v>1748</v>
      </c>
      <c r="J33" s="6" t="s">
        <v>1748</v>
      </c>
      <c r="K33" s="105" t="str">
        <f t="shared" si="0"/>
        <v>N/A</v>
      </c>
    </row>
    <row r="34" spans="1:11" x14ac:dyDescent="0.2">
      <c r="A34" s="101" t="s">
        <v>322</v>
      </c>
      <c r="B34" s="22" t="s">
        <v>230</v>
      </c>
      <c r="C34" s="4" t="s">
        <v>1748</v>
      </c>
      <c r="D34" s="5" t="str">
        <f>IF($B34="N/A","N/A",IF(C34&gt;=90,"Yes","No"))</f>
        <v>Yes</v>
      </c>
      <c r="E34" s="4" t="s">
        <v>1748</v>
      </c>
      <c r="F34" s="5" t="str">
        <f>IF($B34="N/A","N/A",IF(E34&gt;=90,"Yes","No"))</f>
        <v>Yes</v>
      </c>
      <c r="G34" s="4" t="s">
        <v>1748</v>
      </c>
      <c r="H34" s="5" t="str">
        <f>IF($B34="N/A","N/A",IF(G34&gt;=90,"Yes","No"))</f>
        <v>Yes</v>
      </c>
      <c r="I34" s="6" t="s">
        <v>1748</v>
      </c>
      <c r="J34" s="6" t="s">
        <v>1748</v>
      </c>
      <c r="K34" s="105" t="str">
        <f t="shared" si="0"/>
        <v>N/A</v>
      </c>
    </row>
    <row r="35" spans="1:11" x14ac:dyDescent="0.2">
      <c r="A35" s="101" t="s">
        <v>323</v>
      </c>
      <c r="B35" s="22" t="s">
        <v>213</v>
      </c>
      <c r="C35" s="4" t="s">
        <v>1748</v>
      </c>
      <c r="D35" s="5" t="str">
        <f>IF($B35="N/A","N/A",IF(C35&gt;15,"No",IF(C35&lt;-15,"No","Yes")))</f>
        <v>N/A</v>
      </c>
      <c r="E35" s="4" t="s">
        <v>1748</v>
      </c>
      <c r="F35" s="5" t="str">
        <f>IF($B35="N/A","N/A",IF(E35&gt;15,"No",IF(E35&lt;-15,"No","Yes")))</f>
        <v>N/A</v>
      </c>
      <c r="G35" s="4" t="s">
        <v>1748</v>
      </c>
      <c r="H35" s="5" t="str">
        <f>IF($B35="N/A","N/A",IF(G35&gt;15,"No",IF(G35&lt;-15,"No","Yes")))</f>
        <v>N/A</v>
      </c>
      <c r="I35" s="6" t="s">
        <v>1748</v>
      </c>
      <c r="J35" s="6" t="s">
        <v>1748</v>
      </c>
      <c r="K35" s="105" t="str">
        <f t="shared" si="0"/>
        <v>N/A</v>
      </c>
    </row>
    <row r="36" spans="1:11" x14ac:dyDescent="0.2">
      <c r="A36" s="101" t="s">
        <v>1706</v>
      </c>
      <c r="B36" s="22" t="s">
        <v>213</v>
      </c>
      <c r="C36" s="4" t="s">
        <v>1748</v>
      </c>
      <c r="D36" s="5" t="str">
        <f>IF($B36="N/A","N/A",IF(C36&gt;15,"No",IF(C36&lt;-15,"No","Yes")))</f>
        <v>N/A</v>
      </c>
      <c r="E36" s="4" t="s">
        <v>1748</v>
      </c>
      <c r="F36" s="5" t="str">
        <f>IF($B36="N/A","N/A",IF(E36&gt;15,"No",IF(E36&lt;-15,"No","Yes")))</f>
        <v>N/A</v>
      </c>
      <c r="G36" s="4" t="s">
        <v>1748</v>
      </c>
      <c r="H36" s="5" t="str">
        <f>IF($B36="N/A","N/A",IF(G36&gt;15,"No",IF(G36&lt;-15,"No","Yes")))</f>
        <v>N/A</v>
      </c>
      <c r="I36" s="6" t="s">
        <v>1748</v>
      </c>
      <c r="J36" s="6" t="s">
        <v>1748</v>
      </c>
      <c r="K36" s="105" t="str">
        <f t="shared" si="0"/>
        <v>N/A</v>
      </c>
    </row>
    <row r="37" spans="1:11" x14ac:dyDescent="0.2">
      <c r="A37" s="101" t="s">
        <v>372</v>
      </c>
      <c r="B37" s="22" t="s">
        <v>231</v>
      </c>
      <c r="C37" s="4" t="s">
        <v>1748</v>
      </c>
      <c r="D37" s="5" t="str">
        <f>IF($B37="N/A","N/A",IF(C37&gt;90,"No",IF(C37&lt;75,"No","Yes")))</f>
        <v>No</v>
      </c>
      <c r="E37" s="4" t="s">
        <v>1748</v>
      </c>
      <c r="F37" s="5" t="str">
        <f>IF($B37="N/A","N/A",IF(E37&gt;90,"No",IF(E37&lt;75,"No","Yes")))</f>
        <v>No</v>
      </c>
      <c r="G37" s="4" t="s">
        <v>1748</v>
      </c>
      <c r="H37" s="5" t="str">
        <f>IF($B37="N/A","N/A",IF(G37&gt;90,"No",IF(G37&lt;75,"No","Yes")))</f>
        <v>No</v>
      </c>
      <c r="I37" s="6" t="s">
        <v>1748</v>
      </c>
      <c r="J37" s="6" t="s">
        <v>1748</v>
      </c>
      <c r="K37" s="105" t="str">
        <f>IF(J37="Div by 0", "N/A", IF(J37="N/A","N/A", IF(J37&gt;30, "No", IF(J37&lt;-30, "No", "Yes"))))</f>
        <v>N/A</v>
      </c>
    </row>
    <row r="38" spans="1:11" x14ac:dyDescent="0.2">
      <c r="A38" s="101" t="s">
        <v>373</v>
      </c>
      <c r="B38" s="22" t="s">
        <v>232</v>
      </c>
      <c r="C38" s="4" t="s">
        <v>1748</v>
      </c>
      <c r="D38" s="5" t="str">
        <f>IF($B38="N/A","N/A",IF(C38&gt;10,"No",IF(C38&lt;1,"No","Yes")))</f>
        <v>No</v>
      </c>
      <c r="E38" s="4" t="s">
        <v>1748</v>
      </c>
      <c r="F38" s="5" t="str">
        <f>IF($B38="N/A","N/A",IF(E38&gt;10,"No",IF(E38&lt;1,"No","Yes")))</f>
        <v>No</v>
      </c>
      <c r="G38" s="4" t="s">
        <v>1748</v>
      </c>
      <c r="H38" s="5" t="str">
        <f>IF($B38="N/A","N/A",IF(G38&gt;10,"No",IF(G38&lt;1,"No","Yes")))</f>
        <v>No</v>
      </c>
      <c r="I38" s="6" t="s">
        <v>1748</v>
      </c>
      <c r="J38" s="6" t="s">
        <v>1748</v>
      </c>
      <c r="K38" s="105" t="str">
        <f>IF(J38="Div by 0", "N/A", IF(J38="N/A","N/A", IF(J38&gt;30, "No", IF(J38&lt;-30, "No", "Yes"))))</f>
        <v>N/A</v>
      </c>
    </row>
    <row r="39" spans="1:11" x14ac:dyDescent="0.2">
      <c r="A39" s="101" t="s">
        <v>374</v>
      </c>
      <c r="B39" s="22" t="s">
        <v>233</v>
      </c>
      <c r="C39" s="4" t="s">
        <v>1748</v>
      </c>
      <c r="D39" s="5" t="str">
        <f>IF($B39="N/A","N/A",IF(C39&gt;2,"No",IF(C39&lt;=0,"No","Yes")))</f>
        <v>No</v>
      </c>
      <c r="E39" s="4" t="s">
        <v>1748</v>
      </c>
      <c r="F39" s="5" t="str">
        <f>IF($B39="N/A","N/A",IF(E39&gt;2,"No",IF(E39&lt;=0,"No","Yes")))</f>
        <v>No</v>
      </c>
      <c r="G39" s="4" t="s">
        <v>1748</v>
      </c>
      <c r="H39" s="5" t="str">
        <f>IF($B39="N/A","N/A",IF(G39&gt;2,"No",IF(G39&lt;=0,"No","Yes")))</f>
        <v>No</v>
      </c>
      <c r="I39" s="6" t="s">
        <v>1748</v>
      </c>
      <c r="J39" s="6" t="s">
        <v>1748</v>
      </c>
      <c r="K39" s="105" t="str">
        <f>IF(J39="Div by 0", "N/A", IF(J39="N/A","N/A", IF(J39&gt;30, "No", IF(J39&lt;-30, "No", "Yes"))))</f>
        <v>N/A</v>
      </c>
    </row>
    <row r="40" spans="1:11" x14ac:dyDescent="0.2">
      <c r="A40" s="117" t="s">
        <v>375</v>
      </c>
      <c r="B40" s="113" t="s">
        <v>234</v>
      </c>
      <c r="C40" s="118" t="s">
        <v>1748</v>
      </c>
      <c r="D40" s="114" t="str">
        <f>IF($B40="N/A","N/A",IF(C40&gt;3,"No",IF(C40&lt;=0,"No","Yes")))</f>
        <v>No</v>
      </c>
      <c r="E40" s="118" t="s">
        <v>1748</v>
      </c>
      <c r="F40" s="114" t="str">
        <f>IF($B40="N/A","N/A",IF(E40&gt;3,"No",IF(E40&lt;=0,"No","Yes")))</f>
        <v>No</v>
      </c>
      <c r="G40" s="118" t="s">
        <v>1748</v>
      </c>
      <c r="H40" s="114" t="str">
        <f>IF($B40="N/A","N/A",IF(G40&gt;3,"No",IF(G40&lt;=0,"No","Yes")))</f>
        <v>No</v>
      </c>
      <c r="I40" s="115" t="s">
        <v>1748</v>
      </c>
      <c r="J40" s="115" t="s">
        <v>1748</v>
      </c>
      <c r="K40" s="116" t="str">
        <f>IF(J40="Div by 0", "N/A", IF(J40="N/A","N/A", IF(J40&gt;30, "No", IF(J40&lt;-30, "No", "Yes"))))</f>
        <v>N/A</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6477</v>
      </c>
      <c r="D6" s="5" t="str">
        <f>IF($B6="N/A","N/A",IF(C6&gt;15,"No",IF(C6&lt;-15,"No","Yes")))</f>
        <v>N/A</v>
      </c>
      <c r="E6" s="23">
        <v>6277</v>
      </c>
      <c r="F6" s="5" t="str">
        <f>IF($B6="N/A","N/A",IF(E6&gt;15,"No",IF(E6&lt;-15,"No","Yes")))</f>
        <v>N/A</v>
      </c>
      <c r="G6" s="23">
        <v>6300</v>
      </c>
      <c r="H6" s="5" t="str">
        <f>IF($B6="N/A","N/A",IF(G6&gt;15,"No",IF(G6&lt;-15,"No","Yes")))</f>
        <v>N/A</v>
      </c>
      <c r="I6" s="6">
        <v>-3.09</v>
      </c>
      <c r="J6" s="6">
        <v>0.3664</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840.81133240999998</v>
      </c>
      <c r="D9" s="5" t="str">
        <f>IF($B9="N/A","N/A",IF(C9&gt;15,"No",IF(C9&lt;-15,"No","Yes")))</f>
        <v>N/A</v>
      </c>
      <c r="E9" s="64">
        <v>928.6088896</v>
      </c>
      <c r="F9" s="5" t="str">
        <f>IF($B9="N/A","N/A",IF(E9&gt;15,"No",IF(E9&lt;-15,"No","Yes")))</f>
        <v>N/A</v>
      </c>
      <c r="G9" s="64">
        <v>938.86809524</v>
      </c>
      <c r="H9" s="5" t="str">
        <f>IF($B9="N/A","N/A",IF(G9&gt;15,"No",IF(G9&lt;-15,"No","Yes")))</f>
        <v>N/A</v>
      </c>
      <c r="I9" s="6">
        <v>10.44</v>
      </c>
      <c r="J9" s="6">
        <v>1.105</v>
      </c>
      <c r="K9" s="105" t="str">
        <f t="shared" si="0"/>
        <v>Yes</v>
      </c>
    </row>
    <row r="10" spans="1:11" x14ac:dyDescent="0.2">
      <c r="A10" s="101" t="s">
        <v>309</v>
      </c>
      <c r="B10" s="22" t="s">
        <v>213</v>
      </c>
      <c r="C10" s="4">
        <v>0.108074726</v>
      </c>
      <c r="D10" s="5" t="str">
        <f>IF($B10="N/A","N/A",IF(C10&gt;15,"No",IF(C10&lt;-15,"No","Yes")))</f>
        <v>N/A</v>
      </c>
      <c r="E10" s="4">
        <v>4.7793531899999998E-2</v>
      </c>
      <c r="F10" s="5" t="str">
        <f>IF($B10="N/A","N/A",IF(E10&gt;15,"No",IF(E10&lt;-15,"No","Yes")))</f>
        <v>N/A</v>
      </c>
      <c r="G10" s="4">
        <v>7.9365079399999997E-2</v>
      </c>
      <c r="H10" s="5" t="str">
        <f>IF($B10="N/A","N/A",IF(G10&gt;15,"No",IF(G10&lt;-15,"No","Yes")))</f>
        <v>N/A</v>
      </c>
      <c r="I10" s="6">
        <v>-55.8</v>
      </c>
      <c r="J10" s="6">
        <v>66.06</v>
      </c>
      <c r="K10" s="105" t="str">
        <f t="shared" si="0"/>
        <v>No</v>
      </c>
    </row>
    <row r="11" spans="1:11" x14ac:dyDescent="0.2">
      <c r="A11" s="101" t="s">
        <v>821</v>
      </c>
      <c r="B11" s="22" t="s">
        <v>213</v>
      </c>
      <c r="C11" s="64">
        <v>80.571428570999998</v>
      </c>
      <c r="D11" s="5" t="str">
        <f>IF($B11="N/A","N/A",IF(C11&gt;15,"No",IF(C11&lt;-15,"No","Yes")))</f>
        <v>N/A</v>
      </c>
      <c r="E11" s="64">
        <v>231</v>
      </c>
      <c r="F11" s="5" t="str">
        <f>IF($B11="N/A","N/A",IF(E11&gt;15,"No",IF(E11&lt;-15,"No","Yes")))</f>
        <v>N/A</v>
      </c>
      <c r="G11" s="64">
        <v>284.2</v>
      </c>
      <c r="H11" s="5" t="str">
        <f>IF($B11="N/A","N/A",IF(G11&gt;15,"No",IF(G11&lt;-15,"No","Yes")))</f>
        <v>N/A</v>
      </c>
      <c r="I11" s="6">
        <v>186.7</v>
      </c>
      <c r="J11" s="6">
        <v>23.03</v>
      </c>
      <c r="K11" s="105" t="str">
        <f t="shared" si="0"/>
        <v>Yes</v>
      </c>
    </row>
    <row r="12" spans="1:11" x14ac:dyDescent="0.2">
      <c r="A12" s="101" t="s">
        <v>310</v>
      </c>
      <c r="B12" s="22" t="s">
        <v>214</v>
      </c>
      <c r="C12" s="4">
        <v>98.749421028</v>
      </c>
      <c r="D12" s="5" t="str">
        <f>IF($B12="N/A","N/A",IF(C12&gt;100,"No",IF(C12&lt;95,"No","Yes")))</f>
        <v>Yes</v>
      </c>
      <c r="E12" s="4">
        <v>99.442408794000002</v>
      </c>
      <c r="F12" s="5" t="str">
        <f>IF($B12="N/A","N/A",IF(E12&gt;100,"No",IF(E12&lt;95,"No","Yes")))</f>
        <v>Yes</v>
      </c>
      <c r="G12" s="4">
        <v>99.587301586999999</v>
      </c>
      <c r="H12" s="5" t="str">
        <f>IF($B12="N/A","N/A",IF(G12&gt;100,"No",IF(G12&lt;95,"No","Yes")))</f>
        <v>Yes</v>
      </c>
      <c r="I12" s="6">
        <v>0.70179999999999998</v>
      </c>
      <c r="J12" s="6">
        <v>0.1457</v>
      </c>
      <c r="K12" s="105" t="str">
        <f t="shared" si="0"/>
        <v>Yes</v>
      </c>
    </row>
    <row r="13" spans="1:11" x14ac:dyDescent="0.2">
      <c r="A13" s="101" t="s">
        <v>822</v>
      </c>
      <c r="B13" s="22" t="s">
        <v>220</v>
      </c>
      <c r="C13" s="4">
        <v>1.1597873671000001</v>
      </c>
      <c r="D13" s="5" t="str">
        <f>IF($B13="N/A","N/A",IF(C13&gt;1,"Yes","No"))</f>
        <v>Yes</v>
      </c>
      <c r="E13" s="4">
        <v>1.1523550144000001</v>
      </c>
      <c r="F13" s="5" t="str">
        <f>IF($B13="N/A","N/A",IF(E13&gt;1,"Yes","No"))</f>
        <v>Yes</v>
      </c>
      <c r="G13" s="4">
        <v>1.1386675167</v>
      </c>
      <c r="H13" s="5" t="str">
        <f>IF($B13="N/A","N/A",IF(G13&gt;1,"Yes","No"))</f>
        <v>Yes</v>
      </c>
      <c r="I13" s="6">
        <v>-0.64100000000000001</v>
      </c>
      <c r="J13" s="6">
        <v>-1.19</v>
      </c>
      <c r="K13" s="105" t="str">
        <f t="shared" si="0"/>
        <v>Yes</v>
      </c>
    </row>
    <row r="14" spans="1:11" x14ac:dyDescent="0.2">
      <c r="A14" s="101" t="s">
        <v>311</v>
      </c>
      <c r="B14" s="22" t="s">
        <v>214</v>
      </c>
      <c r="C14" s="4">
        <v>96.649683495000005</v>
      </c>
      <c r="D14" s="5" t="str">
        <f>IF($B14="N/A","N/A",IF(C14&gt;100,"No",IF(C14&lt;95,"No","Yes")))</f>
        <v>Yes</v>
      </c>
      <c r="E14" s="4">
        <v>95.252509160000002</v>
      </c>
      <c r="F14" s="5" t="str">
        <f>IF($B14="N/A","N/A",IF(E14&gt;100,"No",IF(E14&lt;95,"No","Yes")))</f>
        <v>Yes</v>
      </c>
      <c r="G14" s="4">
        <v>93.619047619</v>
      </c>
      <c r="H14" s="5" t="str">
        <f>IF($B14="N/A","N/A",IF(G14&gt;100,"No",IF(G14&lt;95,"No","Yes")))</f>
        <v>No</v>
      </c>
      <c r="I14" s="6">
        <v>-1.45</v>
      </c>
      <c r="J14" s="6">
        <v>-1.71</v>
      </c>
      <c r="K14" s="105" t="str">
        <f t="shared" si="0"/>
        <v>Yes</v>
      </c>
    </row>
    <row r="15" spans="1:11" x14ac:dyDescent="0.2">
      <c r="A15" s="101" t="s">
        <v>823</v>
      </c>
      <c r="B15" s="22" t="s">
        <v>221</v>
      </c>
      <c r="C15" s="4">
        <v>9.4583067093000004</v>
      </c>
      <c r="D15" s="5" t="str">
        <f>IF($B15="N/A","N/A",IF(C15&gt;3,"Yes","No"))</f>
        <v>Yes</v>
      </c>
      <c r="E15" s="4">
        <v>9.2734570997999999</v>
      </c>
      <c r="F15" s="5" t="str">
        <f>IF($B15="N/A","N/A",IF(E15&gt;3,"Yes","No"))</f>
        <v>Yes</v>
      </c>
      <c r="G15" s="4">
        <v>8.9001356392000002</v>
      </c>
      <c r="H15" s="5" t="str">
        <f>IF($B15="N/A","N/A",IF(G15&gt;3,"Yes","No"))</f>
        <v>Yes</v>
      </c>
      <c r="I15" s="6">
        <v>-1.95</v>
      </c>
      <c r="J15" s="6">
        <v>-4.03</v>
      </c>
      <c r="K15" s="105" t="str">
        <f t="shared" si="0"/>
        <v>Yes</v>
      </c>
    </row>
    <row r="16" spans="1:11" x14ac:dyDescent="0.2">
      <c r="A16" s="101" t="s">
        <v>824</v>
      </c>
      <c r="B16" s="22" t="s">
        <v>222</v>
      </c>
      <c r="C16" s="4">
        <v>12.130454968</v>
      </c>
      <c r="D16" s="5" t="str">
        <f>IF($B16="N/A","N/A",IF(C16&gt;=8,"No",IF(C16&lt;2,"No","Yes")))</f>
        <v>No</v>
      </c>
      <c r="E16" s="4">
        <v>12.756054812</v>
      </c>
      <c r="F16" s="5" t="str">
        <f>IF($B16="N/A","N/A",IF(E16&gt;=8,"No",IF(E16&lt;2,"No","Yes")))</f>
        <v>No</v>
      </c>
      <c r="G16" s="4">
        <v>13.361817027000001</v>
      </c>
      <c r="H16" s="5" t="str">
        <f>IF($B16="N/A","N/A",IF(G16&gt;=8,"No",IF(G16&lt;2,"No","Yes")))</f>
        <v>No</v>
      </c>
      <c r="I16" s="6">
        <v>5.157</v>
      </c>
      <c r="J16" s="6">
        <v>4.7489999999999997</v>
      </c>
      <c r="K16" s="105" t="str">
        <f t="shared" si="0"/>
        <v>Yes</v>
      </c>
    </row>
    <row r="17" spans="1:11" x14ac:dyDescent="0.2">
      <c r="A17" s="101" t="s">
        <v>312</v>
      </c>
      <c r="B17" s="22" t="s">
        <v>223</v>
      </c>
      <c r="C17" s="4">
        <v>98.749421028</v>
      </c>
      <c r="D17" s="5" t="str">
        <f>IF(OR($B17="N/A",$C17="N/A"),"N/A",IF(C17&gt;100,"No",IF(C17&lt;98,"No","Yes")))</f>
        <v>Yes</v>
      </c>
      <c r="E17" s="4">
        <v>99.394615262000002</v>
      </c>
      <c r="F17" s="5" t="str">
        <f>IF(OR($B17="N/A",$E17="N/A"),"N/A",IF(E17&gt;100,"No",IF(E17&lt;98,"No","Yes")))</f>
        <v>Yes</v>
      </c>
      <c r="G17" s="4">
        <v>98.682539683000002</v>
      </c>
      <c r="H17" s="5" t="str">
        <f>IF($B17="N/A","N/A",IF(G17&gt;100,"No",IF(G17&lt;98,"No","Yes")))</f>
        <v>Yes</v>
      </c>
      <c r="I17" s="6">
        <v>0.65339999999999998</v>
      </c>
      <c r="J17" s="6">
        <v>-0.71599999999999997</v>
      </c>
      <c r="K17" s="105" t="str">
        <f t="shared" si="0"/>
        <v>Yes</v>
      </c>
    </row>
    <row r="18" spans="1:11" x14ac:dyDescent="0.2">
      <c r="A18" s="101" t="s">
        <v>31</v>
      </c>
      <c r="B18" s="22" t="s">
        <v>214</v>
      </c>
      <c r="C18" s="4">
        <v>75.961093098999996</v>
      </c>
      <c r="D18" s="5" t="str">
        <f>IF($B18="N/A","N/A",IF(C18&gt;100,"No",IF(C18&lt;95,"No","Yes")))</f>
        <v>No</v>
      </c>
      <c r="E18" s="4">
        <v>72.980723275000003</v>
      </c>
      <c r="F18" s="5" t="str">
        <f>IF($B18="N/A","N/A",IF(E18&gt;100,"No",IF(E18&lt;95,"No","Yes")))</f>
        <v>No</v>
      </c>
      <c r="G18" s="4">
        <v>72.619047619</v>
      </c>
      <c r="H18" s="5" t="str">
        <f>IF($B18="N/A","N/A",IF(G18&gt;100,"No",IF(G18&lt;95,"No","Yes")))</f>
        <v>No</v>
      </c>
      <c r="I18" s="6">
        <v>-3.92</v>
      </c>
      <c r="J18" s="6">
        <v>-0.496</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89.871854253999999</v>
      </c>
      <c r="D20" s="5" t="str">
        <f>IF($B20="N/A","N/A",IF(C20&gt;100,"No",IF(C20&lt;98,"No","Yes")))</f>
        <v>No</v>
      </c>
      <c r="E20" s="4">
        <v>100</v>
      </c>
      <c r="F20" s="5" t="str">
        <f>IF($B20="N/A","N/A",IF(E20&gt;100,"No",IF(E20&lt;98,"No","Yes")))</f>
        <v>Yes</v>
      </c>
      <c r="G20" s="4">
        <v>99.984126984</v>
      </c>
      <c r="H20" s="5" t="str">
        <f>IF($B20="N/A","N/A",IF(G20&gt;100,"No",IF(G20&lt;98,"No","Yes")))</f>
        <v>Yes</v>
      </c>
      <c r="I20" s="6">
        <v>11.27</v>
      </c>
      <c r="J20" s="6">
        <v>-1.6E-2</v>
      </c>
      <c r="K20" s="105" t="str">
        <f t="shared" si="0"/>
        <v>Yes</v>
      </c>
    </row>
    <row r="21" spans="1:11" x14ac:dyDescent="0.2">
      <c r="A21" s="101" t="s">
        <v>826</v>
      </c>
      <c r="B21" s="22" t="s">
        <v>225</v>
      </c>
      <c r="C21" s="4">
        <v>7.9220065280999998</v>
      </c>
      <c r="D21" s="5" t="str">
        <f>IF($B21="N/A","N/A",IF(C21&gt;=2,"Yes","No"))</f>
        <v>Yes</v>
      </c>
      <c r="E21" s="4">
        <v>7.9523657798</v>
      </c>
      <c r="F21" s="5" t="str">
        <f>IF($B21="N/A","N/A",IF(E21&gt;=2,"Yes","No"))</f>
        <v>Yes</v>
      </c>
      <c r="G21" s="4">
        <v>7.9939672964000001</v>
      </c>
      <c r="H21" s="5" t="str">
        <f>IF($B21="N/A","N/A",IF(G21&gt;=2,"Yes","No"))</f>
        <v>Yes</v>
      </c>
      <c r="I21" s="6">
        <v>0.38319999999999999</v>
      </c>
      <c r="J21" s="6">
        <v>0.52310000000000001</v>
      </c>
      <c r="K21" s="105" t="str">
        <f t="shared" si="0"/>
        <v>Yes</v>
      </c>
    </row>
    <row r="22" spans="1:11" x14ac:dyDescent="0.2">
      <c r="A22" s="101" t="s">
        <v>827</v>
      </c>
      <c r="B22" s="22" t="s">
        <v>226</v>
      </c>
      <c r="C22" s="4">
        <v>6.6655213881000002</v>
      </c>
      <c r="D22" s="5" t="str">
        <f>IF($B22="N/A","N/A",IF(C22&gt;30,"No",IF(C22&lt;5,"No","Yes")))</f>
        <v>Yes</v>
      </c>
      <c r="E22" s="4">
        <v>7.2964792098000002</v>
      </c>
      <c r="F22" s="5" t="str">
        <f>IF($B22="N/A","N/A",IF(E22&gt;30,"No",IF(E22&lt;5,"No","Yes")))</f>
        <v>Yes</v>
      </c>
      <c r="G22" s="4">
        <v>6.3343387838999998</v>
      </c>
      <c r="H22" s="5" t="str">
        <f>IF($B22="N/A","N/A",IF(G22&gt;30,"No",IF(G22&lt;5,"No","Yes")))</f>
        <v>Yes</v>
      </c>
      <c r="I22" s="6">
        <v>9.4659999999999993</v>
      </c>
      <c r="J22" s="6">
        <v>-13.2</v>
      </c>
      <c r="K22" s="105" t="str">
        <f t="shared" si="0"/>
        <v>Yes</v>
      </c>
    </row>
    <row r="23" spans="1:11" x14ac:dyDescent="0.2">
      <c r="A23" s="101" t="s">
        <v>828</v>
      </c>
      <c r="B23" s="22" t="s">
        <v>227</v>
      </c>
      <c r="C23" s="4">
        <v>34.135028345999999</v>
      </c>
      <c r="D23" s="5" t="str">
        <f>IF($B23="N/A","N/A",IF(C23&gt;75,"No",IF(C23&lt;15,"No","Yes")))</f>
        <v>Yes</v>
      </c>
      <c r="E23" s="4">
        <v>32.611119961999997</v>
      </c>
      <c r="F23" s="5" t="str">
        <f>IF($B23="N/A","N/A",IF(E23&gt;75,"No",IF(E23&lt;15,"No","Yes")))</f>
        <v>Yes</v>
      </c>
      <c r="G23" s="4">
        <v>31.052548023</v>
      </c>
      <c r="H23" s="5" t="str">
        <f>IF($B23="N/A","N/A",IF(G23&gt;75,"No",IF(G23&lt;15,"No","Yes")))</f>
        <v>Yes</v>
      </c>
      <c r="I23" s="6">
        <v>-4.46</v>
      </c>
      <c r="J23" s="6">
        <v>-4.78</v>
      </c>
      <c r="K23" s="105" t="str">
        <f t="shared" si="0"/>
        <v>Yes</v>
      </c>
    </row>
    <row r="24" spans="1:11" x14ac:dyDescent="0.2">
      <c r="A24" s="101" t="s">
        <v>829</v>
      </c>
      <c r="B24" s="22" t="s">
        <v>228</v>
      </c>
      <c r="C24" s="4">
        <v>59.199450265999999</v>
      </c>
      <c r="D24" s="5" t="str">
        <f>IF($B24="N/A","N/A",IF(C24&gt;70,"No",IF(C24&lt;25,"No","Yes")))</f>
        <v>Yes</v>
      </c>
      <c r="E24" s="4">
        <v>60.092400828000002</v>
      </c>
      <c r="F24" s="5" t="str">
        <f>IF($B24="N/A","N/A",IF(E24&gt;70,"No",IF(E24&lt;25,"No","Yes")))</f>
        <v>Yes</v>
      </c>
      <c r="G24" s="4">
        <v>62.613113192999997</v>
      </c>
      <c r="H24" s="5" t="str">
        <f>IF($B24="N/A","N/A",IF(G24&gt;70,"No",IF(G24&lt;25,"No","Yes")))</f>
        <v>Yes</v>
      </c>
      <c r="I24" s="6">
        <v>1.508</v>
      </c>
      <c r="J24" s="6">
        <v>4.1950000000000003</v>
      </c>
      <c r="K24" s="105" t="str">
        <f t="shared" si="0"/>
        <v>Yes</v>
      </c>
    </row>
    <row r="25" spans="1:11" x14ac:dyDescent="0.2">
      <c r="A25" s="101" t="s">
        <v>318</v>
      </c>
      <c r="B25" s="22" t="s">
        <v>229</v>
      </c>
      <c r="C25" s="4">
        <v>26.895167516000001</v>
      </c>
      <c r="D25" s="5" t="str">
        <f>IF($B25="N/A","N/A",IF(C25&gt;70,"No",IF(C25&lt;35,"No","Yes")))</f>
        <v>No</v>
      </c>
      <c r="E25" s="4">
        <v>29.393022144</v>
      </c>
      <c r="F25" s="5" t="str">
        <f>IF($B25="N/A","N/A",IF(E25&gt;70,"No",IF(E25&lt;35,"No","Yes")))</f>
        <v>No</v>
      </c>
      <c r="G25" s="4">
        <v>26.603174602999999</v>
      </c>
      <c r="H25" s="5" t="str">
        <f>IF($B25="N/A","N/A",IF(G25&gt;70,"No",IF(G25&lt;35,"No","Yes")))</f>
        <v>No</v>
      </c>
      <c r="I25" s="6">
        <v>9.2870000000000008</v>
      </c>
      <c r="J25" s="6">
        <v>-9.49</v>
      </c>
      <c r="K25" s="105" t="str">
        <f t="shared" si="0"/>
        <v>Yes</v>
      </c>
    </row>
    <row r="26" spans="1:11" x14ac:dyDescent="0.2">
      <c r="A26" s="101" t="s">
        <v>830</v>
      </c>
      <c r="B26" s="22" t="s">
        <v>220</v>
      </c>
      <c r="C26" s="4">
        <v>2.0665901262999999</v>
      </c>
      <c r="D26" s="5" t="str">
        <f>IF($B26="N/A","N/A",IF(C26&gt;1,"Yes","No"))</f>
        <v>Yes</v>
      </c>
      <c r="E26" s="4">
        <v>2.1029810298</v>
      </c>
      <c r="F26" s="5" t="str">
        <f>IF($B26="N/A","N/A",IF(E26&gt;1,"Yes","No"))</f>
        <v>Yes</v>
      </c>
      <c r="G26" s="4">
        <v>2.0334128878</v>
      </c>
      <c r="H26" s="5" t="str">
        <f>IF($B26="N/A","N/A",IF(G26&gt;1,"Yes","No"))</f>
        <v>Yes</v>
      </c>
      <c r="I26" s="6">
        <v>1.7609999999999999</v>
      </c>
      <c r="J26" s="6">
        <v>-3.31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99.827784156000007</v>
      </c>
      <c r="D28" s="5" t="str">
        <f>IF($B28="N/A","N/A",IF(C28&gt;15,"No",IF(C28&lt;-15,"No","Yes")))</f>
        <v>N/A</v>
      </c>
      <c r="E28" s="4">
        <v>100</v>
      </c>
      <c r="F28" s="5" t="str">
        <f>IF($B28="N/A","N/A",IF(E28&gt;15,"No",IF(E28&lt;-15,"No","Yes")))</f>
        <v>N/A</v>
      </c>
      <c r="G28" s="4">
        <v>99.880668258</v>
      </c>
      <c r="H28" s="5" t="str">
        <f>IF($B28="N/A","N/A",IF(G28&gt;15,"No",IF(G28&lt;-15,"No","Yes")))</f>
        <v>N/A</v>
      </c>
      <c r="I28" s="6">
        <v>0.17249999999999999</v>
      </c>
      <c r="J28" s="6">
        <v>-0.11899999999999999</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99.940262842999999</v>
      </c>
      <c r="H30" s="5" t="str">
        <f>IF($B30="N/A","N/A",IF(G30&gt;15,"No",IF(G30&lt;-15,"No","Yes")))</f>
        <v>N/A</v>
      </c>
      <c r="I30" s="6">
        <v>0</v>
      </c>
      <c r="J30" s="6">
        <v>-0.06</v>
      </c>
      <c r="K30" s="105" t="str">
        <f t="shared" si="0"/>
        <v>Yes</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161211</v>
      </c>
      <c r="D6" s="5" t="str">
        <f>IF(OR($B6="N/A",$C6="N/A"),"N/A",IF(C6&lt;0,"No","Yes"))</f>
        <v>N/A</v>
      </c>
      <c r="E6" s="23">
        <v>157491</v>
      </c>
      <c r="F6" s="5" t="str">
        <f>IF($B6="N/A","N/A",IF(E6&lt;0,"No","Yes"))</f>
        <v>N/A</v>
      </c>
      <c r="G6" s="23">
        <v>163540</v>
      </c>
      <c r="H6" s="5" t="str">
        <f>IF($B6="N/A","N/A",IF(G6&lt;0,"No","Yes"))</f>
        <v>N/A</v>
      </c>
      <c r="I6" s="6">
        <v>-2.31</v>
      </c>
      <c r="J6" s="6">
        <v>3.8410000000000002</v>
      </c>
      <c r="K6" s="105" t="str">
        <f t="shared" ref="K6:K35" si="0">IF(J6="Div by 0", "N/A", IF(J6="N/A","N/A", IF(J6&gt;30, "No", IF(J6&lt;-30, "No", "Yes"))))</f>
        <v>Yes</v>
      </c>
    </row>
    <row r="7" spans="1:11" x14ac:dyDescent="0.2">
      <c r="A7" s="101" t="s">
        <v>435</v>
      </c>
      <c r="B7" s="73" t="s">
        <v>213</v>
      </c>
      <c r="C7" s="5">
        <v>0.6327111674</v>
      </c>
      <c r="D7" s="5" t="str">
        <f t="shared" ref="D7:D17" si="1">IF(OR($B7="N/A",$C7="N/A"),"N/A",IF(C7&lt;0,"No","Yes"))</f>
        <v>N/A</v>
      </c>
      <c r="E7" s="5">
        <v>0.30985897610000002</v>
      </c>
      <c r="F7" s="5" t="str">
        <f t="shared" ref="F7:F17" si="2">IF($B7="N/A","N/A",IF(E7&lt;0,"No","Yes"))</f>
        <v>N/A</v>
      </c>
      <c r="G7" s="5">
        <v>0.3503729974</v>
      </c>
      <c r="H7" s="5" t="str">
        <f t="shared" ref="H7:H17" si="3">IF($B7="N/A","N/A",IF(G7&lt;0,"No","Yes"))</f>
        <v>N/A</v>
      </c>
      <c r="I7" s="6">
        <v>-51</v>
      </c>
      <c r="J7" s="6">
        <v>13.07</v>
      </c>
      <c r="K7" s="105" t="str">
        <f t="shared" si="0"/>
        <v>Yes</v>
      </c>
    </row>
    <row r="8" spans="1:11" x14ac:dyDescent="0.2">
      <c r="A8" s="101" t="s">
        <v>436</v>
      </c>
      <c r="B8" s="73" t="s">
        <v>213</v>
      </c>
      <c r="C8" s="5">
        <v>29.574284633000001</v>
      </c>
      <c r="D8" s="5" t="str">
        <f t="shared" si="1"/>
        <v>N/A</v>
      </c>
      <c r="E8" s="5">
        <v>30.106482275000001</v>
      </c>
      <c r="F8" s="5" t="str">
        <f t="shared" si="2"/>
        <v>N/A</v>
      </c>
      <c r="G8" s="5">
        <v>29.307203131000001</v>
      </c>
      <c r="H8" s="5" t="str">
        <f t="shared" si="3"/>
        <v>N/A</v>
      </c>
      <c r="I8" s="6">
        <v>1.8</v>
      </c>
      <c r="J8" s="6">
        <v>-2.65</v>
      </c>
      <c r="K8" s="105" t="str">
        <f t="shared" si="0"/>
        <v>Yes</v>
      </c>
    </row>
    <row r="9" spans="1:11" x14ac:dyDescent="0.2">
      <c r="A9" s="101" t="s">
        <v>437</v>
      </c>
      <c r="B9" s="73" t="s">
        <v>213</v>
      </c>
      <c r="C9" s="5">
        <v>28.795181469999999</v>
      </c>
      <c r="D9" s="5" t="str">
        <f t="shared" si="1"/>
        <v>N/A</v>
      </c>
      <c r="E9" s="5">
        <v>28.581315757999999</v>
      </c>
      <c r="F9" s="5" t="str">
        <f t="shared" si="2"/>
        <v>N/A</v>
      </c>
      <c r="G9" s="5">
        <v>25.927601809999999</v>
      </c>
      <c r="H9" s="5" t="str">
        <f t="shared" si="3"/>
        <v>N/A</v>
      </c>
      <c r="I9" s="6">
        <v>-0.74299999999999999</v>
      </c>
      <c r="J9" s="6">
        <v>-9.2799999999999994</v>
      </c>
      <c r="K9" s="105" t="str">
        <f t="shared" si="0"/>
        <v>Yes</v>
      </c>
    </row>
    <row r="10" spans="1:11" x14ac:dyDescent="0.2">
      <c r="A10" s="101" t="s">
        <v>438</v>
      </c>
      <c r="B10" s="73" t="s">
        <v>213</v>
      </c>
      <c r="C10" s="5">
        <v>40.390544069999997</v>
      </c>
      <c r="D10" s="5" t="str">
        <f t="shared" si="1"/>
        <v>N/A</v>
      </c>
      <c r="E10" s="5">
        <v>40.748360224000002</v>
      </c>
      <c r="F10" s="5" t="str">
        <f t="shared" si="2"/>
        <v>N/A</v>
      </c>
      <c r="G10" s="5">
        <v>43.910358322</v>
      </c>
      <c r="H10" s="5" t="str">
        <f t="shared" si="3"/>
        <v>N/A</v>
      </c>
      <c r="I10" s="6">
        <v>0.88590000000000002</v>
      </c>
      <c r="J10" s="6">
        <v>7.76</v>
      </c>
      <c r="K10" s="105" t="str">
        <f t="shared" si="0"/>
        <v>Yes</v>
      </c>
    </row>
    <row r="11" spans="1:11" x14ac:dyDescent="0.2">
      <c r="A11" s="102" t="s">
        <v>324</v>
      </c>
      <c r="B11" s="73" t="s">
        <v>213</v>
      </c>
      <c r="C11" s="5">
        <v>95.136808282000004</v>
      </c>
      <c r="D11" s="5" t="str">
        <f t="shared" si="1"/>
        <v>N/A</v>
      </c>
      <c r="E11" s="5">
        <v>97.700186041999999</v>
      </c>
      <c r="F11" s="5" t="str">
        <f t="shared" si="2"/>
        <v>N/A</v>
      </c>
      <c r="G11" s="5">
        <v>95.892747951999993</v>
      </c>
      <c r="H11" s="5" t="str">
        <f t="shared" si="3"/>
        <v>N/A</v>
      </c>
      <c r="I11" s="6">
        <v>2.694</v>
      </c>
      <c r="J11" s="6">
        <v>-1.85</v>
      </c>
      <c r="K11" s="105" t="str">
        <f t="shared" si="0"/>
        <v>Yes</v>
      </c>
    </row>
    <row r="12" spans="1:11" x14ac:dyDescent="0.2">
      <c r="A12" s="102" t="s">
        <v>310</v>
      </c>
      <c r="B12" s="73" t="s">
        <v>213</v>
      </c>
      <c r="C12" s="5">
        <v>99.447928490999999</v>
      </c>
      <c r="D12" s="5" t="str">
        <f t="shared" si="1"/>
        <v>N/A</v>
      </c>
      <c r="E12" s="5">
        <v>99.270434500999997</v>
      </c>
      <c r="F12" s="5" t="str">
        <f t="shared" si="2"/>
        <v>N/A</v>
      </c>
      <c r="G12" s="5">
        <v>98.885899473999999</v>
      </c>
      <c r="H12" s="5" t="str">
        <f t="shared" si="3"/>
        <v>N/A</v>
      </c>
      <c r="I12" s="6">
        <v>-0.17799999999999999</v>
      </c>
      <c r="J12" s="6">
        <v>-0.38700000000000001</v>
      </c>
      <c r="K12" s="105" t="str">
        <f t="shared" si="0"/>
        <v>Yes</v>
      </c>
    </row>
    <row r="13" spans="1:11" x14ac:dyDescent="0.2">
      <c r="A13" s="102" t="s">
        <v>822</v>
      </c>
      <c r="B13" s="73" t="s">
        <v>213</v>
      </c>
      <c r="C13" s="5">
        <v>1.1829018033000001</v>
      </c>
      <c r="D13" s="5" t="str">
        <f t="shared" si="1"/>
        <v>N/A</v>
      </c>
      <c r="E13" s="5">
        <v>1.1672934976</v>
      </c>
      <c r="F13" s="5" t="str">
        <f t="shared" si="2"/>
        <v>N/A</v>
      </c>
      <c r="G13" s="5">
        <v>1.1576880743</v>
      </c>
      <c r="H13" s="5" t="str">
        <f t="shared" si="3"/>
        <v>N/A</v>
      </c>
      <c r="I13" s="6">
        <v>-1.32</v>
      </c>
      <c r="J13" s="6">
        <v>-0.82299999999999995</v>
      </c>
      <c r="K13" s="105" t="str">
        <f t="shared" si="0"/>
        <v>Yes</v>
      </c>
    </row>
    <row r="14" spans="1:11" x14ac:dyDescent="0.2">
      <c r="A14" s="102" t="s">
        <v>311</v>
      </c>
      <c r="B14" s="73" t="s">
        <v>213</v>
      </c>
      <c r="C14" s="5">
        <v>96.370595058999996</v>
      </c>
      <c r="D14" s="5" t="str">
        <f t="shared" si="1"/>
        <v>N/A</v>
      </c>
      <c r="E14" s="5">
        <v>95.341321090999998</v>
      </c>
      <c r="F14" s="5" t="str">
        <f t="shared" si="2"/>
        <v>N/A</v>
      </c>
      <c r="G14" s="5">
        <v>94.182463006000006</v>
      </c>
      <c r="H14" s="5" t="str">
        <f t="shared" si="3"/>
        <v>N/A</v>
      </c>
      <c r="I14" s="6">
        <v>-1.07</v>
      </c>
      <c r="J14" s="6">
        <v>-1.22</v>
      </c>
      <c r="K14" s="105" t="str">
        <f t="shared" si="0"/>
        <v>Yes</v>
      </c>
    </row>
    <row r="15" spans="1:11" x14ac:dyDescent="0.2">
      <c r="A15" s="102" t="s">
        <v>823</v>
      </c>
      <c r="B15" s="73" t="s">
        <v>213</v>
      </c>
      <c r="C15" s="5">
        <v>10.451004119</v>
      </c>
      <c r="D15" s="5" t="str">
        <f t="shared" si="1"/>
        <v>N/A</v>
      </c>
      <c r="E15" s="5">
        <v>10.290435153000001</v>
      </c>
      <c r="F15" s="5" t="str">
        <f t="shared" si="2"/>
        <v>N/A</v>
      </c>
      <c r="G15" s="5">
        <v>10.190026359000001</v>
      </c>
      <c r="H15" s="5" t="str">
        <f t="shared" si="3"/>
        <v>N/A</v>
      </c>
      <c r="I15" s="6">
        <v>-1.54</v>
      </c>
      <c r="J15" s="6">
        <v>-0.97599999999999998</v>
      </c>
      <c r="K15" s="105" t="str">
        <f t="shared" si="0"/>
        <v>Yes</v>
      </c>
    </row>
    <row r="16" spans="1:11" x14ac:dyDescent="0.2">
      <c r="A16" s="102" t="s">
        <v>832</v>
      </c>
      <c r="B16" s="73" t="s">
        <v>213</v>
      </c>
      <c r="C16" s="5">
        <v>5.1069750990999996</v>
      </c>
      <c r="D16" s="5" t="str">
        <f t="shared" si="1"/>
        <v>N/A</v>
      </c>
      <c r="E16" s="5">
        <v>5.0722101906999999</v>
      </c>
      <c r="F16" s="5" t="str">
        <f t="shared" si="2"/>
        <v>N/A</v>
      </c>
      <c r="G16" s="5">
        <v>5.2858077694999999</v>
      </c>
      <c r="H16" s="5" t="str">
        <f t="shared" si="3"/>
        <v>N/A</v>
      </c>
      <c r="I16" s="6">
        <v>-0.68100000000000005</v>
      </c>
      <c r="J16" s="6">
        <v>4.2110000000000003</v>
      </c>
      <c r="K16" s="105" t="str">
        <f t="shared" si="0"/>
        <v>Yes</v>
      </c>
    </row>
    <row r="17" spans="1:11" x14ac:dyDescent="0.2">
      <c r="A17" s="102" t="s">
        <v>825</v>
      </c>
      <c r="B17" s="73" t="s">
        <v>213</v>
      </c>
      <c r="C17" s="5">
        <v>29.938200907999999</v>
      </c>
      <c r="D17" s="5" t="str">
        <f t="shared" si="1"/>
        <v>N/A</v>
      </c>
      <c r="E17" s="5">
        <v>73.488007581000005</v>
      </c>
      <c r="F17" s="5" t="str">
        <f t="shared" si="2"/>
        <v>N/A</v>
      </c>
      <c r="G17" s="5">
        <v>76.531593354999998</v>
      </c>
      <c r="H17" s="5" t="str">
        <f t="shared" si="3"/>
        <v>N/A</v>
      </c>
      <c r="I17" s="6">
        <v>145.5</v>
      </c>
      <c r="J17" s="6">
        <v>4.1420000000000003</v>
      </c>
      <c r="K17" s="105" t="str">
        <f t="shared" si="0"/>
        <v>Yes</v>
      </c>
    </row>
    <row r="18" spans="1:11" x14ac:dyDescent="0.2">
      <c r="A18" s="101" t="s">
        <v>312</v>
      </c>
      <c r="B18" s="22" t="s">
        <v>223</v>
      </c>
      <c r="C18" s="5">
        <v>99.995037558999996</v>
      </c>
      <c r="D18" s="5" t="str">
        <f>IF(OR($B18="N/A",$C18="N/A"),"N/A",IF(C18&gt;100,"No",IF(C18&lt;98,"No","Yes")))</f>
        <v>Yes</v>
      </c>
      <c r="E18" s="5">
        <v>99.996190257999999</v>
      </c>
      <c r="F18" s="5" t="str">
        <f>IF(OR($B18="N/A",$E18="N/A"),"N/A",IF(E18&gt;100,"No",IF(E18&lt;98,"No","Yes")))</f>
        <v>Yes</v>
      </c>
      <c r="G18" s="5">
        <v>99.976764094000004</v>
      </c>
      <c r="H18" s="5" t="str">
        <f>IF($B18="N/A","N/A",IF(G18&gt;100,"No",IF(G18&lt;98,"No","Yes")))</f>
        <v>Yes</v>
      </c>
      <c r="I18" s="6">
        <v>1.1999999999999999E-3</v>
      </c>
      <c r="J18" s="6">
        <v>-1.9E-2</v>
      </c>
      <c r="K18" s="105" t="str">
        <f t="shared" si="0"/>
        <v>Yes</v>
      </c>
    </row>
    <row r="19" spans="1:11" x14ac:dyDescent="0.2">
      <c r="A19" s="101" t="s">
        <v>31</v>
      </c>
      <c r="B19" s="22" t="s">
        <v>214</v>
      </c>
      <c r="C19" s="5">
        <v>99.472740693999995</v>
      </c>
      <c r="D19" s="5" t="str">
        <f>IF(OR($B19="N/A",$C19="N/A"),"N/A",IF(C19&gt;100,"No",IF(C19&lt;95,"No","Yes")))</f>
        <v>Yes</v>
      </c>
      <c r="E19" s="5">
        <v>99.170111308000003</v>
      </c>
      <c r="F19" s="5" t="str">
        <f>IF(OR($B19="N/A",$E19="N/A"),"N/A",IF(E19&gt;100,"No",IF(E19&lt;98,"No","Yes")))</f>
        <v>Yes</v>
      </c>
      <c r="G19" s="5">
        <v>99.033264032999995</v>
      </c>
      <c r="H19" s="5" t="str">
        <f>IF($B19="N/A","N/A",IF(G19&gt;100,"No",IF(G19&lt;95,"No","Yes")))</f>
        <v>Yes</v>
      </c>
      <c r="I19" s="6">
        <v>-0.30399999999999999</v>
      </c>
      <c r="J19" s="6">
        <v>-0.13800000000000001</v>
      </c>
      <c r="K19" s="105" t="str">
        <f t="shared" si="0"/>
        <v>Yes</v>
      </c>
    </row>
    <row r="20" spans="1:11" x14ac:dyDescent="0.2">
      <c r="A20" s="102" t="s">
        <v>313</v>
      </c>
      <c r="B20" s="73" t="s">
        <v>213</v>
      </c>
      <c r="C20" s="5">
        <v>99.444206660999996</v>
      </c>
      <c r="D20" s="5" t="str">
        <f t="shared" ref="D20:D35" si="4">IF(OR($B20="N/A",$C20="N/A"),"N/A",IF(C20&lt;0,"No","Yes"))</f>
        <v>N/A</v>
      </c>
      <c r="E20" s="5">
        <v>99.864754176000005</v>
      </c>
      <c r="F20" s="5" t="str">
        <f t="shared" ref="F20:F34" si="5">IF($B20="N/A","N/A",IF(E20&lt;0,"No","Yes"))</f>
        <v>N/A</v>
      </c>
      <c r="G20" s="5">
        <v>100</v>
      </c>
      <c r="H20" s="5" t="str">
        <f t="shared" ref="H20:H35" si="6">IF($B20="N/A","N/A",IF(G20&lt;0,"No","Yes"))</f>
        <v>N/A</v>
      </c>
      <c r="I20" s="6">
        <v>0.4229</v>
      </c>
      <c r="J20" s="6">
        <v>0.13539999999999999</v>
      </c>
      <c r="K20" s="105" t="str">
        <f t="shared" si="0"/>
        <v>Yes</v>
      </c>
    </row>
    <row r="21" spans="1:11" x14ac:dyDescent="0.2">
      <c r="A21" s="102" t="s">
        <v>833</v>
      </c>
      <c r="B21" s="73" t="s">
        <v>213</v>
      </c>
      <c r="C21" s="5">
        <v>0.47453337550000002</v>
      </c>
      <c r="D21" s="5" t="str">
        <f t="shared" si="4"/>
        <v>N/A</v>
      </c>
      <c r="E21" s="5">
        <v>9.6513451599999994E-2</v>
      </c>
      <c r="F21" s="5" t="str">
        <f t="shared" si="5"/>
        <v>N/A</v>
      </c>
      <c r="G21" s="5">
        <v>0</v>
      </c>
      <c r="H21" s="5" t="str">
        <f t="shared" si="6"/>
        <v>N/A</v>
      </c>
      <c r="I21" s="6">
        <v>-79.7</v>
      </c>
      <c r="J21" s="6">
        <v>-100</v>
      </c>
      <c r="K21" s="105" t="str">
        <f t="shared" si="0"/>
        <v>No</v>
      </c>
    </row>
    <row r="22" spans="1:11" x14ac:dyDescent="0.2">
      <c r="A22" s="102" t="s">
        <v>314</v>
      </c>
      <c r="B22" s="73" t="s">
        <v>213</v>
      </c>
      <c r="C22" s="5">
        <v>88.987103857999998</v>
      </c>
      <c r="D22" s="5" t="str">
        <f t="shared" si="4"/>
        <v>N/A</v>
      </c>
      <c r="E22" s="5">
        <v>100</v>
      </c>
      <c r="F22" s="5" t="str">
        <f t="shared" si="5"/>
        <v>N/A</v>
      </c>
      <c r="G22" s="5">
        <v>98.099547510999997</v>
      </c>
      <c r="H22" s="5" t="str">
        <f t="shared" si="6"/>
        <v>N/A</v>
      </c>
      <c r="I22" s="6">
        <v>12.38</v>
      </c>
      <c r="J22" s="6">
        <v>-1.9</v>
      </c>
      <c r="K22" s="105" t="str">
        <f t="shared" si="0"/>
        <v>Yes</v>
      </c>
    </row>
    <row r="23" spans="1:11" x14ac:dyDescent="0.2">
      <c r="A23" s="102" t="s">
        <v>826</v>
      </c>
      <c r="B23" s="73" t="s">
        <v>213</v>
      </c>
      <c r="C23" s="5">
        <v>5.8251810646999997</v>
      </c>
      <c r="D23" s="5" t="str">
        <f t="shared" si="4"/>
        <v>N/A</v>
      </c>
      <c r="E23" s="5">
        <v>6.2354102773999998</v>
      </c>
      <c r="F23" s="5" t="str">
        <f t="shared" si="5"/>
        <v>N/A</v>
      </c>
      <c r="G23" s="5">
        <v>6.2916001794999996</v>
      </c>
      <c r="H23" s="5" t="str">
        <f t="shared" si="6"/>
        <v>N/A</v>
      </c>
      <c r="I23" s="6">
        <v>7.0419999999999998</v>
      </c>
      <c r="J23" s="6">
        <v>0.90110000000000001</v>
      </c>
      <c r="K23" s="105" t="str">
        <f t="shared" si="0"/>
        <v>Yes</v>
      </c>
    </row>
    <row r="24" spans="1:11" x14ac:dyDescent="0.2">
      <c r="A24" s="102" t="s">
        <v>315</v>
      </c>
      <c r="B24" s="73" t="s">
        <v>213</v>
      </c>
      <c r="C24" s="5">
        <v>4.2883930375999997</v>
      </c>
      <c r="D24" s="5" t="str">
        <f t="shared" si="4"/>
        <v>N/A</v>
      </c>
      <c r="E24" s="5">
        <v>4.1259500542999996</v>
      </c>
      <c r="F24" s="5" t="str">
        <f t="shared" si="5"/>
        <v>N/A</v>
      </c>
      <c r="G24" s="5">
        <v>4.0116684951000003</v>
      </c>
      <c r="H24" s="5" t="str">
        <f t="shared" si="6"/>
        <v>N/A</v>
      </c>
      <c r="I24" s="6">
        <v>-3.79</v>
      </c>
      <c r="J24" s="6">
        <v>-2.77</v>
      </c>
      <c r="K24" s="105" t="str">
        <f t="shared" si="0"/>
        <v>Yes</v>
      </c>
    </row>
    <row r="25" spans="1:11" x14ac:dyDescent="0.2">
      <c r="A25" s="102" t="s">
        <v>316</v>
      </c>
      <c r="B25" s="73" t="s">
        <v>213</v>
      </c>
      <c r="C25" s="5">
        <v>17.008580969</v>
      </c>
      <c r="D25" s="5" t="str">
        <f t="shared" si="4"/>
        <v>N/A</v>
      </c>
      <c r="E25" s="5">
        <v>16.635871256000001</v>
      </c>
      <c r="F25" s="5" t="str">
        <f t="shared" si="5"/>
        <v>N/A</v>
      </c>
      <c r="G25" s="5">
        <v>16.387005085999998</v>
      </c>
      <c r="H25" s="5" t="str">
        <f t="shared" si="6"/>
        <v>N/A</v>
      </c>
      <c r="I25" s="6">
        <v>-2.19</v>
      </c>
      <c r="J25" s="6">
        <v>-1.5</v>
      </c>
      <c r="K25" s="105" t="str">
        <f t="shared" si="0"/>
        <v>Yes</v>
      </c>
    </row>
    <row r="26" spans="1:11" x14ac:dyDescent="0.2">
      <c r="A26" s="102" t="s">
        <v>317</v>
      </c>
      <c r="B26" s="73" t="s">
        <v>213</v>
      </c>
      <c r="C26" s="5">
        <v>78.703025994000001</v>
      </c>
      <c r="D26" s="5" t="str">
        <f t="shared" si="4"/>
        <v>N/A</v>
      </c>
      <c r="E26" s="5">
        <v>79.238178689999998</v>
      </c>
      <c r="F26" s="5" t="str">
        <f t="shared" si="5"/>
        <v>N/A</v>
      </c>
      <c r="G26" s="5">
        <v>79.601326419000003</v>
      </c>
      <c r="H26" s="5" t="str">
        <f t="shared" si="6"/>
        <v>N/A</v>
      </c>
      <c r="I26" s="6">
        <v>0.68</v>
      </c>
      <c r="J26" s="6">
        <v>0.45829999999999999</v>
      </c>
      <c r="K26" s="105" t="str">
        <f t="shared" si="0"/>
        <v>Yes</v>
      </c>
    </row>
    <row r="27" spans="1:11" x14ac:dyDescent="0.2">
      <c r="A27" s="102" t="s">
        <v>318</v>
      </c>
      <c r="B27" s="73" t="s">
        <v>213</v>
      </c>
      <c r="C27" s="5">
        <v>57.087295531999999</v>
      </c>
      <c r="D27" s="5" t="str">
        <f t="shared" si="4"/>
        <v>N/A</v>
      </c>
      <c r="E27" s="5">
        <v>62.577544113999998</v>
      </c>
      <c r="F27" s="5" t="str">
        <f t="shared" si="5"/>
        <v>N/A</v>
      </c>
      <c r="G27" s="5">
        <v>60.610859728999998</v>
      </c>
      <c r="H27" s="5" t="str">
        <f t="shared" si="6"/>
        <v>N/A</v>
      </c>
      <c r="I27" s="6">
        <v>9.6170000000000009</v>
      </c>
      <c r="J27" s="6">
        <v>-3.14</v>
      </c>
      <c r="K27" s="105" t="str">
        <f t="shared" si="0"/>
        <v>Yes</v>
      </c>
    </row>
    <row r="28" spans="1:11" x14ac:dyDescent="0.2">
      <c r="A28" s="102" t="s">
        <v>830</v>
      </c>
      <c r="B28" s="73" t="s">
        <v>213</v>
      </c>
      <c r="C28" s="5">
        <v>2.0871988786000002</v>
      </c>
      <c r="D28" s="5" t="str">
        <f t="shared" si="4"/>
        <v>N/A</v>
      </c>
      <c r="E28" s="5">
        <v>2.0146721593999999</v>
      </c>
      <c r="F28" s="5" t="str">
        <f t="shared" si="5"/>
        <v>N/A</v>
      </c>
      <c r="G28" s="5">
        <v>2.0096950254000001</v>
      </c>
      <c r="H28" s="5" t="str">
        <f t="shared" si="6"/>
        <v>N/A</v>
      </c>
      <c r="I28" s="6">
        <v>-3.47</v>
      </c>
      <c r="J28" s="6">
        <v>-0.247</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99.964142516999999</v>
      </c>
      <c r="D30" s="5" t="str">
        <f t="shared" si="4"/>
        <v>N/A</v>
      </c>
      <c r="E30" s="5">
        <v>99.831564422</v>
      </c>
      <c r="F30" s="5" t="str">
        <f t="shared" si="5"/>
        <v>N/A</v>
      </c>
      <c r="G30" s="5">
        <v>99.825469365999993</v>
      </c>
      <c r="H30" s="5" t="str">
        <f t="shared" si="6"/>
        <v>N/A</v>
      </c>
      <c r="I30" s="6">
        <v>-0.13300000000000001</v>
      </c>
      <c r="J30" s="6">
        <v>-6.0000000000000001E-3</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20.762230864999999</v>
      </c>
      <c r="D34" s="5" t="str">
        <f t="shared" si="4"/>
        <v>N/A</v>
      </c>
      <c r="E34" s="5">
        <v>23.279425491000001</v>
      </c>
      <c r="F34" s="5" t="str">
        <f t="shared" si="5"/>
        <v>N/A</v>
      </c>
      <c r="G34" s="5">
        <v>22.937507643</v>
      </c>
      <c r="H34" s="5" t="str">
        <f t="shared" si="6"/>
        <v>N/A</v>
      </c>
      <c r="I34" s="6">
        <v>12.12</v>
      </c>
      <c r="J34" s="6">
        <v>-1.47</v>
      </c>
      <c r="K34" s="105" t="str">
        <f t="shared" si="0"/>
        <v>Yes</v>
      </c>
    </row>
    <row r="35" spans="1:11" x14ac:dyDescent="0.2">
      <c r="A35" s="102" t="s">
        <v>1706</v>
      </c>
      <c r="B35" s="73" t="s">
        <v>213</v>
      </c>
      <c r="C35" s="5">
        <v>22.925854935</v>
      </c>
      <c r="D35" s="5" t="str">
        <f t="shared" si="4"/>
        <v>N/A</v>
      </c>
      <c r="E35" s="5">
        <v>26.393889175000002</v>
      </c>
      <c r="F35" s="5" t="str">
        <f>IF($B35="N/A","N/A",IF(E35&lt;0,"No","Yes"))</f>
        <v>N/A</v>
      </c>
      <c r="G35" s="5">
        <v>25.357710652000002</v>
      </c>
      <c r="H35" s="5" t="str">
        <f t="shared" si="6"/>
        <v>N/A</v>
      </c>
      <c r="I35" s="6">
        <v>15.13</v>
      </c>
      <c r="J35" s="6">
        <v>-3.93</v>
      </c>
      <c r="K35" s="105" t="str">
        <f t="shared" si="0"/>
        <v>Yes</v>
      </c>
    </row>
    <row r="36" spans="1:11" x14ac:dyDescent="0.2">
      <c r="A36" s="103" t="s">
        <v>372</v>
      </c>
      <c r="B36" s="1" t="s">
        <v>213</v>
      </c>
      <c r="C36" s="4">
        <v>89.230263444000002</v>
      </c>
      <c r="D36" s="5" t="str">
        <f t="shared" ref="D36:D39" si="7">IF($B36="N/A","N/A",IF(C36&lt;0,"No","Yes"))</f>
        <v>N/A</v>
      </c>
      <c r="E36" s="4">
        <v>89.509241798000005</v>
      </c>
      <c r="F36" s="5" t="str">
        <f t="shared" ref="F36:F39" si="8">IF($B36="N/A","N/A",IF(E36&lt;0,"No","Yes"))</f>
        <v>N/A</v>
      </c>
      <c r="G36" s="4">
        <v>89.619664913999998</v>
      </c>
      <c r="H36" s="5" t="str">
        <f t="shared" ref="H36:H39" si="9">IF($B36="N/A","N/A",IF(G36&lt;0,"No","Yes"))</f>
        <v>N/A</v>
      </c>
      <c r="I36" s="6">
        <v>0.31259999999999999</v>
      </c>
      <c r="J36" s="6">
        <v>0.1234</v>
      </c>
      <c r="K36" s="105" t="str">
        <f>IF(J36="Div by 0", "N/A", IF(J36="N/A","N/A", IF(J36&gt;30, "No", IF(J36&lt;-30, "No", "Yes"))))</f>
        <v>Yes</v>
      </c>
    </row>
    <row r="37" spans="1:11" x14ac:dyDescent="0.2">
      <c r="A37" s="103" t="s">
        <v>373</v>
      </c>
      <c r="B37" s="1" t="s">
        <v>213</v>
      </c>
      <c r="C37" s="4">
        <v>7.6694518364000004</v>
      </c>
      <c r="D37" s="5" t="str">
        <f t="shared" si="7"/>
        <v>N/A</v>
      </c>
      <c r="E37" s="4">
        <v>7.6937729775000001</v>
      </c>
      <c r="F37" s="5" t="str">
        <f t="shared" si="8"/>
        <v>N/A</v>
      </c>
      <c r="G37" s="4">
        <v>7.3651706004999999</v>
      </c>
      <c r="H37" s="5" t="str">
        <f t="shared" si="9"/>
        <v>N/A</v>
      </c>
      <c r="I37" s="6">
        <v>0.31709999999999999</v>
      </c>
      <c r="J37" s="6">
        <v>-4.2699999999999996</v>
      </c>
      <c r="K37" s="105" t="str">
        <f>IF(J37="Div by 0", "N/A", IF(J37="N/A","N/A", IF(J37&gt;30, "No", IF(J37&lt;-30, "No", "Yes"))))</f>
        <v>Yes</v>
      </c>
    </row>
    <row r="38" spans="1:11" x14ac:dyDescent="0.2">
      <c r="A38" s="103" t="s">
        <v>374</v>
      </c>
      <c r="B38" s="1" t="s">
        <v>213</v>
      </c>
      <c r="C38" s="4">
        <v>1.1208912543</v>
      </c>
      <c r="D38" s="5" t="str">
        <f t="shared" si="7"/>
        <v>N/A</v>
      </c>
      <c r="E38" s="4">
        <v>0.93656145430000004</v>
      </c>
      <c r="F38" s="5" t="str">
        <f t="shared" si="8"/>
        <v>N/A</v>
      </c>
      <c r="G38" s="4">
        <v>1.215604745</v>
      </c>
      <c r="H38" s="5" t="str">
        <f t="shared" si="9"/>
        <v>N/A</v>
      </c>
      <c r="I38" s="6">
        <v>-16.399999999999999</v>
      </c>
      <c r="J38" s="6">
        <v>29.79</v>
      </c>
      <c r="K38" s="105" t="str">
        <f>IF(J38="Div by 0", "N/A", IF(J38="N/A","N/A", IF(J38&gt;30, "No", IF(J38&lt;-30, "No", "Yes"))))</f>
        <v>Yes</v>
      </c>
    </row>
    <row r="39" spans="1:11" x14ac:dyDescent="0.2">
      <c r="A39" s="120" t="s">
        <v>375</v>
      </c>
      <c r="B39" s="121" t="s">
        <v>213</v>
      </c>
      <c r="C39" s="118">
        <v>0.86408495699999999</v>
      </c>
      <c r="D39" s="114" t="str">
        <f t="shared" si="7"/>
        <v>N/A</v>
      </c>
      <c r="E39" s="118">
        <v>0.80576032919999996</v>
      </c>
      <c r="F39" s="114" t="str">
        <f t="shared" si="8"/>
        <v>N/A</v>
      </c>
      <c r="G39" s="118">
        <v>0.6585544821</v>
      </c>
      <c r="H39" s="114" t="str">
        <f t="shared" si="9"/>
        <v>N/A</v>
      </c>
      <c r="I39" s="115">
        <v>-6.75</v>
      </c>
      <c r="J39" s="115">
        <v>-18.3</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449050</v>
      </c>
      <c r="D7" s="19" t="str">
        <f>IF($B7="N/A","N/A",IF(C7&gt;15,"No",IF(C7&lt;-15,"No","Yes")))</f>
        <v>N/A</v>
      </c>
      <c r="E7" s="18">
        <v>395863</v>
      </c>
      <c r="F7" s="19" t="str">
        <f>IF($B7="N/A","N/A",IF(E7&gt;15,"No",IF(E7&lt;-15,"No","Yes")))</f>
        <v>N/A</v>
      </c>
      <c r="G7" s="18">
        <v>370052</v>
      </c>
      <c r="H7" s="19" t="str">
        <f>IF($B7="N/A","N/A",IF(G7&gt;15,"No",IF(G7&lt;-15,"No","Yes")))</f>
        <v>N/A</v>
      </c>
      <c r="I7" s="20">
        <v>-11.8</v>
      </c>
      <c r="J7" s="20">
        <v>-6.52</v>
      </c>
      <c r="K7" s="106" t="str">
        <f t="shared" ref="K7:K24" si="0">IF(J7="Div by 0", "N/A", IF(J7="N/A","N/A", IF(J7&gt;30, "No", IF(J7&lt;-30, "No", "Yes"))))</f>
        <v>Yes</v>
      </c>
    </row>
    <row r="8" spans="1:11" x14ac:dyDescent="0.2">
      <c r="A8" s="122" t="s">
        <v>362</v>
      </c>
      <c r="B8" s="17" t="s">
        <v>213</v>
      </c>
      <c r="C8" s="21">
        <v>3.8024718851000001</v>
      </c>
      <c r="D8" s="19" t="str">
        <f>IF($B8="N/A","N/A",IF(C8&gt;15,"No",IF(C8&lt;-15,"No","Yes")))</f>
        <v>N/A</v>
      </c>
      <c r="E8" s="21">
        <v>3.7139111258000002</v>
      </c>
      <c r="F8" s="19" t="str">
        <f>IF($B8="N/A","N/A",IF(E8&gt;15,"No",IF(E8&lt;-15,"No","Yes")))</f>
        <v>N/A</v>
      </c>
      <c r="G8" s="21">
        <v>4.2748046220999996</v>
      </c>
      <c r="H8" s="19" t="str">
        <f>IF($B8="N/A","N/A",IF(G8&gt;15,"No",IF(G8&lt;-15,"No","Yes")))</f>
        <v>N/A</v>
      </c>
      <c r="I8" s="20">
        <v>-2.33</v>
      </c>
      <c r="J8" s="20">
        <v>15.1</v>
      </c>
      <c r="K8" s="106" t="str">
        <f t="shared" si="0"/>
        <v>Yes</v>
      </c>
    </row>
    <row r="9" spans="1:11" x14ac:dyDescent="0.2">
      <c r="A9" s="122" t="s">
        <v>119</v>
      </c>
      <c r="B9" s="22" t="s">
        <v>213</v>
      </c>
      <c r="C9" s="4">
        <v>96.197528114999997</v>
      </c>
      <c r="D9" s="5" t="str">
        <f>IF($B9="N/A","N/A",IF(C9&gt;15,"No",IF(C9&lt;-15,"No","Yes")))</f>
        <v>N/A</v>
      </c>
      <c r="E9" s="4">
        <v>96.286088874000001</v>
      </c>
      <c r="F9" s="5" t="str">
        <f>IF($B9="N/A","N/A",IF(E9&gt;15,"No",IF(E9&lt;-15,"No","Yes")))</f>
        <v>N/A</v>
      </c>
      <c r="G9" s="4">
        <v>95.725195377999995</v>
      </c>
      <c r="H9" s="5" t="str">
        <f>IF($B9="N/A","N/A",IF(G9&gt;15,"No",IF(G9&lt;-15,"No","Yes")))</f>
        <v>N/A</v>
      </c>
      <c r="I9" s="6">
        <v>9.2100000000000001E-2</v>
      </c>
      <c r="J9" s="6">
        <v>-0.58299999999999996</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17075</v>
      </c>
      <c r="D14" s="5" t="str">
        <f>IF($B14="N/A","N/A",IF(C14&gt;15,"No",IF(C14&lt;-15,"No","Yes")))</f>
        <v>N/A</v>
      </c>
      <c r="E14" s="23">
        <v>14702</v>
      </c>
      <c r="F14" s="5" t="str">
        <f>IF($B14="N/A","N/A",IF(E14&gt;15,"No",IF(E14&lt;-15,"No","Yes")))</f>
        <v>N/A</v>
      </c>
      <c r="G14" s="23">
        <v>15819</v>
      </c>
      <c r="H14" s="5" t="str">
        <f>IF($B14="N/A","N/A",IF(G14&gt;15,"No",IF(G14&lt;-15,"No","Yes")))</f>
        <v>N/A</v>
      </c>
      <c r="I14" s="6">
        <v>-13.9</v>
      </c>
      <c r="J14" s="6">
        <v>7.5979999999999999</v>
      </c>
      <c r="K14" s="105" t="str">
        <f t="shared" si="0"/>
        <v>Yes</v>
      </c>
    </row>
    <row r="15" spans="1:11" x14ac:dyDescent="0.2">
      <c r="A15" s="122" t="s">
        <v>439</v>
      </c>
      <c r="B15" s="22" t="s">
        <v>215</v>
      </c>
      <c r="C15" s="4">
        <v>0.86090775990000001</v>
      </c>
      <c r="D15" s="5" t="str">
        <f>IF($B15="N/A","N/A",IF(C15&gt;20,"No",IF(C15&lt;5,"No","Yes")))</f>
        <v>No</v>
      </c>
      <c r="E15" s="4">
        <v>1.0542783295</v>
      </c>
      <c r="F15" s="5" t="str">
        <f>IF($B15="N/A","N/A",IF(E15&gt;20,"No",IF(E15&lt;5,"No","Yes")))</f>
        <v>No</v>
      </c>
      <c r="G15" s="4">
        <v>0.90397623110000003</v>
      </c>
      <c r="H15" s="5" t="str">
        <f>IF($B15="N/A","N/A",IF(G15&gt;20,"No",IF(G15&lt;5,"No","Yes")))</f>
        <v>No</v>
      </c>
      <c r="I15" s="6">
        <v>22.46</v>
      </c>
      <c r="J15" s="6">
        <v>-14.3</v>
      </c>
      <c r="K15" s="105" t="str">
        <f t="shared" si="0"/>
        <v>Yes</v>
      </c>
    </row>
    <row r="16" spans="1:11" x14ac:dyDescent="0.2">
      <c r="A16" s="122" t="s">
        <v>440</v>
      </c>
      <c r="B16" s="17" t="s">
        <v>213</v>
      </c>
      <c r="C16" s="4">
        <v>99.139092239999997</v>
      </c>
      <c r="D16" s="5" t="str">
        <f>IF($B16="N/A","N/A",IF(C16&gt;15,"No",IF(C16&lt;-15,"No","Yes")))</f>
        <v>N/A</v>
      </c>
      <c r="E16" s="4">
        <v>98.945721671000001</v>
      </c>
      <c r="F16" s="5" t="str">
        <f>IF($B16="N/A","N/A",IF(E16&gt;15,"No",IF(E16&lt;-15,"No","Yes")))</f>
        <v>N/A</v>
      </c>
      <c r="G16" s="4">
        <v>99.096023768999999</v>
      </c>
      <c r="H16" s="5" t="str">
        <f>IF($B16="N/A","N/A",IF(G16&gt;15,"No",IF(G16&lt;-15,"No","Yes")))</f>
        <v>N/A</v>
      </c>
      <c r="I16" s="6">
        <v>-0.19500000000000001</v>
      </c>
      <c r="J16" s="6">
        <v>0.15190000000000001</v>
      </c>
      <c r="K16" s="105" t="str">
        <f t="shared" si="0"/>
        <v>Yes</v>
      </c>
    </row>
    <row r="17" spans="1:11" x14ac:dyDescent="0.2">
      <c r="A17" s="122" t="s">
        <v>441</v>
      </c>
      <c r="B17" s="22" t="s">
        <v>235</v>
      </c>
      <c r="C17" s="4">
        <v>32.732064422000001</v>
      </c>
      <c r="D17" s="5" t="str">
        <f>IF($B17="N/A","N/A",IF(C17&gt;1,"Yes","No"))</f>
        <v>Yes</v>
      </c>
      <c r="E17" s="4">
        <v>31.485512175</v>
      </c>
      <c r="F17" s="5" t="str">
        <f>IF($B17="N/A","N/A",IF(E17&gt;1,"Yes","No"))</f>
        <v>Yes</v>
      </c>
      <c r="G17" s="4">
        <v>29.793286554000002</v>
      </c>
      <c r="H17" s="5" t="str">
        <f>IF($B17="N/A","N/A",IF(G17&gt;1,"Yes","No"))</f>
        <v>Yes</v>
      </c>
      <c r="I17" s="6">
        <v>-3.81</v>
      </c>
      <c r="J17" s="6">
        <v>-5.37</v>
      </c>
      <c r="K17" s="105" t="str">
        <f t="shared" si="0"/>
        <v>Yes</v>
      </c>
    </row>
    <row r="18" spans="1:11" x14ac:dyDescent="0.2">
      <c r="A18" s="122" t="s">
        <v>857</v>
      </c>
      <c r="B18" s="22" t="s">
        <v>213</v>
      </c>
      <c r="C18" s="75">
        <v>4402.6929682999998</v>
      </c>
      <c r="D18" s="5" t="str">
        <f>IF($B18="N/A","N/A",IF(C18&gt;15,"No",IF(C18&lt;-15,"No","Yes")))</f>
        <v>N/A</v>
      </c>
      <c r="E18" s="75">
        <v>9555.2047958999992</v>
      </c>
      <c r="F18" s="5" t="str">
        <f>IF($B18="N/A","N/A",IF(E18&gt;15,"No",IF(E18&lt;-15,"No","Yes")))</f>
        <v>N/A</v>
      </c>
      <c r="G18" s="75">
        <v>5405.1937195</v>
      </c>
      <c r="H18" s="5" t="str">
        <f>IF($B18="N/A","N/A",IF(G18&gt;15,"No",IF(G18&lt;-15,"No","Yes")))</f>
        <v>N/A</v>
      </c>
      <c r="I18" s="6">
        <v>117</v>
      </c>
      <c r="J18" s="6">
        <v>-43.4</v>
      </c>
      <c r="K18" s="105" t="str">
        <f t="shared" si="0"/>
        <v>No</v>
      </c>
    </row>
    <row r="19" spans="1:11" x14ac:dyDescent="0.2">
      <c r="A19" s="104" t="s">
        <v>131</v>
      </c>
      <c r="B19" s="22" t="s">
        <v>213</v>
      </c>
      <c r="C19" s="23">
        <v>0</v>
      </c>
      <c r="D19" s="22" t="s">
        <v>213</v>
      </c>
      <c r="E19" s="23">
        <v>0</v>
      </c>
      <c r="F19" s="22" t="s">
        <v>213</v>
      </c>
      <c r="G19" s="23">
        <v>0</v>
      </c>
      <c r="H19" s="5" t="str">
        <f>IF($B19="N/A","N/A",IF(G19&gt;15,"No",IF(G19&lt;-15,"No","Yes")))</f>
        <v>N/A</v>
      </c>
      <c r="I19" s="6" t="s">
        <v>1748</v>
      </c>
      <c r="J19" s="6" t="s">
        <v>1748</v>
      </c>
      <c r="K19" s="105" t="str">
        <f t="shared" si="0"/>
        <v>N/A</v>
      </c>
    </row>
    <row r="20" spans="1:11" x14ac:dyDescent="0.2">
      <c r="A20" s="104" t="s">
        <v>346</v>
      </c>
      <c r="B20" s="17" t="s">
        <v>213</v>
      </c>
      <c r="C20" s="4">
        <v>0</v>
      </c>
      <c r="D20" s="22" t="s">
        <v>213</v>
      </c>
      <c r="E20" s="4">
        <v>0</v>
      </c>
      <c r="F20" s="22" t="s">
        <v>213</v>
      </c>
      <c r="G20" s="4">
        <v>0</v>
      </c>
      <c r="H20" s="5" t="str">
        <f>IF($B20="N/A","N/A",IF(G20&gt;15,"No",IF(G20&lt;-15,"No","Yes")))</f>
        <v>N/A</v>
      </c>
      <c r="I20" s="6" t="s">
        <v>1748</v>
      </c>
      <c r="J20" s="6" t="s">
        <v>1748</v>
      </c>
      <c r="K20" s="105" t="str">
        <f t="shared" si="0"/>
        <v>N/A</v>
      </c>
    </row>
    <row r="21" spans="1:11" ht="25.5" x14ac:dyDescent="0.2">
      <c r="A21" s="104" t="s">
        <v>836</v>
      </c>
      <c r="B21" s="22" t="s">
        <v>213</v>
      </c>
      <c r="C21" s="75" t="s">
        <v>1748</v>
      </c>
      <c r="D21" s="5" t="str">
        <f>IF($B21="N/A","N/A",IF(C21&gt;60,"No",IF(C21&lt;15,"No","Yes")))</f>
        <v>N/A</v>
      </c>
      <c r="E21" s="75" t="s">
        <v>1748</v>
      </c>
      <c r="F21" s="5" t="str">
        <f>IF($B21="N/A","N/A",IF(E21&gt;60,"No",IF(E21&lt;15,"No","Yes")))</f>
        <v>N/A</v>
      </c>
      <c r="G21" s="75" t="s">
        <v>1748</v>
      </c>
      <c r="H21" s="5" t="str">
        <f>IF($B21="N/A","N/A",IF(G21&gt;60,"No",IF(G21&lt;15,"No","Yes")))</f>
        <v>N/A</v>
      </c>
      <c r="I21" s="6" t="s">
        <v>1748</v>
      </c>
      <c r="J21" s="6" t="s">
        <v>1748</v>
      </c>
      <c r="K21" s="105" t="str">
        <f t="shared" si="0"/>
        <v>N/A</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16928</v>
      </c>
      <c r="D6" s="5" t="str">
        <f>IF($B6="N/A","N/A",IF(C6&gt;15,"No",IF(C6&lt;-15,"No","Yes")))</f>
        <v>N/A</v>
      </c>
      <c r="E6" s="23">
        <v>14547</v>
      </c>
      <c r="F6" s="5" t="str">
        <f>IF($B6="N/A","N/A",IF(E6&gt;15,"No",IF(E6&lt;-15,"No","Yes")))</f>
        <v>N/A</v>
      </c>
      <c r="G6" s="23">
        <v>15676</v>
      </c>
      <c r="H6" s="5" t="str">
        <f>IF($B6="N/A","N/A",IF(G6&gt;15,"No",IF(G6&lt;-15,"No","Yes")))</f>
        <v>N/A</v>
      </c>
      <c r="I6" s="6">
        <v>-14.1</v>
      </c>
      <c r="J6" s="6">
        <v>7.7610000000000001</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t="s">
        <v>1748</v>
      </c>
      <c r="D9" s="5" t="str">
        <f>IF($B9="N/A","N/A",IF(C9&gt;100,"No",IF(C9&lt;50,"No","Yes")))</f>
        <v>No</v>
      </c>
      <c r="E9" s="24" t="s">
        <v>1748</v>
      </c>
      <c r="F9" s="5" t="str">
        <f>IF($B9="N/A","N/A",IF(E9&gt;100,"No",IF(E9&lt;50,"No","Yes")))</f>
        <v>No</v>
      </c>
      <c r="G9" s="24" t="s">
        <v>1748</v>
      </c>
      <c r="H9" s="5" t="str">
        <f>IF($B9="N/A","N/A",IF(G9&gt;100,"No",IF(G9&lt;50,"No","Yes")))</f>
        <v>No</v>
      </c>
      <c r="I9" s="6" t="s">
        <v>1748</v>
      </c>
      <c r="J9" s="6" t="s">
        <v>1748</v>
      </c>
      <c r="K9" s="105" t="str">
        <f t="shared" si="0"/>
        <v>N/A</v>
      </c>
    </row>
    <row r="10" spans="1:11" ht="25.5" x14ac:dyDescent="0.2">
      <c r="A10" s="124" t="s">
        <v>839</v>
      </c>
      <c r="B10" s="22" t="s">
        <v>213</v>
      </c>
      <c r="C10" s="24">
        <v>545.04571092000003</v>
      </c>
      <c r="D10" s="5" t="str">
        <f>IF($B10="N/A","N/A",IF(C10&gt;15,"No",IF(C10&lt;-15,"No","Yes")))</f>
        <v>N/A</v>
      </c>
      <c r="E10" s="24">
        <v>569.47535728000003</v>
      </c>
      <c r="F10" s="5" t="str">
        <f>IF($B10="N/A","N/A",IF(E10&gt;15,"No",IF(E10&lt;-15,"No","Yes")))</f>
        <v>N/A</v>
      </c>
      <c r="G10" s="24">
        <v>587.77826539</v>
      </c>
      <c r="H10" s="5" t="str">
        <f>IF($B10="N/A","N/A",IF(G10&gt;15,"No",IF(G10&lt;-15,"No","Yes")))</f>
        <v>N/A</v>
      </c>
      <c r="I10" s="6">
        <v>4.4820000000000002</v>
      </c>
      <c r="J10" s="6">
        <v>3.214</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05" t="str">
        <f t="shared" si="0"/>
        <v>N/A</v>
      </c>
    </row>
    <row r="13" spans="1:11" x14ac:dyDescent="0.2">
      <c r="A13" s="124" t="s">
        <v>650</v>
      </c>
      <c r="B13" s="22" t="s">
        <v>237</v>
      </c>
      <c r="C13" s="4">
        <v>0</v>
      </c>
      <c r="D13" s="5" t="str">
        <f>IF($B13="N/A","N/A",IF(C13&gt;99,"No",IF(C13&lt;75,"No","Yes")))</f>
        <v>No</v>
      </c>
      <c r="E13" s="4">
        <v>0</v>
      </c>
      <c r="F13" s="5" t="str">
        <f>IF($B13="N/A","N/A",IF(E13&gt;99,"No",IF(E13&lt;75,"No","Yes")))</f>
        <v>No</v>
      </c>
      <c r="G13" s="4">
        <v>0</v>
      </c>
      <c r="H13" s="5" t="str">
        <f>IF($B13="N/A","N/A",IF(G13&gt;99,"No",IF(G13&lt;75,"No","Yes")))</f>
        <v>No</v>
      </c>
      <c r="I13" s="6" t="s">
        <v>1748</v>
      </c>
      <c r="J13" s="6" t="s">
        <v>1748</v>
      </c>
      <c r="K13" s="105" t="str">
        <f t="shared" ref="K13:K24" si="1">IF(J13="Div by 0", "N/A", IF(J13="N/A","N/A", IF(J13&gt;30, "No", IF(J13&lt;-30, "No", "Yes"))))</f>
        <v>N/A</v>
      </c>
    </row>
    <row r="14" spans="1:11" x14ac:dyDescent="0.2">
      <c r="A14" s="124" t="s">
        <v>492</v>
      </c>
      <c r="B14" s="22" t="s">
        <v>213</v>
      </c>
      <c r="C14" s="5" t="s">
        <v>1748</v>
      </c>
      <c r="D14" s="5" t="str">
        <f>IF($B14="N/A","N/A",IF(C14&gt;15,"No",IF(C14&lt;-15,"No","Yes")))</f>
        <v>N/A</v>
      </c>
      <c r="E14" s="5" t="s">
        <v>1748</v>
      </c>
      <c r="F14" s="5" t="str">
        <f>IF($B14="N/A","N/A",IF(E14&gt;15,"No",IF(E14&lt;-15,"No","Yes")))</f>
        <v>N/A</v>
      </c>
      <c r="G14" s="5" t="s">
        <v>1748</v>
      </c>
      <c r="H14" s="5" t="str">
        <f>IF($B14="N/A","N/A",IF(G14&gt;15,"No",IF(G14&lt;-15,"No","Yes")))</f>
        <v>N/A</v>
      </c>
      <c r="I14" s="6" t="s">
        <v>1748</v>
      </c>
      <c r="J14" s="6" t="s">
        <v>1748</v>
      </c>
      <c r="K14" s="105" t="str">
        <f t="shared" si="1"/>
        <v>N/A</v>
      </c>
    </row>
    <row r="15" spans="1:11" x14ac:dyDescent="0.2">
      <c r="A15" s="124" t="s">
        <v>842</v>
      </c>
      <c r="B15" s="22" t="s">
        <v>213</v>
      </c>
      <c r="C15" s="23" t="s">
        <v>1748</v>
      </c>
      <c r="D15" s="5" t="str">
        <f>IF($B15="N/A","N/A",IF(C15&gt;15,"No",IF(C15&lt;-15,"No","Yes")))</f>
        <v>N/A</v>
      </c>
      <c r="E15" s="6" t="s">
        <v>1748</v>
      </c>
      <c r="F15" s="5" t="str">
        <f>IF($B15="N/A","N/A",IF(E15&gt;15,"No",IF(E15&lt;-15,"No","Yes")))</f>
        <v>N/A</v>
      </c>
      <c r="G15" s="6" t="s">
        <v>1748</v>
      </c>
      <c r="H15" s="5" t="str">
        <f>IF($B15="N/A","N/A",IF(G15&gt;15,"No",IF(G15&lt;-15,"No","Yes")))</f>
        <v>N/A</v>
      </c>
      <c r="I15" s="6" t="s">
        <v>1748</v>
      </c>
      <c r="J15" s="6" t="s">
        <v>1748</v>
      </c>
      <c r="K15" s="105" t="str">
        <f t="shared" si="1"/>
        <v>N/A</v>
      </c>
    </row>
    <row r="16" spans="1:11" x14ac:dyDescent="0.2">
      <c r="A16" s="125" t="s">
        <v>651</v>
      </c>
      <c r="B16" s="38" t="s">
        <v>238</v>
      </c>
      <c r="C16" s="5">
        <v>100</v>
      </c>
      <c r="D16" s="5" t="str">
        <f>IF($B16="N/A","N/A",IF(C16&gt;20,"No",IF(C16&lt;=0,"No","Yes")))</f>
        <v>No</v>
      </c>
      <c r="E16" s="5">
        <v>100</v>
      </c>
      <c r="F16" s="5" t="str">
        <f>IF($B16="N/A","N/A",IF(E16&gt;20,"No",IF(E16&lt;=0,"No","Yes")))</f>
        <v>No</v>
      </c>
      <c r="G16" s="5">
        <v>100</v>
      </c>
      <c r="H16" s="5" t="str">
        <f>IF($B16="N/A","N/A",IF(G16&gt;20,"No",IF(G16&lt;=0,"No","Yes")))</f>
        <v>No</v>
      </c>
      <c r="I16" s="6">
        <v>0</v>
      </c>
      <c r="J16" s="6">
        <v>0</v>
      </c>
      <c r="K16" s="105" t="str">
        <f t="shared" si="1"/>
        <v>Yes</v>
      </c>
    </row>
    <row r="17" spans="1:11" x14ac:dyDescent="0.2">
      <c r="A17" s="125" t="s">
        <v>369</v>
      </c>
      <c r="B17" s="22" t="s">
        <v>213</v>
      </c>
      <c r="C17" s="5">
        <v>73.363657845000006</v>
      </c>
      <c r="D17" s="5" t="str">
        <f>IF($B17="N/A","N/A",IF(C17&gt;15,"No",IF(C17&lt;-15,"No","Yes")))</f>
        <v>N/A</v>
      </c>
      <c r="E17" s="5">
        <v>83.927957653999997</v>
      </c>
      <c r="F17" s="5" t="str">
        <f>IF($B17="N/A","N/A",IF(E17&gt;15,"No",IF(E17&lt;-15,"No","Yes")))</f>
        <v>N/A</v>
      </c>
      <c r="G17" s="5">
        <v>79.918346517000003</v>
      </c>
      <c r="H17" s="5" t="str">
        <f>IF($B17="N/A","N/A",IF(G17&gt;15,"No",IF(G17&lt;-15,"No","Yes")))</f>
        <v>N/A</v>
      </c>
      <c r="I17" s="6">
        <v>14.4</v>
      </c>
      <c r="J17" s="6">
        <v>-4.78</v>
      </c>
      <c r="K17" s="105" t="str">
        <f t="shared" si="1"/>
        <v>Yes</v>
      </c>
    </row>
    <row r="18" spans="1:11" x14ac:dyDescent="0.2">
      <c r="A18" s="125" t="s">
        <v>843</v>
      </c>
      <c r="B18" s="22" t="s">
        <v>213</v>
      </c>
      <c r="C18" s="6">
        <v>29.551654722999999</v>
      </c>
      <c r="D18" s="5" t="str">
        <f>IF($B18="N/A","N/A",IF(C18&gt;15,"No",IF(C18&lt;-15,"No","Yes")))</f>
        <v>N/A</v>
      </c>
      <c r="E18" s="6">
        <v>29.533377016999999</v>
      </c>
      <c r="F18" s="5" t="str">
        <f>IF($B18="N/A","N/A",IF(E18&gt;15,"No",IF(E18&lt;-15,"No","Yes")))</f>
        <v>N/A</v>
      </c>
      <c r="G18" s="6">
        <v>28.483477011000002</v>
      </c>
      <c r="H18" s="5" t="str">
        <f>IF($B18="N/A","N/A",IF(G18&gt;15,"No",IF(G18&lt;-15,"No","Yes")))</f>
        <v>N/A</v>
      </c>
      <c r="I18" s="6">
        <v>-6.2E-2</v>
      </c>
      <c r="J18" s="6">
        <v>-3.55</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05" t="str">
        <f t="shared" si="1"/>
        <v>N/A</v>
      </c>
    </row>
    <row r="23" spans="1:11" x14ac:dyDescent="0.2">
      <c r="A23" s="124"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x14ac:dyDescent="0.2">
      <c r="A24" s="124" t="s">
        <v>845</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05" t="str">
        <f t="shared" si="1"/>
        <v>N/A</v>
      </c>
    </row>
    <row r="25" spans="1:11" x14ac:dyDescent="0.2">
      <c r="A25" s="124" t="s">
        <v>15</v>
      </c>
      <c r="B25" s="22" t="s">
        <v>240</v>
      </c>
      <c r="C25" s="5">
        <v>9.8889413989000001</v>
      </c>
      <c r="D25" s="5" t="str">
        <f>IF($B25="N/A","N/A",IF(C25&gt;20,"No",IF(C25&lt;1,"No","Yes")))</f>
        <v>Yes</v>
      </c>
      <c r="E25" s="5">
        <v>10.620746545999999</v>
      </c>
      <c r="F25" s="5" t="str">
        <f>IF($B25="N/A","N/A",IF(E25&gt;20,"No",IF(E25&lt;1,"No","Yes")))</f>
        <v>Yes</v>
      </c>
      <c r="G25" s="5">
        <v>10.232202092</v>
      </c>
      <c r="H25" s="5" t="str">
        <f>IF($B25="N/A","N/A",IF(G25&gt;20,"No",IF(G25&lt;1,"No","Yes")))</f>
        <v>Yes</v>
      </c>
      <c r="I25" s="6">
        <v>7.4</v>
      </c>
      <c r="J25" s="6">
        <v>-3.66</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23.989839319000001</v>
      </c>
      <c r="D28" s="5" t="str">
        <f>IF($B28="N/A","N/A",IF(C28&gt;30,"No",IF(C28&lt;5,"No","Yes")))</f>
        <v>Yes</v>
      </c>
      <c r="E28" s="5">
        <v>27.435210008999999</v>
      </c>
      <c r="F28" s="5" t="str">
        <f>IF($B28="N/A","N/A",IF(E28&gt;30,"No",IF(E28&lt;5,"No","Yes")))</f>
        <v>Yes</v>
      </c>
      <c r="G28" s="5">
        <v>22.174023986000002</v>
      </c>
      <c r="H28" s="5" t="str">
        <f>IF($B28="N/A","N/A",IF(G28&gt;30,"No",IF(G28&lt;5,"No","Yes")))</f>
        <v>Yes</v>
      </c>
      <c r="I28" s="6">
        <v>14.36</v>
      </c>
      <c r="J28" s="6">
        <v>-19.2</v>
      </c>
      <c r="K28" s="105" t="str">
        <f t="shared" si="2"/>
        <v>Yes</v>
      </c>
    </row>
    <row r="29" spans="1:11" x14ac:dyDescent="0.2">
      <c r="A29" s="124" t="s">
        <v>847</v>
      </c>
      <c r="B29" s="22" t="s">
        <v>227</v>
      </c>
      <c r="C29" s="5">
        <v>68.708648393000004</v>
      </c>
      <c r="D29" s="5" t="str">
        <f>IF($B29="N/A","N/A",IF(C29&gt;75,"No",IF(C29&lt;15,"No","Yes")))</f>
        <v>Yes</v>
      </c>
      <c r="E29" s="5">
        <v>65.484292293999999</v>
      </c>
      <c r="F29" s="5" t="str">
        <f>IF($B29="N/A","N/A",IF(E29&gt;75,"No",IF(E29&lt;15,"No","Yes")))</f>
        <v>Yes</v>
      </c>
      <c r="G29" s="5">
        <v>67.211023220000001</v>
      </c>
      <c r="H29" s="5" t="str">
        <f>IF($B29="N/A","N/A",IF(G29&gt;75,"No",IF(G29&lt;15,"No","Yes")))</f>
        <v>Yes</v>
      </c>
      <c r="I29" s="6">
        <v>-4.6900000000000004</v>
      </c>
      <c r="J29" s="6">
        <v>2.637</v>
      </c>
      <c r="K29" s="105" t="str">
        <f t="shared" si="2"/>
        <v>Yes</v>
      </c>
    </row>
    <row r="30" spans="1:11" x14ac:dyDescent="0.2">
      <c r="A30" s="124" t="s">
        <v>848</v>
      </c>
      <c r="B30" s="22" t="s">
        <v>228</v>
      </c>
      <c r="C30" s="5">
        <v>7.3015122872999996</v>
      </c>
      <c r="D30" s="5" t="str">
        <f>IF($B30="N/A","N/A",IF(C30&gt;70,"No",IF(C30&lt;25,"No","Yes")))</f>
        <v>No</v>
      </c>
      <c r="E30" s="5">
        <v>7.0804976971000002</v>
      </c>
      <c r="F30" s="5" t="str">
        <f>IF($B30="N/A","N/A",IF(E30&gt;70,"No",IF(E30&lt;25,"No","Yes")))</f>
        <v>No</v>
      </c>
      <c r="G30" s="5">
        <v>10.614952794000001</v>
      </c>
      <c r="H30" s="5" t="str">
        <f>IF($B30="N/A","N/A",IF(G30&gt;70,"No",IF(G30&lt;25,"No","Yes")))</f>
        <v>No</v>
      </c>
      <c r="I30" s="6">
        <v>-3.03</v>
      </c>
      <c r="J30" s="6">
        <v>49.92</v>
      </c>
      <c r="K30" s="105" t="str">
        <f t="shared" si="2"/>
        <v>No</v>
      </c>
    </row>
    <row r="31" spans="1:11" x14ac:dyDescent="0.2">
      <c r="A31" s="124"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05" t="str">
        <f t="shared" si="2"/>
        <v>Yes</v>
      </c>
    </row>
    <row r="32" spans="1:11" x14ac:dyDescent="0.2">
      <c r="A32" s="103" t="s">
        <v>372</v>
      </c>
      <c r="B32" s="22" t="s">
        <v>241</v>
      </c>
      <c r="C32" s="5">
        <v>0.2422022684</v>
      </c>
      <c r="D32" s="5" t="str">
        <f>IF($B32="N/A","N/A",IF(C32&gt;5,"No",IF(C32&lt;1,"No","Yes")))</f>
        <v>No</v>
      </c>
      <c r="E32" s="5">
        <v>0.2062280883</v>
      </c>
      <c r="F32" s="5" t="str">
        <f>IF($B32="N/A","N/A",IF(E32&gt;5,"No",IF(E32&lt;1,"No","Yes")))</f>
        <v>No</v>
      </c>
      <c r="G32" s="5">
        <v>0.13396274559999999</v>
      </c>
      <c r="H32" s="5" t="str">
        <f>IF($B32="N/A","N/A",IF(G32&gt;5,"No",IF(G32&lt;1,"No","Yes")))</f>
        <v>No</v>
      </c>
      <c r="I32" s="6">
        <v>-14.9</v>
      </c>
      <c r="J32" s="6">
        <v>-35</v>
      </c>
      <c r="K32" s="105" t="str">
        <f t="shared" si="2"/>
        <v>No</v>
      </c>
    </row>
    <row r="33" spans="1:11" x14ac:dyDescent="0.2">
      <c r="A33" s="103" t="s">
        <v>374</v>
      </c>
      <c r="B33" s="22" t="s">
        <v>242</v>
      </c>
      <c r="C33" s="5">
        <v>99.551039697999997</v>
      </c>
      <c r="D33" s="5" t="str">
        <f>IF($B33="N/A","N/A",IF(C33&gt;98,"No",IF(C33&lt;8,"No","Yes")))</f>
        <v>No</v>
      </c>
      <c r="E33" s="5">
        <v>99.573795283999999</v>
      </c>
      <c r="F33" s="5" t="str">
        <f>IF($B33="N/A","N/A",IF(E33&gt;98,"No",IF(E33&lt;8,"No","Yes")))</f>
        <v>No</v>
      </c>
      <c r="G33" s="5">
        <v>99.585353405999996</v>
      </c>
      <c r="H33" s="5" t="str">
        <f>IF($B33="N/A","N/A",IF(G33&gt;98,"No",IF(G33&lt;8,"No","Yes")))</f>
        <v>No</v>
      </c>
      <c r="I33" s="6">
        <v>2.29E-2</v>
      </c>
      <c r="J33" s="6">
        <v>1.1599999999999999E-2</v>
      </c>
      <c r="K33" s="105" t="str">
        <f t="shared" si="2"/>
        <v>Yes</v>
      </c>
    </row>
    <row r="34" spans="1:11" x14ac:dyDescent="0.2">
      <c r="A34" s="120" t="s">
        <v>375</v>
      </c>
      <c r="B34" s="126" t="s">
        <v>224</v>
      </c>
      <c r="C34" s="114">
        <v>0.15949905480000001</v>
      </c>
      <c r="D34" s="114" t="str">
        <f>IF($B34="N/A","N/A",IF(C34&gt;5,"No",IF(C34&lt;=0,"No","Yes")))</f>
        <v>Yes</v>
      </c>
      <c r="E34" s="114">
        <v>0.19935381869999999</v>
      </c>
      <c r="F34" s="114" t="str">
        <f>IF($B34="N/A","N/A",IF(E34&gt;5,"No",IF(E34&lt;=0,"No","Yes")))</f>
        <v>Yes</v>
      </c>
      <c r="G34" s="114">
        <v>0.17861699410000001</v>
      </c>
      <c r="H34" s="114" t="str">
        <f>IF($B34="N/A","N/A",IF(G34&gt;5,"No",IF(G34&lt;=0,"No","Yes")))</f>
        <v>Yes</v>
      </c>
      <c r="I34" s="115">
        <v>24.99</v>
      </c>
      <c r="J34" s="115">
        <v>-10.4</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147</v>
      </c>
      <c r="D6" s="5" t="str">
        <f>IF($B6="N/A","N/A",IF(C6&gt;15,"No",IF(C6&lt;-15,"No","Yes")))</f>
        <v>N/A</v>
      </c>
      <c r="E6" s="23">
        <v>155</v>
      </c>
      <c r="F6" s="5" t="str">
        <f>IF($B6="N/A","N/A",IF(E6&gt;15,"No",IF(E6&lt;-15,"No","Yes")))</f>
        <v>N/A</v>
      </c>
      <c r="G6" s="23">
        <v>143</v>
      </c>
      <c r="H6" s="5" t="str">
        <f>IF($B6="N/A","N/A",IF(G6&gt;15,"No",IF(G6&lt;-15,"No","Yes")))</f>
        <v>N/A</v>
      </c>
      <c r="I6" s="6">
        <v>5.4420000000000002</v>
      </c>
      <c r="J6" s="6">
        <v>-7.74</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1310.3469388000001</v>
      </c>
      <c r="D9" s="5" t="str">
        <f>IF($B9="N/A","N/A",IF(C9&gt;15,"No",IF(C9&lt;-15,"No","Yes")))</f>
        <v>N/A</v>
      </c>
      <c r="E9" s="24">
        <v>1247.9483871</v>
      </c>
      <c r="F9" s="5" t="str">
        <f>IF($B9="N/A","N/A",IF(E9&gt;15,"No",IF(E9&lt;-15,"No","Yes")))</f>
        <v>N/A</v>
      </c>
      <c r="G9" s="24">
        <v>1153.4335664</v>
      </c>
      <c r="H9" s="5" t="str">
        <f>IF($B9="N/A","N/A",IF(G9&gt;15,"No",IF(G9&lt;-15,"No","Yes")))</f>
        <v>N/A</v>
      </c>
      <c r="I9" s="6">
        <v>-4.76</v>
      </c>
      <c r="J9" s="6">
        <v>-7.57</v>
      </c>
      <c r="K9" s="105" t="str">
        <f t="shared" si="0"/>
        <v>Yes</v>
      </c>
    </row>
    <row r="10" spans="1:11" x14ac:dyDescent="0.2">
      <c r="A10" s="124" t="s">
        <v>650</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96.598639456000001</v>
      </c>
      <c r="D12" s="5" t="str">
        <f>IF($B12="N/A","N/A",IF(C12&gt;10,"No",IF(C12&lt;=0,"No","Yes")))</f>
        <v>No</v>
      </c>
      <c r="E12" s="5">
        <v>99.354838709999996</v>
      </c>
      <c r="F12" s="5" t="str">
        <f>IF($B12="N/A","N/A",IF(E12&gt;10,"No",IF(E12&lt;=0,"No","Yes")))</f>
        <v>No</v>
      </c>
      <c r="G12" s="5">
        <v>96.503496502999994</v>
      </c>
      <c r="H12" s="5" t="str">
        <f>IF($B12="N/A","N/A",IF(G12&gt;10,"No",IF(G12&lt;=0,"No","Yes")))</f>
        <v>No</v>
      </c>
      <c r="I12" s="6">
        <v>2.8530000000000002</v>
      </c>
      <c r="J12" s="6">
        <v>-2.87</v>
      </c>
      <c r="K12" s="105" t="str">
        <f t="shared" si="0"/>
        <v>Yes</v>
      </c>
    </row>
    <row r="13" spans="1:11" x14ac:dyDescent="0.2">
      <c r="A13" s="124" t="s">
        <v>653</v>
      </c>
      <c r="B13" s="38" t="s">
        <v>224</v>
      </c>
      <c r="C13" s="5">
        <v>3.4013605442000001</v>
      </c>
      <c r="D13" s="5" t="str">
        <f>IF($B13="N/A","N/A",IF(C13&gt;5,"No",IF(C13&lt;=0,"No","Yes")))</f>
        <v>Yes</v>
      </c>
      <c r="E13" s="5">
        <v>0.64516129030000002</v>
      </c>
      <c r="F13" s="5" t="str">
        <f>IF($B13="N/A","N/A",IF(E13&gt;5,"No",IF(E13&lt;=0,"No","Yes")))</f>
        <v>Yes</v>
      </c>
      <c r="G13" s="5">
        <v>3.4965034964999999</v>
      </c>
      <c r="H13" s="5" t="str">
        <f>IF($B13="N/A","N/A",IF(G13&gt;5,"No",IF(G13&lt;=0,"No","Yes")))</f>
        <v>Yes</v>
      </c>
      <c r="I13" s="6">
        <v>-81</v>
      </c>
      <c r="J13" s="6">
        <v>442</v>
      </c>
      <c r="K13" s="105" t="str">
        <f t="shared" si="0"/>
        <v>No</v>
      </c>
    </row>
    <row r="14" spans="1:11" x14ac:dyDescent="0.2">
      <c r="A14" s="124" t="s">
        <v>159</v>
      </c>
      <c r="B14" s="22" t="s">
        <v>214</v>
      </c>
      <c r="C14" s="5">
        <v>99.319727890999999</v>
      </c>
      <c r="D14" s="5" t="str">
        <f>IF($B14="N/A","N/A",IF(C14&gt;100,"No",IF(C14&lt;95,"No","Yes")))</f>
        <v>Yes</v>
      </c>
      <c r="E14" s="5">
        <v>100</v>
      </c>
      <c r="F14" s="5" t="str">
        <f>IF($B14="N/A","N/A",IF(E14&gt;100,"No",IF(E14&lt;95,"No","Yes")))</f>
        <v>Yes</v>
      </c>
      <c r="G14" s="5">
        <v>97.202797203000003</v>
      </c>
      <c r="H14" s="5" t="str">
        <f>IF($B14="N/A","N/A",IF(G14&gt;100,"No",IF(G14&lt;95,"No","Yes")))</f>
        <v>Yes</v>
      </c>
      <c r="I14" s="6">
        <v>0.68489999999999995</v>
      </c>
      <c r="J14" s="6">
        <v>-2.8</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3.4013605442000001</v>
      </c>
      <c r="D16" s="5" t="str">
        <f>IF($B16="N/A","N/A",IF(C16&gt;30,"No",IF(C16&lt;5,"No","Yes")))</f>
        <v>No</v>
      </c>
      <c r="E16" s="5">
        <v>4.5161290323000003</v>
      </c>
      <c r="F16" s="5" t="str">
        <f>IF($B16="N/A","N/A",IF(E16&gt;30,"No",IF(E16&lt;5,"No","Yes")))</f>
        <v>No</v>
      </c>
      <c r="G16" s="5">
        <v>4.8951048951000002</v>
      </c>
      <c r="H16" s="5" t="str">
        <f>IF($B16="N/A","N/A",IF(G16&gt;30,"No",IF(G16&lt;5,"No","Yes")))</f>
        <v>No</v>
      </c>
      <c r="I16" s="6">
        <v>32.770000000000003</v>
      </c>
      <c r="J16" s="6">
        <v>8.3919999999999995</v>
      </c>
      <c r="K16" s="105" t="str">
        <f t="shared" si="0"/>
        <v>Yes</v>
      </c>
    </row>
    <row r="17" spans="1:11" x14ac:dyDescent="0.2">
      <c r="A17" s="124" t="s">
        <v>847</v>
      </c>
      <c r="B17" s="22" t="s">
        <v>227</v>
      </c>
      <c r="C17" s="5">
        <v>23.809523810000002</v>
      </c>
      <c r="D17" s="5" t="str">
        <f>IF($B17="N/A","N/A",IF(C17&gt;75,"No",IF(C17&lt;15,"No","Yes")))</f>
        <v>Yes</v>
      </c>
      <c r="E17" s="5">
        <v>23.870967742000001</v>
      </c>
      <c r="F17" s="5" t="str">
        <f>IF($B17="N/A","N/A",IF(E17&gt;75,"No",IF(E17&lt;15,"No","Yes")))</f>
        <v>Yes</v>
      </c>
      <c r="G17" s="5">
        <v>22.377622378000002</v>
      </c>
      <c r="H17" s="5" t="str">
        <f>IF($B17="N/A","N/A",IF(G17&gt;75,"No",IF(G17&lt;15,"No","Yes")))</f>
        <v>Yes</v>
      </c>
      <c r="I17" s="6">
        <v>0.2581</v>
      </c>
      <c r="J17" s="6">
        <v>-6.26</v>
      </c>
      <c r="K17" s="105" t="str">
        <f t="shared" si="0"/>
        <v>Yes</v>
      </c>
    </row>
    <row r="18" spans="1:11" x14ac:dyDescent="0.2">
      <c r="A18" s="124" t="s">
        <v>848</v>
      </c>
      <c r="B18" s="22" t="s">
        <v>228</v>
      </c>
      <c r="C18" s="5">
        <v>72.789115645999999</v>
      </c>
      <c r="D18" s="5" t="str">
        <f>IF($B18="N/A","N/A",IF(C18&gt;70,"No",IF(C18&lt;25,"No","Yes")))</f>
        <v>No</v>
      </c>
      <c r="E18" s="5">
        <v>71.612903226</v>
      </c>
      <c r="F18" s="5" t="str">
        <f>IF($B18="N/A","N/A",IF(E18&gt;70,"No",IF(E18&lt;25,"No","Yes")))</f>
        <v>No</v>
      </c>
      <c r="G18" s="5">
        <v>72.727272726999999</v>
      </c>
      <c r="H18" s="5" t="str">
        <f>IF($B18="N/A","N/A",IF(G18&gt;70,"No",IF(G18&lt;25,"No","Yes")))</f>
        <v>No</v>
      </c>
      <c r="I18" s="6">
        <v>-1.62</v>
      </c>
      <c r="J18" s="6">
        <v>1.556</v>
      </c>
      <c r="K18" s="105" t="str">
        <f t="shared" si="0"/>
        <v>Yes</v>
      </c>
    </row>
    <row r="19" spans="1:11" x14ac:dyDescent="0.2">
      <c r="A19" s="124" t="s">
        <v>160</v>
      </c>
      <c r="B19" s="22" t="s">
        <v>214</v>
      </c>
      <c r="C19" s="5">
        <v>97.959183672999998</v>
      </c>
      <c r="D19" s="5" t="str">
        <f>IF($B19="N/A","N/A",IF(C19&gt;100,"No",IF(C19&lt;95,"No","Yes")))</f>
        <v>Yes</v>
      </c>
      <c r="E19" s="5">
        <v>97.419354838999993</v>
      </c>
      <c r="F19" s="5" t="str">
        <f>IF($B19="N/A","N/A",IF(E19&gt;100,"No",IF(E19&lt;95,"No","Yes")))</f>
        <v>Yes</v>
      </c>
      <c r="G19" s="5">
        <v>95.804195804000003</v>
      </c>
      <c r="H19" s="5" t="str">
        <f>IF($B19="N/A","N/A",IF(G19&gt;100,"No",IF(G19&lt;95,"No","Yes")))</f>
        <v>Yes</v>
      </c>
      <c r="I19" s="6">
        <v>-0.55100000000000005</v>
      </c>
      <c r="J19" s="6">
        <v>-1.66</v>
      </c>
      <c r="K19" s="105" t="str">
        <f t="shared" si="0"/>
        <v>Yes</v>
      </c>
    </row>
    <row r="20" spans="1:11" x14ac:dyDescent="0.2">
      <c r="A20" s="103" t="s">
        <v>372</v>
      </c>
      <c r="B20" s="22" t="s">
        <v>241</v>
      </c>
      <c r="C20" s="5">
        <v>46.938775509999999</v>
      </c>
      <c r="D20" s="5" t="str">
        <f>IF($B20="N/A","N/A",IF(C20&gt;5,"No",IF(C20&lt;1,"No","Yes")))</f>
        <v>No</v>
      </c>
      <c r="E20" s="5">
        <v>49.032258065000001</v>
      </c>
      <c r="F20" s="5" t="str">
        <f>IF($B20="N/A","N/A",IF(E20&gt;5,"No",IF(E20&lt;1,"No","Yes")))</f>
        <v>No</v>
      </c>
      <c r="G20" s="5">
        <v>56.643356642999997</v>
      </c>
      <c r="H20" s="5" t="str">
        <f>IF($B20="N/A","N/A",IF(G20&gt;5,"No",IF(G20&lt;1,"No","Yes")))</f>
        <v>No</v>
      </c>
      <c r="I20" s="6">
        <v>4.46</v>
      </c>
      <c r="J20" s="6">
        <v>15.52</v>
      </c>
      <c r="K20" s="105" t="str">
        <f t="shared" si="0"/>
        <v>Yes</v>
      </c>
    </row>
    <row r="21" spans="1:11" x14ac:dyDescent="0.2">
      <c r="A21" s="103" t="s">
        <v>374</v>
      </c>
      <c r="B21" s="22" t="s">
        <v>242</v>
      </c>
      <c r="C21" s="5">
        <v>0</v>
      </c>
      <c r="D21" s="5" t="str">
        <f>IF($B21="N/A","N/A",IF(C21&gt;98,"No",IF(C21&lt;8,"No","Yes")))</f>
        <v>No</v>
      </c>
      <c r="E21" s="5">
        <v>0</v>
      </c>
      <c r="F21" s="5" t="str">
        <f>IF($B21="N/A","N/A",IF(E21&gt;98,"No",IF(E21&lt;8,"No","Yes")))</f>
        <v>No</v>
      </c>
      <c r="G21" s="5">
        <v>0</v>
      </c>
      <c r="H21" s="5" t="str">
        <f>IF($B21="N/A","N/A",IF(G21&gt;98,"No",IF(G21&lt;8,"No","Yes")))</f>
        <v>No</v>
      </c>
      <c r="I21" s="6" t="s">
        <v>1748</v>
      </c>
      <c r="J21" s="6" t="s">
        <v>1748</v>
      </c>
      <c r="K21" s="105" t="str">
        <f t="shared" si="0"/>
        <v>N/A</v>
      </c>
    </row>
    <row r="22" spans="1:11" x14ac:dyDescent="0.2">
      <c r="A22" s="120" t="s">
        <v>375</v>
      </c>
      <c r="B22" s="126" t="s">
        <v>224</v>
      </c>
      <c r="C22" s="114">
        <v>0.6802721088</v>
      </c>
      <c r="D22" s="114" t="str">
        <f>IF($B22="N/A","N/A",IF(C22&gt;5,"No",IF(C22&lt;=0,"No","Yes")))</f>
        <v>Yes</v>
      </c>
      <c r="E22" s="114">
        <v>0</v>
      </c>
      <c r="F22" s="114" t="str">
        <f>IF($B22="N/A","N/A",IF(E22&gt;5,"No",IF(E22&lt;=0,"No","Yes")))</f>
        <v>No</v>
      </c>
      <c r="G22" s="114">
        <v>0</v>
      </c>
      <c r="H22" s="114" t="str">
        <f>IF($B22="N/A","N/A",IF(G22&gt;5,"No",IF(G22&lt;=0,"No","Yes")))</f>
        <v>No</v>
      </c>
      <c r="I22" s="115">
        <v>-100</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2019-09-23T19:46:08Z</dcterms:modified>
  <dc:language>English</dc:language>
</cp:coreProperties>
</file>