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8"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<sst xmlns="http://schemas.openxmlformats.org/spreadsheetml/2006/main" count="8219" uniqueCount="1749">
  <si>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</si>
  <si>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</si>
  <si>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</si>
  <si>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</si>
  <si>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</si>
  <si>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</si>
  <si>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</si>
  <si>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</si>
  <si>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</si>
  <si>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</si>
  <si>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</si>
  <si>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</si>
  <si>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</si>
  <si>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</si>
  <si>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</si>
  <si>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</si>
  <si>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</si>
  <si>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</si>
  <si>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</si>
  <si>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</si>
  <si>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</si>
  <si>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</si>
  <si>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</si>
  <si>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</si>
  <si>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</si>
  <si>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</si>
  <si>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</si>
  <si>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</si>
  <si>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</si>
  <si>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</si>
  <si>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</si>
  <si>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</si>
  <si>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</si>
  <si>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</si>
  <si>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</si>
  <si>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</si>
  <si>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</si>
  <si>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</si>
  <si>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</si>
  <si>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</si>
  <si>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</si>
  <si>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</si>
  <si>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</si>
  <si>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</si>
  <si>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</si>
  <si>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</si>
  <si>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</si>
  <si>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</si>
  <si>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</si>
  <si>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</si>
  <si>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</si>
  <si>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</si>
  <si>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</si>
  <si>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</si>
  <si>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</si>
  <si>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</si>
  <si>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</si>
  <si>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</si>
  <si>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</si>
  <si>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</si>
  <si>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</si>
  <si>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</si>
  <si>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</si>
  <si>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</si>
  <si>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</si>
  <si>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</si>
  <si>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</si>
  <si>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</si>
  <si>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</si>
  <si>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</si>
  <si>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</si>
  <si>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</si>
  <si>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</si>
  <si>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</si>
  <si>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</si>
  <si>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</si>
  <si>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</si>
  <si>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</si>
  <si>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</si>
  <si>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</si>
  <si>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</si>
  <si>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</si>
  <si>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</si>
  <si>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</si>
  <si>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</si>
  <si>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</si>
  <si>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</si>
  <si>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</si>
  <si>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</si>
  <si>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</si>
  <si>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</si>
  <si>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</si>
  <si>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</si>
  <si>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</si>
  <si>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</si>
  <si>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</si>
  <si>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</si>
  <si>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</si>
  <si>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</si>
  <si>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</si>
  <si>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</si>
  <si>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</si>
  <si>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</si>
  <si>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</si>
  <si>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</si>
  <si>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</si>
  <si>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</si>
  <si>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</si>
  <si>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</si>
  <si>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</si>
  <si>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</si>
  <si>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</si>
  <si>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</si>
  <si>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</si>
  <si>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</si>
  <si>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</si>
  <si>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</si>
  <si>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</si>
  <si>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</si>
  <si>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</si>
  <si>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</si>
  <si>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</si>
  <si>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</si>
  <si>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</si>
  <si>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</si>
  <si>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</si>
  <si>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</si>
  <si>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</si>
  <si>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</si>
  <si>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</si>
  <si>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</si>
  <si>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</si>
  <si>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</si>
  <si>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</si>
  <si>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</si>
  <si>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</si>
  <si>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</si>
  <si>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</si>
  <si>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</si>
  <si>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</si>
  <si>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</si>
  <si>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</si>
  <si>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</si>
  <si>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</si>
  <si>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</si>
  <si>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</si>
  <si>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</si>
  <si>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</si>
  <si>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</si>
  <si>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</si>
  <si>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</si>
  <si>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</si>
  <si>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</si>
  <si>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</si>
  <si>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</si>
  <si>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</si>
  <si>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</si>
  <si>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</si>
  <si>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</si>
  <si>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</si>
  <si>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</si>
  <si>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</si>
  <si>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</si>
  <si>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</si>
  <si>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</si>
  <si>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</si>
  <si>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</si>
  <si>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</si>
  <si>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</si>
  <si>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</si>
  <si>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</si>
  <si>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</si>
  <si>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</si>
  <si>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</si>
  <si>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</si>
  <si>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</si>
  <si>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</si>
  <si>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</si>
  <si>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</si>
  <si>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</si>
  <si>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</si>
  <si>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</si>
  <si>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</si>
  <si>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</si>
  <si>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</si>
  <si>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</si>
  <si>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</si>
  <si>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</si>
  <si>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</si>
  <si>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</si>
  <si>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</si>
  <si>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</si>
  <si>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</si>
  <si>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</si>
  <si>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</si>
  <si>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</si>
  <si>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</si>
  <si>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</si>
  <si>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</si>
  <si>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</si>
  <si>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</si>
  <si>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</si>
  <si>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</si>
  <si>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</si>
  <si>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</si>
  <si>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</si>
  <si>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</si>
  <si>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</si>
  <si>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</si>
  <si>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</si>
  <si>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</si>
  <si>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</si>
  <si>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</si>
  <si>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</si>
  <si>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</si>
  <si>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</si>
  <si>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</si>
  <si>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</si>
  <si>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</si>
  <si>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</si>
  <si>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</si>
  <si>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</si>
  <si>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</si>
  <si>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</si>
  <si>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</si>
  <si>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</si>
  <si>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</si>
  <si>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</si>
  <si>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</si>
  <si>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</si>
  <si>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</si>
  <si>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</si>
  <si>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</si>
  <si>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</si>
  <si>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</si>
  <si>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</si>
  <si>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</si>
  <si>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</si>
  <si>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</si>
  <si>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</si>
  <si>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</si>
  <si>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</si>
  <si>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</si>
  <si>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</si>
  <si>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</si>
  <si>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</si>
  <si>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</si>
  <si>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</si>
  <si>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</si>
  <si>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</si>
  <si>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</si>
  <si>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</si>
  <si>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</si>
  <si>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</si>
  <si>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</si>
  <si>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</si>
  <si>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</si>
  <si>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</si>
  <si>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</si>
  <si>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</si>
  <si>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</si>
  <si>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</si>
  <si>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</si>
  <si>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</si>
  <si>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</si>
  <si>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</si>
  <si>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</si>
  <si>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</si>
  <si>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</si>
  <si>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</si>
  <si>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</si>
  <si>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</si>
  <si>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</si>
  <si>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</si>
  <si>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</si>
  <si>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</si>
  <si>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</si>
  <si>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</si>
  <si>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</si>
  <si>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</si>
  <si>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</si>
  <si>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</si>
  <si>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</si>
  <si>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</si>
  <si>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</si>
  <si>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</si>
  <si>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</si>
  <si>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</si>
  <si>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</si>
  <si>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</si>
  <si>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</si>
  <si>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</si>
  <si>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</si>
  <si>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</si>
  <si>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</si>
  <si>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</si>
  <si>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</si>
  <si>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</si>
  <si>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</si>
  <si>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</si>
  <si>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</si>
  <si>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</si>
  <si>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</si>
  <si>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</si>
  <si>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</si>
  <si>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</si>
  <si>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</si>
  <si>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</si>
  <si>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</si>
  <si>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</si>
  <si>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</si>
  <si>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</si>
  <si>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</si>
  <si>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</si>
  <si>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</si>
  <si>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</si>
  <si>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</si>
  <si>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</si>
  <si>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</si>
  <si>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</si>
  <si>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</si>
  <si>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</si>
  <si>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</si>
  <si>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</si>
  <si>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</si>
  <si>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</si>
  <si>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</si>
  <si>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</si>
  <si>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</si>
  <si>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</si>
  <si>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</si>
  <si>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</si>
  <si>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</si>
  <si>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</si>
  <si>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</si>
  <si>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</si>
  <si>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</si>
  <si>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</si>
  <si>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</si>
  <si>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</si>
  <si>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</si>
  <si>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</si>
  <si>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</si>
  <si>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</si>
  <si>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</si>
  <si>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</si>
  <si>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</si>
  <si>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</si>
  <si>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</si>
  <si>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</si>
  <si>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</si>
  <si>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</si>
  <si>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</si>
  <si>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</si>
  <si>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</si>
  <si>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</si>
  <si>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</si>
  <si>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</si>
  <si>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</si>
  <si>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</si>
  <si>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</si>
  <si>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</si>
  <si>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</si>
  <si>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</si>
  <si>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</si>
  <si>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</si>
  <si>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</si>
  <si>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</si>
  <si>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</si>
  <si>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</si>
  <si>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</si>
  <si>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</si>
  <si>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</si>
  <si>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</si>
  <si>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</si>
  <si>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</si>
  <si>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</si>
  <si>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</si>
  <si>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</si>
  <si>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</si>
  <si>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</si>
  <si>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</si>
  <si>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</si>
  <si>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</si>
  <si>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</si>
  <si>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</si>
  <si>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</si>
  <si>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</si>
  <si>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</si>
  <si>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</si>
  <si>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</si>
  <si>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</si>
  <si>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</si>
  <si>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</si>
  <si>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</si>
  <si>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</si>
  <si>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</si>
  <si>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</si>
  <si>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</si>
  <si>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</si>
  <si>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</si>
  <si>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</si>
  <si>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</si>
  <si>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</si>
  <si>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</si>
  <si>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</si>
  <si>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</si>
  <si>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</si>
  <si>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</si>
  <si>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</si>
  <si>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</si>
  <si>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</si>
  <si>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</si>
  <si>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</si>
  <si>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</si>
  <si>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</si>
  <si>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</si>
  <si>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</si>
  <si>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</si>
  <si>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</si>
  <si>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</si>
  <si>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</si>
  <si>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</si>
  <si>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</si>
  <si>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</si>
  <si>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</si>
  <si>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</si>
  <si>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</si>
  <si>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</si>
  <si>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</si>
  <si>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</si>
  <si>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</si>
  <si>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</si>
  <si>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</si>
  <si>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</si>
  <si>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</si>
  <si>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</si>
  <si>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</si>
  <si>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</si>
  <si>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</si>
  <si>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</si>
  <si>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</si>
  <si>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</si>
  <si>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</si>
  <si>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</si>
  <si>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</si>
  <si>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</si>
  <si>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</si>
  <si>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</si>
  <si>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</si>
  <si>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</si>
  <si>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</si>
  <si>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</si>
  <si>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</si>
  <si>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</si>
  <si>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</si>
  <si>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</si>
  <si>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</si>
  <si>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</si>
  <si>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</si>
  <si>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</si>
  <si>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</si>
  <si>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</si>
  <si>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</si>
  <si>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</si>
  <si>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</si>
  <si>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</si>
  <si>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</si>
  <si>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</si>
  <si>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</si>
  <si>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</si>
  <si>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</si>
  <si>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</si>
  <si>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</si>
  <si>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</si>
  <si>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</si>
  <si>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</si>
  <si>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</si>
  <si>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</si>
  <si>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</si>
  <si>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</si>
  <si>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</si>
  <si>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</si>
  <si>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</si>
  <si>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</si>
  <si>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</si>
  <si>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</si>
  <si>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</si>
  <si>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</si>
  <si>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</si>
  <si>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</si>
  <si>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</si>
  <si>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</si>
  <si>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</si>
  <si>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</si>
  <si>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</si>
  <si>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</si>
  <si>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</si>
  <si>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</si>
  <si>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</si>
  <si>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</si>
  <si>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</si>
  <si>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</si>
  <si>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</si>
  <si>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</si>
  <si>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</si>
  <si>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</si>
  <si>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</si>
  <si>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</si>
  <si>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</si>
  <si>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</si>
  <si>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</si>
  <si>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</si>
  <si>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</si>
  <si>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</si>
  <si>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</si>
  <si>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</si>
  <si>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</si>
  <si>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</si>
  <si>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</si>
  <si>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</si>
  <si>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</si>
  <si>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</si>
  <si>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</si>
  <si>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</si>
  <si>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</si>
  <si>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</si>
  <si>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</si>
  <si>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</si>
  <si>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</si>
  <si>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</si>
  <si>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</si>
  <si>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</si>
  <si>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</si>
  <si>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</si>
  <si>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</si>
  <si>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</si>
  <si>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</si>
  <si>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</si>
  <si>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</si>
  <si>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</si>
  <si>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</si>
  <si>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</si>
  <si>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</si>
  <si>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</si>
  <si>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</si>
  <si>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</si>
  <si>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</si>
  <si>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</si>
  <si>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</si>
  <si>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</si>
  <si>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</si>
  <si>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</si>
  <si>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</si>
  <si>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</si>
  <si>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</si>
  <si>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</si>
  <si>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</si>
  <si>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</si>
  <si>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</si>
  <si>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</si>
  <si>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</si>
  <si>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</si>
  <si>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</si>
  <si>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</si>
  <si>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</si>
  <si>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</si>
  <si>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</si>
  <si>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</si>
  <si>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</si>
  <si>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</si>
  <si>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</si>
  <si>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</si>
  <si>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</si>
  <si>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</si>
  <si>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</si>
  <si>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</si>
  <si>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</si>
  <si>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</si>
  <si>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</si>
  <si>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</si>
  <si>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</si>
  <si>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</si>
  <si>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</si>
  <si>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</si>
  <si>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</si>
  <si>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</si>
  <si>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</si>
  <si>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</si>
  <si>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</si>
  <si>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</si>
  <si>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</si>
  <si>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</si>
  <si>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</si>
  <si>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</si>
  <si>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</si>
  <si>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</si>
  <si>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</si>
  <si>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</si>
  <si>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</si>
  <si>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</si>
  <si>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</si>
  <si>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</si>
  <si>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</si>
  <si>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</si>
  <si>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</si>
  <si>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</si>
  <si>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</si>
  <si>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</si>
  <si>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</si>
  <si>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</si>
  <si>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</si>
  <si>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</si>
  <si>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</si>
  <si>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</si>
  <si>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</si>
  <si>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</si>
  <si>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</si>
  <si>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</si>
  <si>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</si>
  <si>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</si>
  <si>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</si>
  <si>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</si>
  <si>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</si>
  <si>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</si>
  <si>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</si>
  <si>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</si>
  <si>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</si>
  <si>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</si>
  <si>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</si>
  <si>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</si>
  <si>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</si>
  <si>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</si>
  <si>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</si>
  <si>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</si>
  <si>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</si>
  <si>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</si>
  <si>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</si>
  <si>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</si>
  <si>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</si>
  <si>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</si>
  <si>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</si>
  <si>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</si>
  <si>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</si>
  <si>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</si>
  <si>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</si>
  <si>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</si>
  <si>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</si>
  <si>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</si>
  <si>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</si>
  <si>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</si>
  <si>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</si>
  <si>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</si>
  <si>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</si>
  <si>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</si>
  <si>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</si>
  <si>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</si>
  <si>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</si>
  <si>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</si>
  <si>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</si>
  <si>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</si>
  <si>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</si>
  <si>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</si>
  <si>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</si>
  <si>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</si>
  <si>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</si>
  <si>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</si>
  <si>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</si>
  <si>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</si>
  <si>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</si>
  <si>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</si>
  <si>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</si>
  <si>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</si>
  <si>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</si>
  <si>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</si>
  <si>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</si>
  <si>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</si>
  <si>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</si>
  <si>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</si>
  <si>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</si>
  <si>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</si>
  <si>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</si>
  <si>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</si>
  <si>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</si>
  <si>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</si>
  <si>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</si>
  <si>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</si>
  <si>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</si>
  <si>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</si>
  <si>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</si>
  <si>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</si>
  <si>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</si>
  <si>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</si>
  <si>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</si>
  <si>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</si>
  <si>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</si>
  <si>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</si>
  <si>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</si>
  <si>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</si>
  <si>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</si>
  <si>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</si>
  <si>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</si>
  <si>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</si>
  <si>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</si>
  <si>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</si>
  <si>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</si>
  <si>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</si>
  <si>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</si>
  <si>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</si>
  <si>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</si>
  <si>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</si>
  <si>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</si>
  <si>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</si>
  <si>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</si>
  <si>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</si>
  <si>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</si>
  <si>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</si>
  <si>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</si>
  <si>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</si>
  <si>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</si>
  <si>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</si>
  <si>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</si>
  <si>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</si>
  <si>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</si>
  <si>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</si>
  <si>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</si>
  <si>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</si>
  <si>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</si>
  <si>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</si>
  <si>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</si>
  <si>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</si>
  <si>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</si>
  <si>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</si>
  <si>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</si>
  <si>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</si>
  <si>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</si>
  <si>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</si>
  <si>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</si>
  <si>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</si>
  <si>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</si>
  <si>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</si>
  <si>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</si>
  <si>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</si>
  <si>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</si>
  <si>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</si>
  <si>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</si>
  <si>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</si>
  <si>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</si>
  <si>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</si>
  <si>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</si>
  <si>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</si>
  <si>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</si>
  <si>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</si>
  <si>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</si>
  <si>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</si>
  <si>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</si>
  <si>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</si>
  <si>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</si>
  <si>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</si>
  <si>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</si>
  <si>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</si>
  <si>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</si>
  <si>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</si>
  <si>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</si>
  <si>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</si>
  <si>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</si>
  <si>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</si>
  <si>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</si>
  <si>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</si>
  <si>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</si>
  <si>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</si>
  <si>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</si>
  <si>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</si>
  <si>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</si>
  <si>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</si>
  <si>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</si>
  <si>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</si>
  <si>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</si>
  <si>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</si>
  <si>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</si>
  <si>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</si>
  <si>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</si>
  <si>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</si>
  <si>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</si>
  <si>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</si>
  <si>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</si>
  <si>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</si>
  <si>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</si>
  <si>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</si>
  <si>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</si>
  <si>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</si>
  <si>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</si>
  <si>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</si>
  <si>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</si>
  <si>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</si>
  <si>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</si>
  <si>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</si>
  <si>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</si>
  <si>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</si>
  <si>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</si>
  <si>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</si>
  <si>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</si>
  <si>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</si>
  <si>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</si>
  <si>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</si>
  <si>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</si>
  <si>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</si>
  <si>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</si>
  <si>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</si>
  <si>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</si>
  <si>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</si>
  <si>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</si>
  <si>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</si>
  <si>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</si>
  <si>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</si>
  <si>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</si>
  <si>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</si>
  <si>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</si>
  <si>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</si>
  <si>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</si>
  <si>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</si>
  <si>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</si>
  <si>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</si>
  <si>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</si>
  <si>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</si>
  <si>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</si>
  <si>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</si>
  <si>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</si>
  <si>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</si>
  <si>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</si>
  <si>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</si>
  <si>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</si>
  <si>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</si>
  <si>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</si>
  <si>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</si>
  <si>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</si>
  <si>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</si>
  <si>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</si>
  <si>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</si>
  <si>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</si>
  <si>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</si>
  <si>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</si>
  <si>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</si>
  <si>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</si>
  <si>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</si>
  <si>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</si>
  <si>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</si>
  <si>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</si>
  <si>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</si>
  <si>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</si>
  <si>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</si>
  <si>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</si>
  <si>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</si>
  <si>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</si>
  <si>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</si>
  <si>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</si>
  <si>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</si>
  <si>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</si>
  <si>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</si>
  <si>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</si>
  <si>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</si>
  <si>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</si>
  <si>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</si>
  <si>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</si>
  <si>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</si>
  <si>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</si>
  <si>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</si>
  <si>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</si>
  <si>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</si>
  <si>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</si>
  <si>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</si>
  <si>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</si>
  <si>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</si>
  <si>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</si>
  <si>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</si>
  <si>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</si>
  <si>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</si>
  <si>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</si>
  <si>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</si>
  <si>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</si>
  <si>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</si>
  <si>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</si>
  <si>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</si>
  <si>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</si>
  <si>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</si>
  <si>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</si>
  <si>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</si>
  <si>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</si>
  <si>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</si>
  <si>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</si>
  <si>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</si>
  <si>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</si>
  <si>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</si>
  <si>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</si>
  <si>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</si>
  <si>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</si>
  <si>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</si>
  <si>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</si>
  <si>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</si>
  <si>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</si>
  <si>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</si>
  <si>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</si>
  <si>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</si>
  <si>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</si>
  <si>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</si>
  <si>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</si>
  <si>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</si>
  <si>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</si>
  <si>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</si>
  <si>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</si>
  <si>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</si>
  <si>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</si>
  <si>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</si>
  <si>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</si>
  <si>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</si>
  <si>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</si>
  <si>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</si>
  <si>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</si>
  <si>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</si>
  <si>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</si>
  <si>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</si>
  <si>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</si>
  <si>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</si>
  <si>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</si>
  <si>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</si>
  <si>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</si>
  <si>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</si>
  <si>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</si>
  <si>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</si>
  <si>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</si>
  <si>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</si>
  <si>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</si>
  <si>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</si>
  <si>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</si>
  <si>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</si>
  <si>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</si>
  <si>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</si>
  <si>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</si>
  <si>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</si>
  <si>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</si>
  <si>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</si>
  <si>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</si>
  <si>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</si>
  <si>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</si>
  <si>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</si>
  <si>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</si>
  <si>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</si>
  <si>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</si>
  <si>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</si>
  <si>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</si>
  <si>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</si>
  <si>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</si>
  <si>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</si>
  <si>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</si>
  <si>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</si>
  <si>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</si>
  <si>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</si>
  <si>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</si>
  <si>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</si>
  <si>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</si>
  <si>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</si>
  <si>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</si>
  <si>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</si>
  <si>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</si>
  <si>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</si>
  <si>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</si>
  <si>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</si>
  <si>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</si>
  <si>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</si>
  <si>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</si>
  <si>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</si>
  <si>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</si>
  <si>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</si>
  <si>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</si>
  <si>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</si>
  <si>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</si>
  <si>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</si>
  <si>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</si>
  <si>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</si>
  <si>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</si>
  <si>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</si>
  <si>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</si>
  <si>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</si>
  <si>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</si>
  <si>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</si>
  <si>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</si>
  <si>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</si>
  <si>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</si>
  <si>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</si>
  <si>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</si>
  <si>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</si>
  <si>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</si>
  <si>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</si>
  <si>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</si>
  <si>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</si>
  <si>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</si>
  <si>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</si>
  <si>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</si>
  <si>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</si>
  <si>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</si>
  <si>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</si>
  <si>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</si>
  <si>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</si>
  <si>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</si>
  <si>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</si>
  <si>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</si>
  <si>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</si>
  <si>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</si>
  <si>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</si>
  <si>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</si>
  <si>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</si>
  <si>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</si>
  <si>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</si>
  <si>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</si>
  <si>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</si>
  <si>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</si>
  <si>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</si>
  <si>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</si>
  <si>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</si>
  <si>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</si>
  <si>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</si>
  <si>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</si>
  <si>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</si>
  <si>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</si>
  <si>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</si>
  <si>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</si>
  <si>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</si>
  <si>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</si>
  <si>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</si>
  <si>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</si>
  <si>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</si>
  <si>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</si>
  <si>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</si>
  <si>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</si>
  <si>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</si>
  <si>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</si>
  <si>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</si>
  <si>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</si>
  <si>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</si>
  <si>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</si>
  <si>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</si>
  <si>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</si>
  <si>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</si>
  <si>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</si>
  <si>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</si>
  <si>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</si>
  <si>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</si>
  <si>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</si>
  <si>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</si>
  <si>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</si>
  <si>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</si>
  <si>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</si>
  <si>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</si>
  <si>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</si>
  <si>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</si>
  <si>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</si>
  <si>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</si>
  <si>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</si>
  <si>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</si>
  <si>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</si>
  <si>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</si>
  <si>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</si>
  <si>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</si>
  <si>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</si>
  <si>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</si>
  <si>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</si>
  <si>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</si>
  <si>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</si>
  <si>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</si>
  <si>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</si>
  <si>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</si>
  <si>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</si>
  <si>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</si>
  <si>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</si>
  <si>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</si>
  <si>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</si>
  <si>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</si>
  <si>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</si>
  <si>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</si>
  <si>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</si>
  <si>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</si>
  <si>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</si>
  <si>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</si>
  <si>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</si>
  <si>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</si>
  <si>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</si>
  <si>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</si>
  <si>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</si>
  <si>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</si>
  <si>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</si>
  <si>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</si>
  <si>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</si>
  <si>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</si>
  <si>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</si>
  <si>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</si>
  <si>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</si>
  <si>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</si>
  <si>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</si>
  <si>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</si>
  <si>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</si>
  <si>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</si>
  <si>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</si>
  <si>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</si>
  <si>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</si>
  <si>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</si>
  <si>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</si>
  <si>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</si>
  <si>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</si>
  <si>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</si>
  <si>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</si>
  <si>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</si>
  <si>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</si>
  <si>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</si>
  <si>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</si>
  <si>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</si>
  <si>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</si>
  <si>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</si>
  <si>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</si>
  <si>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</si>
  <si>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</si>
  <si>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</si>
  <si>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</si>
  <si>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</si>
  <si>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</si>
  <si>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</si>
  <si>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</si>
  <si>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</si>
  <si>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</si>
  <si>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</si>
  <si>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</si>
  <si>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</si>
  <si>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</si>
  <si>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</si>
  <si>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</si>
  <si>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</si>
  <si>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</si>
  <si>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</si>
  <si>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</si>
  <si>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</si>
  <si>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</si>
  <si>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</si>
  <si>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</si>
  <si>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</si>
  <si>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</si>
  <si>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</si>
  <si>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</si>
  <si>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</si>
  <si>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</si>
  <si>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</si>
  <si>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</si>
  <si>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</si>
  <si>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</si>
  <si>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</si>
  <si>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</si>
  <si>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</si>
  <si>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</si>
  <si>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</si>
  <si>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</si>
  <si>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</si>
  <si>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</si>
  <si>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</si>
  <si>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</si>
  <si>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</si>
  <si>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</si>
  <si>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</si>
  <si>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</si>
  <si>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</si>
  <si>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</si>
  <si>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</si>
  <si>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</si>
  <si>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</si>
  <si>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</si>
  <si>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</si>
  <si>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</si>
  <si>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</si>
  <si>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</si>
  <si>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</si>
  <si>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</si>
  <si>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</si>
  <si>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</si>
  <si>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</si>
  <si>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</si>
  <si>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</si>
  <si>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</si>
  <si>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</si>
  <si>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</si>
  <si>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</si>
  <si>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</si>
  <si>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</si>
  <si>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</si>
  <si>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</si>
  <si>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</si>
  <si>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</si>
  <si>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</si>
  <si>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</si>
  <si>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</si>
  <si>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</si>
  <si>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</si>
  <si>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</si>
  <si>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</si>
  <si>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</si>
  <si>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</si>
  <si>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</si>
  <si>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</si>
  <si>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</si>
  <si>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</si>
  <si>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</si>
  <si>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</si>
  <si>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</si>
  <si>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</si>
  <si>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</si>
  <si>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</si>
  <si>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</si>
  <si>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</si>
  <si>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</si>
  <si>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</si>
  <si>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</si>
  <si>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</si>
  <si>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</si>
  <si>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</si>
  <si>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</si>
  <si>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</si>
  <si>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</si>
  <si>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</si>
  <si>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</si>
  <si>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</si>
  <si>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</si>
  <si>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</si>
  <si>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</si>
  <si>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</si>
  <si>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</si>
  <si>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</si>
  <si>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</si>
  <si>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</si>
  <si>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</si>
  <si>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</si>
  <si>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</si>
  <si>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</si>
  <si>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</si>
  <si>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</si>
  <si>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</si>
  <si>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</si>
  <si>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</si>
  <si>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</si>
  <si>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</si>
  <si>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</si>
  <si>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</si>
  <si>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</si>
  <si>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</si>
  <si>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</si>
  <si>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</si>
  <si>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</si>
  <si>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</si>
  <si>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</si>
  <si>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</si>
  <si>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</si>
  <si>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</si>
  <si>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</si>
  <si>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</si>
  <si>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</si>
  <si>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</si>
  <si>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</si>
  <si>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</si>
  <si>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</si>
  <si>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</si>
  <si>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</si>
  <si>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</si>
  <si>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</si>
  <si>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</si>
  <si>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</si>
  <si>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</si>
  <si>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</si>
  <si>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</si>
  <si>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</si>
  <si>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</si>
  <si>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</si>
  <si>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</si>
  <si>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</si>
  <si>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</si>
  <si>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</si>
  <si>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</si>
  <si>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</si>
  <si>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</si>
  <si>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</si>
  <si>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</si>
  <si>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</si>
  <si>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</si>
  <si>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</si>
  <si>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</si>
  <si>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</si>
  <si>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</si>
  <si>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</si>
  <si>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</si>
  <si>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</si>
  <si>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</si>
  <si>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</si>
  <si>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</si>
  <si>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</si>
  <si>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</si>
  <si>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</si>
  <si>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</si>
  <si>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</si>
  <si>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</si>
  <si>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</si>
  <si>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</si>
  <si>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</si>
  <si>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</si>
  <si>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</si>
  <si>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</si>
  <si>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</si>
  <si>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</si>
  <si>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</si>
  <si>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</si>
  <si>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</si>
  <si>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</si>
  <si>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</si>
  <si>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</si>
  <si>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</si>
  <si>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</si>
  <si>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</si>
  <si>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</si>
  <si>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</si>
  <si>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</si>
  <si>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</si>
  <si>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</si>
  <si>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</si>
  <si>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</si>
  <si>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</si>
  <si>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</si>
  <si>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</si>
  <si>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</si>
  <si>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</si>
  <si>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</si>
  <si>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</si>
  <si>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</si>
  <si>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</si>
  <si>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</si>
  <si>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</si>
  <si>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</si>
  <si>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</si>
  <si>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</si>
  <si>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</si>
  <si>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</si>
  <si>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</si>
  <si>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</si>
  <si>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</si>
  <si>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</si>
  <si>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</si>
  <si>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</si>
  <si>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</si>
  <si>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</si>
  <si>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</si>
  <si>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</si>
  <si>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</si>
  <si>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</si>
  <si>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</si>
  <si>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</si>
  <si>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</si>
  <si>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</si>
  <si>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</si>
  <si>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</si>
  <si>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</si>
  <si>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</si>
  <si>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</si>
  <si>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</si>
  <si>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</si>
  <si>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</si>
  <si>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</si>
  <si>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</si>
  <si>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</si>
  <si>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</si>
  <si>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</si>
  <si>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</si>
  <si>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</si>
  <si>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</si>
  <si>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</si>
  <si>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</si>
  <si>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</si>
  <si>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</si>
  <si>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</si>
  <si>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</si>
  <si>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</si>
  <si>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</si>
  <si>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</si>
  <si>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</si>
  <si>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</si>
  <si>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</si>
  <si>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</si>
  <si>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</si>
  <si>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</si>
  <si>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</si>
  <si>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</si>
  <si>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</si>
  <si>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</si>
  <si>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</si>
  <si>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</si>
  <si>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</si>
  <si>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</si>
  <si>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</si>
  <si>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</si>
  <si>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</si>
  <si>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</si>
  <si>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</si>
  <si>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</si>
  <si>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</si>
  <si>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</si>
  <si>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</si>
  <si>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</si>
  <si>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</si>
  <si>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</si>
  <si>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</si>
  <si>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</si>
  <si>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</si>
  <si>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</si>
  <si>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</si>
  <si>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</si>
  <si>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</si>
  <si>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</si>
  <si>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</si>
  <si>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</si>
  <si>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</si>
  <si>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</si>
  <si>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</si>
  <si>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</si>
  <si>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</si>
  <si>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</si>
  <si>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</si>
  <si>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</si>
  <si>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</si>
  <si>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</si>
  <si>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</si>
  <si>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</si>
  <si>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</si>
  <si>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</si>
  <si>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</si>
  <si>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</si>
  <si>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</si>
  <si>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</si>
  <si>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</si>
  <si>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</si>
  <si>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</si>
  <si>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</si>
  <si>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</si>
  <si>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</si>
  <si>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</si>
  <si>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</si>
  <si>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</si>
  <si>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</si>
  <si>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</si>
  <si>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</si>
  <si>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</si>
  <si>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</si>
  <si>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</si>
  <si>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</si>
  <si>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</si>
  <si>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</si>
  <si>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</si>
  <si>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</si>
  <si>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</si>
  <si>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</si>
  <si>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</si>
  <si>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</si>
  <si>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</si>
  <si>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</si>
  <si>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</si>
  <si>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</si>
  <si>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</si>
  <si>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</si>
  <si>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</si>
  <si>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</si>
  <si>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</si>
  <si>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</si>
  <si>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</si>
  <si>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</si>
  <si>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</si>
  <si>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</si>
  <si>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</si>
  <si>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</si>
  <si>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</si>
  <si>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</si>
  <si>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</si>
  <si>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</si>
  <si>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</si>
  <si>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</si>
  <si>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</si>
  <si>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</si>
  <si>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</si>
  <si>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</si>
  <si>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</si>
  <si>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</si>
  <si>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</si>
  <si>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</si>
  <si>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</si>
  <si>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</si>
  <si>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</si>
  <si>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</si>
  <si>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</si>
  <si>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</si>
  <si>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</si>
  <si>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</si>
  <si>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</si>
  <si>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</si>
  <si>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</si>
  <si>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</si>
  <si>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</si>
  <si>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</si>
  <si>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</si>
  <si>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</si>
  <si>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</si>
  <si>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</si>
  <si>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</si>
  <si>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</si>
  <si>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</si>
  <si>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</si>
  <si>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</si>
  <si>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</si>
  <si>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</si>
  <si>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</si>
  <si>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</si>
  <si>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</si>
  <si>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</si>
  <si>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</si>
  <si>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</si>
  <si>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</si>
  <si>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</si>
  <si>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</si>
  <si>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</si>
  <si>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</si>
  <si>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</si>
  <si>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</si>
  <si>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</si>
  <si>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</si>
  <si>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</si>
  <si>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</si>
  <si>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</si>
  <si>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</si>
  <si>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</si>
  <si>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</si>
  <si>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</si>
  <si>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</si>
  <si>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</si>
  <si>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</si>
  <si>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</si>
  <si>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</si>
  <si>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</si>
  <si>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</si>
  <si>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</si>
  <si>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</si>
  <si>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</si>
  <si>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</si>
  <si>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</si>
  <si>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</si>
  <si>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</si>
  <si>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</si>
  <si>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</si>
  <si>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</si>
  <si>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</si>
  <si>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</si>
  <si>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</si>
  <si>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</si>
  <si>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</si>
  <si>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</si>
  <si>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</si>
  <si>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</si>
  <si>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</si>
  <si>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</si>
  <si>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</si>
  <si>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</si>
  <si>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</si>
  <si>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</si>
  <si>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</si>
  <si>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</si>
  <si>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</si>
  <si>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</si>
  <si>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</si>
  <si>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</si>
  <si>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</si>
  <si>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</si>
  <si>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</si>
  <si>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</si>
  <si>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</si>
  <si>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</si>
  <si>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</si>
  <si>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</si>
  <si>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</si>
  <si>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</si>
  <si>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</si>
  <si>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</si>
  <si>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</si>
  <si>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</si>
  <si>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</si>
  <si>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</si>
  <si>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</si>
  <si>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</si>
  <si>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</si>
  <si>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</si>
  <si>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</si>
  <si>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</si>
  <si>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</si>
  <si>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</si>
  <si>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</si>
  <si>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</si>
  <si>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</si>
  <si>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</si>
  <si>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</si>
  <si>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</si>
  <si>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</si>
  <si>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</si>
  <si>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</si>
  <si>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</si>
  <si>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</si>
  <si>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</si>
  <si>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</si>
  <si>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</si>
  <si>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</si>
  <si>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</si>
  <si>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</si>
  <si>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</si>
  <si>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</si>
  <si>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</si>
  <si>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</si>
  <si>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</si>
  <si>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</si>
  <si>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</si>
  <si>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</si>
  <si>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</si>
  <si>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</si>
  <si>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</si>
  <si>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</si>
  <si>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</si>
  <si>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</si>
  <si>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</si>
  <si>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</si>
  <si>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</si>
  <si>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</si>
  <si>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</si>
  <si>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</si>
  <si>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</si>
  <si>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</si>
  <si>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</si>
  <si>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</si>
  <si>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</si>
  <si>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</si>
  <si>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</si>
  <si>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</si>
  <si>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</si>
  <si>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</si>
  <si>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</si>
  <si>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</si>
  <si>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</si>
  <si>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</si>
  <si>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</si>
  <si>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</si>
  <si>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</si>
  <si>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</si>
  <si>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</si>
  <si>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</si>
  <si>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</si>
  <si>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</si>
  <si>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</si>
  <si>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</si>
  <si>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</si>
  <si>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</si>
  <si>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</si>
  <si>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</si>
  <si>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</si>
  <si>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</si>
  <si>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</si>
  <si>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</si>
  <si>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</si>
  <si>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</si>
  <si>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</si>
  <si>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</si>
  <si>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</si>
  <si>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</si>
  <si>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</si>
  <si>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</si>
  <si>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</si>
  <si>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</si>
  <si>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</si>
  <si>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</si>
  <si>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</si>
  <si>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</si>
  <si>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</si>
  <si>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</si>
  <si>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</si>
  <si>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</si>
  <si>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</si>
  <si>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</si>
  <si>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</si>
  <si>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</si>
  <si>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</si>
  <si>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</si>
  <si>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</si>
  <si>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</si>
  <si>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</si>
  <si>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</si>
  <si>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</si>
  <si>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</si>
  <si>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</si>
  <si>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</si>
  <si>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</si>
  <si>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</si>
  <si>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</si>
  <si>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</si>
  <si>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</si>
  <si>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</si>
  <si>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</si>
  <si>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</si>
  <si>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</si>
  <si>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</si>
  <si>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</si>
  <si>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</si>
  <si>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</si>
  <si>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</si>
  <si>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</si>
  <si>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</si>
  <si>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</si>
  <si>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</si>
  <si>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</si>
  <si>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</si>
  <si>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</si>
  <si>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</si>
  <si>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</si>
  <si>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</si>
  <si>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</si>
  <si>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</si>
  <si>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</si>
  <si>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</si>
  <si>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</si>
  <si>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</si>
  <si>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</si>
  <si>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</si>
  <si>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</si>
  <si>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</si>
  <si>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TN</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</si>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</sst>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6" t="s">
        <v>1634</v>
      </c>
    </row>
    <row r="2" spans="1:1" ht="15" x14ac:dyDescent="0.25">
      <c r="A2" s="126" t="s">
        <v>648</v>
      </c>
    </row>
    <row r="3" spans="1:1" ht="30" x14ac:dyDescent="0.6">
      <c r="A3" s="127" t="s">
        <v>1635</v>
      </c>
    </row>
    <row r="4" spans="1:1" ht="30" x14ac:dyDescent="0.6">
      <c r="A4" s="127" t="s">
        <v>1720</v>
      </c>
    </row>
    <row r="5" spans="1:1" ht="18" x14ac:dyDescent="0.25">
      <c r="A5" s="128" t="s">
        <v>1733</v>
      </c>
    </row>
    <row r="6" spans="1:1" ht="16.5" customHeight="1" x14ac:dyDescent="0.2">
      <c r="A6" s="129" t="s">
        <v>648</v>
      </c>
    </row>
    <row r="7" spans="1:1" ht="13.5" x14ac:dyDescent="0.25">
      <c r="A7" s="130" t="s">
        <v>1636</v>
      </c>
    </row>
    <row r="8" spans="1:1" ht="62.1" customHeight="1" x14ac:dyDescent="0.2">
      <c r="A8" s="131" t="s">
        <v>1637</v>
      </c>
    </row>
    <row r="9" spans="1:1" x14ac:dyDescent="0.2">
      <c r="A9" s="132" t="s">
        <v>648</v>
      </c>
    </row>
    <row r="10" spans="1:1" ht="13.5" x14ac:dyDescent="0.25">
      <c r="A10" s="130" t="s">
        <v>1638</v>
      </c>
    </row>
    <row r="11" spans="1:1" ht="95.1" customHeight="1" x14ac:dyDescent="0.2">
      <c r="A11" s="133" t="s">
        <v>1723</v>
      </c>
    </row>
    <row r="12" spans="1:1" x14ac:dyDescent="0.2">
      <c r="A12" s="148" t="s">
        <v>1734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1729</v>
      </c>
      <c r="B1" s="151"/>
      <c r="C1" s="151"/>
      <c r="D1" s="151"/>
      <c r="E1" s="151"/>
      <c r="F1" s="151"/>
      <c r="G1" s="151"/>
      <c r="H1" s="151"/>
      <c r="I1" s="151"/>
      <c r="J1" s="151"/>
      <c r="K1" s="152"/>
    </row>
    <row r="2" spans="1:11" x14ac:dyDescent="0.2">
      <c r="A2" s="156" t="s">
        <v>1582</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88" t="s">
        <v>12</v>
      </c>
      <c r="B6" s="107" t="s">
        <v>213</v>
      </c>
      <c r="C6" s="38">
        <v>429372</v>
      </c>
      <c r="D6" s="9" t="str">
        <f>IF($B6="N/A","N/A",IF(C6&lt;0,"No","Yes"))</f>
        <v>N/A</v>
      </c>
      <c r="E6" s="38">
        <v>431975</v>
      </c>
      <c r="F6" s="9" t="str">
        <f>IF($B6="N/A","N/A",IF(E6&lt;0,"No","Yes"))</f>
        <v>N/A</v>
      </c>
      <c r="G6" s="38">
        <v>381161</v>
      </c>
      <c r="H6" s="9" t="str">
        <f>IF($B6="N/A","N/A",IF(G6&lt;0,"No","Yes"))</f>
        <v>N/A</v>
      </c>
      <c r="I6" s="10">
        <v>0.60619999999999996</v>
      </c>
      <c r="J6" s="10">
        <v>-11.8</v>
      </c>
      <c r="K6" s="9" t="str">
        <f t="shared" ref="K6:K11" si="0">IF(J6="Div by 0", "N/A", IF(J6="N/A","N/A", IF(J6&gt;30, "No", IF(J6&lt;-30, "No", "Yes"))))</f>
        <v>Yes</v>
      </c>
    </row>
    <row r="7" spans="1:11" x14ac:dyDescent="0.2">
      <c r="A7" s="88" t="s">
        <v>443</v>
      </c>
      <c r="B7" s="107" t="s">
        <v>213</v>
      </c>
      <c r="C7" s="9">
        <v>76.135612010000003</v>
      </c>
      <c r="D7" s="9" t="str">
        <f t="shared" ref="D7:D11" si="1">IF($B7="N/A","N/A",IF(C7&lt;0,"No","Yes"))</f>
        <v>N/A</v>
      </c>
      <c r="E7" s="9">
        <v>76.318999942000005</v>
      </c>
      <c r="F7" s="9" t="str">
        <f t="shared" ref="F7:F11" si="2">IF($B7="N/A","N/A",IF(E7&lt;0,"No","Yes"))</f>
        <v>N/A</v>
      </c>
      <c r="G7" s="9">
        <v>78.087737203000003</v>
      </c>
      <c r="H7" s="9" t="str">
        <f t="shared" ref="H7:H11" si="3">IF($B7="N/A","N/A",IF(G7&lt;0,"No","Yes"))</f>
        <v>N/A</v>
      </c>
      <c r="I7" s="10">
        <v>0.2409</v>
      </c>
      <c r="J7" s="10">
        <v>2.3180000000000001</v>
      </c>
      <c r="K7" s="9" t="str">
        <f t="shared" si="0"/>
        <v>Yes</v>
      </c>
    </row>
    <row r="8" spans="1:11" x14ac:dyDescent="0.2">
      <c r="A8" s="88" t="s">
        <v>444</v>
      </c>
      <c r="B8" s="107" t="s">
        <v>213</v>
      </c>
      <c r="C8" s="9">
        <v>21.065183569999999</v>
      </c>
      <c r="D8" s="9" t="str">
        <f t="shared" si="1"/>
        <v>N/A</v>
      </c>
      <c r="E8" s="9">
        <v>20.911858325000001</v>
      </c>
      <c r="F8" s="9" t="str">
        <f t="shared" si="2"/>
        <v>N/A</v>
      </c>
      <c r="G8" s="9">
        <v>21.058292951999999</v>
      </c>
      <c r="H8" s="9" t="str">
        <f t="shared" si="3"/>
        <v>N/A</v>
      </c>
      <c r="I8" s="10">
        <v>-0.72799999999999998</v>
      </c>
      <c r="J8" s="10">
        <v>0.70020000000000004</v>
      </c>
      <c r="K8" s="9" t="str">
        <f t="shared" si="0"/>
        <v>Yes</v>
      </c>
    </row>
    <row r="9" spans="1:11" x14ac:dyDescent="0.2">
      <c r="A9" s="88" t="s">
        <v>445</v>
      </c>
      <c r="B9" s="107" t="s">
        <v>213</v>
      </c>
      <c r="C9" s="9">
        <v>0.78812777730000005</v>
      </c>
      <c r="D9" s="9" t="str">
        <f t="shared" si="1"/>
        <v>N/A</v>
      </c>
      <c r="E9" s="9">
        <v>0.68823427280000005</v>
      </c>
      <c r="F9" s="9" t="str">
        <f t="shared" si="2"/>
        <v>N/A</v>
      </c>
      <c r="G9" s="9">
        <v>0.81225518880000003</v>
      </c>
      <c r="H9" s="9" t="str">
        <f t="shared" si="3"/>
        <v>N/A</v>
      </c>
      <c r="I9" s="10">
        <v>-12.7</v>
      </c>
      <c r="J9" s="10">
        <v>18.02</v>
      </c>
      <c r="K9" s="9" t="str">
        <f t="shared" si="0"/>
        <v>Yes</v>
      </c>
    </row>
    <row r="10" spans="1:11" x14ac:dyDescent="0.2">
      <c r="A10" s="88" t="s">
        <v>446</v>
      </c>
      <c r="B10" s="107" t="s">
        <v>213</v>
      </c>
      <c r="C10" s="9">
        <v>2.35227262E-2</v>
      </c>
      <c r="D10" s="9" t="str">
        <f t="shared" si="1"/>
        <v>N/A</v>
      </c>
      <c r="E10" s="9">
        <v>2.5927426399999998E-2</v>
      </c>
      <c r="F10" s="9" t="str">
        <f t="shared" si="2"/>
        <v>N/A</v>
      </c>
      <c r="G10" s="9">
        <v>1.7053161300000001E-2</v>
      </c>
      <c r="H10" s="9" t="str">
        <f t="shared" si="3"/>
        <v>N/A</v>
      </c>
      <c r="I10" s="10">
        <v>10.220000000000001</v>
      </c>
      <c r="J10" s="10">
        <v>-34.200000000000003</v>
      </c>
      <c r="K10" s="9" t="str">
        <f t="shared" si="0"/>
        <v>No</v>
      </c>
    </row>
    <row r="11" spans="1:11" x14ac:dyDescent="0.2">
      <c r="A11" s="88" t="s">
        <v>204</v>
      </c>
      <c r="B11" s="107" t="s">
        <v>213</v>
      </c>
      <c r="C11" s="9">
        <v>0</v>
      </c>
      <c r="D11" s="9" t="str">
        <f t="shared" si="1"/>
        <v>N/A</v>
      </c>
      <c r="E11" s="9">
        <v>98.070721684999995</v>
      </c>
      <c r="F11" s="9" t="str">
        <f t="shared" si="2"/>
        <v>N/A</v>
      </c>
      <c r="G11" s="9">
        <v>98.503781865999997</v>
      </c>
      <c r="H11" s="9" t="str">
        <f t="shared" si="3"/>
        <v>N/A</v>
      </c>
      <c r="I11" s="10" t="s">
        <v>1736</v>
      </c>
      <c r="J11" s="10">
        <v>0.44159999999999999</v>
      </c>
      <c r="K11" s="9" t="str">
        <f t="shared" si="0"/>
        <v>Yes</v>
      </c>
    </row>
    <row r="12" spans="1:11" x14ac:dyDescent="0.2">
      <c r="A12" s="88" t="s">
        <v>652</v>
      </c>
      <c r="B12" s="107" t="s">
        <v>213</v>
      </c>
      <c r="C12" s="9">
        <v>98.938449642999998</v>
      </c>
      <c r="D12" s="9" t="str">
        <f t="shared" ref="D12:D23" si="4">IF($B12="N/A","N/A",IF(C12&lt;0,"No","Yes"))</f>
        <v>N/A</v>
      </c>
      <c r="E12" s="9">
        <v>99.039759244999999</v>
      </c>
      <c r="F12" s="9" t="str">
        <f t="shared" ref="F12:F23" si="5">IF($B12="N/A","N/A",IF(E12&lt;0,"No","Yes"))</f>
        <v>N/A</v>
      </c>
      <c r="G12" s="9">
        <v>98.883673827999999</v>
      </c>
      <c r="H12" s="9" t="str">
        <f t="shared" ref="H12:H23" si="6">IF($B12="N/A","N/A",IF(G12&lt;0,"No","Yes"))</f>
        <v>N/A</v>
      </c>
      <c r="I12" s="10">
        <v>0.1024</v>
      </c>
      <c r="J12" s="10">
        <v>-0.158</v>
      </c>
      <c r="K12" s="9" t="str">
        <f t="shared" ref="K12:K23" si="7">IF(J12="Div by 0", "N/A", IF(J12="N/A","N/A", IF(J12&gt;30, "No", IF(J12&lt;-30, "No", "Yes"))))</f>
        <v>Yes</v>
      </c>
    </row>
    <row r="13" spans="1:11" x14ac:dyDescent="0.2">
      <c r="A13" s="88" t="s">
        <v>651</v>
      </c>
      <c r="B13" s="107" t="s">
        <v>213</v>
      </c>
      <c r="C13" s="9">
        <v>97.595418230000007</v>
      </c>
      <c r="D13" s="9" t="str">
        <f t="shared" si="4"/>
        <v>N/A</v>
      </c>
      <c r="E13" s="9">
        <v>97.352668250999997</v>
      </c>
      <c r="F13" s="9" t="str">
        <f t="shared" si="5"/>
        <v>N/A</v>
      </c>
      <c r="G13" s="9">
        <v>98.993648284000002</v>
      </c>
      <c r="H13" s="9" t="str">
        <f t="shared" si="6"/>
        <v>N/A</v>
      </c>
      <c r="I13" s="10">
        <v>-0.249</v>
      </c>
      <c r="J13" s="10">
        <v>1.6859999999999999</v>
      </c>
      <c r="K13" s="9" t="str">
        <f t="shared" si="7"/>
        <v>Yes</v>
      </c>
    </row>
    <row r="14" spans="1:11" x14ac:dyDescent="0.2">
      <c r="A14" s="88" t="s">
        <v>852</v>
      </c>
      <c r="B14" s="107" t="s">
        <v>213</v>
      </c>
      <c r="C14" s="10">
        <v>18.476195069999999</v>
      </c>
      <c r="D14" s="9" t="str">
        <f t="shared" si="4"/>
        <v>N/A</v>
      </c>
      <c r="E14" s="10">
        <v>17.585981786000001</v>
      </c>
      <c r="F14" s="9" t="str">
        <f t="shared" si="5"/>
        <v>N/A</v>
      </c>
      <c r="G14" s="10">
        <v>17.704971415999999</v>
      </c>
      <c r="H14" s="9" t="str">
        <f t="shared" si="6"/>
        <v>N/A</v>
      </c>
      <c r="I14" s="10">
        <v>-4.82</v>
      </c>
      <c r="J14" s="10">
        <v>0.67659999999999998</v>
      </c>
      <c r="K14" s="9" t="str">
        <f t="shared" si="7"/>
        <v>Yes</v>
      </c>
    </row>
    <row r="15" spans="1:11" x14ac:dyDescent="0.2">
      <c r="A15" s="88" t="s">
        <v>653</v>
      </c>
      <c r="B15" s="107" t="s">
        <v>213</v>
      </c>
      <c r="C15" s="9">
        <v>1.8631862E-3</v>
      </c>
      <c r="D15" s="9" t="str">
        <f t="shared" si="4"/>
        <v>N/A</v>
      </c>
      <c r="E15" s="9">
        <v>0</v>
      </c>
      <c r="F15" s="9" t="str">
        <f t="shared" si="5"/>
        <v>N/A</v>
      </c>
      <c r="G15" s="9">
        <v>0</v>
      </c>
      <c r="H15" s="9" t="str">
        <f t="shared" si="6"/>
        <v>N/A</v>
      </c>
      <c r="I15" s="10">
        <v>-100</v>
      </c>
      <c r="J15" s="10" t="s">
        <v>1736</v>
      </c>
      <c r="K15" s="9" t="str">
        <f t="shared" si="7"/>
        <v>N/A</v>
      </c>
    </row>
    <row r="16" spans="1:11" x14ac:dyDescent="0.2">
      <c r="A16" s="88" t="s">
        <v>370</v>
      </c>
      <c r="B16" s="107" t="s">
        <v>213</v>
      </c>
      <c r="C16" s="9">
        <v>100</v>
      </c>
      <c r="D16" s="9" t="str">
        <f t="shared" si="4"/>
        <v>N/A</v>
      </c>
      <c r="E16" s="9" t="s">
        <v>1736</v>
      </c>
      <c r="F16" s="9" t="str">
        <f t="shared" si="5"/>
        <v>N/A</v>
      </c>
      <c r="G16" s="9" t="s">
        <v>1736</v>
      </c>
      <c r="H16" s="9" t="str">
        <f t="shared" si="6"/>
        <v>N/A</v>
      </c>
      <c r="I16" s="10" t="s">
        <v>1736</v>
      </c>
      <c r="J16" s="10" t="s">
        <v>1736</v>
      </c>
      <c r="K16" s="9" t="str">
        <f t="shared" si="7"/>
        <v>N/A</v>
      </c>
    </row>
    <row r="17" spans="1:11" x14ac:dyDescent="0.2">
      <c r="A17" s="88" t="s">
        <v>853</v>
      </c>
      <c r="B17" s="107" t="s">
        <v>213</v>
      </c>
      <c r="C17" s="10">
        <v>15.375</v>
      </c>
      <c r="D17" s="9" t="str">
        <f t="shared" si="4"/>
        <v>N/A</v>
      </c>
      <c r="E17" s="10" t="s">
        <v>1736</v>
      </c>
      <c r="F17" s="9" t="str">
        <f t="shared" si="5"/>
        <v>N/A</v>
      </c>
      <c r="G17" s="10" t="s">
        <v>1736</v>
      </c>
      <c r="H17" s="9" t="str">
        <f t="shared" si="6"/>
        <v>N/A</v>
      </c>
      <c r="I17" s="10" t="s">
        <v>1736</v>
      </c>
      <c r="J17" s="10" t="s">
        <v>1736</v>
      </c>
      <c r="K17" s="9" t="str">
        <f t="shared" si="7"/>
        <v>N/A</v>
      </c>
    </row>
    <row r="18" spans="1:11" x14ac:dyDescent="0.2">
      <c r="A18" s="88" t="s">
        <v>654</v>
      </c>
      <c r="B18" s="107" t="s">
        <v>213</v>
      </c>
      <c r="C18" s="9">
        <v>3.9825605799999997E-2</v>
      </c>
      <c r="D18" s="9" t="str">
        <f t="shared" si="4"/>
        <v>N/A</v>
      </c>
      <c r="E18" s="9">
        <v>2.8473869999999998E-2</v>
      </c>
      <c r="F18" s="9" t="str">
        <f t="shared" si="5"/>
        <v>N/A</v>
      </c>
      <c r="G18" s="9">
        <v>2.6235632700000001E-2</v>
      </c>
      <c r="H18" s="9" t="str">
        <f t="shared" si="6"/>
        <v>N/A</v>
      </c>
      <c r="I18" s="10">
        <v>-28.5</v>
      </c>
      <c r="J18" s="10">
        <v>-7.86</v>
      </c>
      <c r="K18" s="9" t="str">
        <f t="shared" si="7"/>
        <v>Yes</v>
      </c>
    </row>
    <row r="19" spans="1:11" x14ac:dyDescent="0.2">
      <c r="A19" s="88" t="s">
        <v>205</v>
      </c>
      <c r="B19" s="107"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
      <c r="A20" s="88" t="s">
        <v>854</v>
      </c>
      <c r="B20" s="107" t="s">
        <v>213</v>
      </c>
      <c r="C20" s="10">
        <v>24.543859649000002</v>
      </c>
      <c r="D20" s="9" t="str">
        <f t="shared" si="4"/>
        <v>N/A</v>
      </c>
      <c r="E20" s="10">
        <v>22.926829267999999</v>
      </c>
      <c r="F20" s="9" t="str">
        <f t="shared" si="5"/>
        <v>N/A</v>
      </c>
      <c r="G20" s="10">
        <v>19.87</v>
      </c>
      <c r="H20" s="9" t="str">
        <f t="shared" si="6"/>
        <v>N/A</v>
      </c>
      <c r="I20" s="10">
        <v>-6.59</v>
      </c>
      <c r="J20" s="10">
        <v>-13.3</v>
      </c>
      <c r="K20" s="9" t="str">
        <f t="shared" si="7"/>
        <v>Yes</v>
      </c>
    </row>
    <row r="21" spans="1:11" x14ac:dyDescent="0.2">
      <c r="A21" s="88" t="s">
        <v>655</v>
      </c>
      <c r="B21" s="107" t="s">
        <v>213</v>
      </c>
      <c r="C21" s="9">
        <v>1.0198615653000001</v>
      </c>
      <c r="D21" s="9" t="str">
        <f t="shared" si="4"/>
        <v>N/A</v>
      </c>
      <c r="E21" s="9">
        <v>0.93176688470000002</v>
      </c>
      <c r="F21" s="9" t="str">
        <f t="shared" si="5"/>
        <v>N/A</v>
      </c>
      <c r="G21" s="9">
        <v>1.0900905392</v>
      </c>
      <c r="H21" s="9" t="str">
        <f t="shared" si="6"/>
        <v>N/A</v>
      </c>
      <c r="I21" s="10">
        <v>-8.64</v>
      </c>
      <c r="J21" s="10">
        <v>16.989999999999998</v>
      </c>
      <c r="K21" s="9" t="str">
        <f t="shared" si="7"/>
        <v>Yes</v>
      </c>
    </row>
    <row r="22" spans="1:11" x14ac:dyDescent="0.2">
      <c r="A22" s="88" t="s">
        <v>1698</v>
      </c>
      <c r="B22" s="107" t="s">
        <v>213</v>
      </c>
      <c r="C22" s="9">
        <v>99.77163736</v>
      </c>
      <c r="D22" s="9" t="str">
        <f t="shared" si="4"/>
        <v>N/A</v>
      </c>
      <c r="E22" s="9">
        <v>99.975155279999996</v>
      </c>
      <c r="F22" s="9" t="str">
        <f t="shared" si="5"/>
        <v>N/A</v>
      </c>
      <c r="G22" s="9">
        <v>99.951865222999999</v>
      </c>
      <c r="H22" s="9" t="str">
        <f t="shared" si="6"/>
        <v>N/A</v>
      </c>
      <c r="I22" s="10">
        <v>0.20399999999999999</v>
      </c>
      <c r="J22" s="10">
        <v>-2.3E-2</v>
      </c>
      <c r="K22" s="9" t="str">
        <f t="shared" si="7"/>
        <v>Yes</v>
      </c>
    </row>
    <row r="23" spans="1:11" x14ac:dyDescent="0.2">
      <c r="A23" s="88" t="s">
        <v>855</v>
      </c>
      <c r="B23" s="107" t="s">
        <v>213</v>
      </c>
      <c r="C23" s="10">
        <v>7.4367132067000004</v>
      </c>
      <c r="D23" s="9" t="str">
        <f t="shared" si="4"/>
        <v>N/A</v>
      </c>
      <c r="E23" s="10">
        <v>7.3948807157000003</v>
      </c>
      <c r="F23" s="9" t="str">
        <f t="shared" si="5"/>
        <v>N/A</v>
      </c>
      <c r="G23" s="10">
        <v>7.5196243678999997</v>
      </c>
      <c r="H23" s="9" t="str">
        <f t="shared" si="6"/>
        <v>N/A</v>
      </c>
      <c r="I23" s="10">
        <v>-0.56299999999999994</v>
      </c>
      <c r="J23" s="10">
        <v>1.6870000000000001</v>
      </c>
      <c r="K23" s="9" t="str">
        <f t="shared" si="7"/>
        <v>Yes</v>
      </c>
    </row>
    <row r="24" spans="1:11" x14ac:dyDescent="0.2">
      <c r="A24" s="88" t="s">
        <v>15</v>
      </c>
      <c r="B24" s="107" t="s">
        <v>213</v>
      </c>
      <c r="C24" s="9">
        <v>2.7635709827000001</v>
      </c>
      <c r="D24" s="9" t="str">
        <f>IF($B24="N/A","N/A",IF(C24&lt;0,"No","Yes"))</f>
        <v>N/A</v>
      </c>
      <c r="E24" s="9">
        <v>2.4716708142999999</v>
      </c>
      <c r="F24" s="9" t="str">
        <f>IF($B24="N/A","N/A",IF(E24&lt;0,"No","Yes"))</f>
        <v>N/A</v>
      </c>
      <c r="G24" s="9">
        <v>2.1316451578</v>
      </c>
      <c r="H24" s="9" t="str">
        <f>IF($B24="N/A","N/A",IF(G24&lt;0,"No","Yes"))</f>
        <v>N/A</v>
      </c>
      <c r="I24" s="10">
        <v>-10.6</v>
      </c>
      <c r="J24" s="10">
        <v>-13.8</v>
      </c>
      <c r="K24" s="9" t="str">
        <f t="shared" ref="K24:K30" si="8">IF(J24="Div by 0", "N/A", IF(J24="N/A","N/A", IF(J24&gt;30, "No", IF(J24&lt;-30, "No", "Yes"))))</f>
        <v>Yes</v>
      </c>
    </row>
    <row r="25" spans="1:11" x14ac:dyDescent="0.2">
      <c r="A25" s="88" t="s">
        <v>159</v>
      </c>
      <c r="B25" s="107" t="s">
        <v>213</v>
      </c>
      <c r="C25" s="9">
        <v>99.997205221000002</v>
      </c>
      <c r="D25" s="9" t="str">
        <f>IF($B25="N/A","N/A",IF(C25&lt;0,"No","Yes"))</f>
        <v>N/A</v>
      </c>
      <c r="E25" s="9">
        <v>99.994212628</v>
      </c>
      <c r="F25" s="9" t="str">
        <f>IF($B25="N/A","N/A",IF(E25&lt;0,"No","Yes"))</f>
        <v>N/A</v>
      </c>
      <c r="G25" s="9">
        <v>99.999212931000002</v>
      </c>
      <c r="H25" s="9" t="str">
        <f>IF($B25="N/A","N/A",IF(G25&lt;0,"No","Yes"))</f>
        <v>N/A</v>
      </c>
      <c r="I25" s="10">
        <v>-3.0000000000000001E-3</v>
      </c>
      <c r="J25" s="10">
        <v>5.0000000000000001E-3</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99.961105986999996</v>
      </c>
      <c r="D27" s="9" t="str">
        <f t="shared" ref="D27:D30" si="9">IF($B27="N/A","N/A",IF(C27&lt;0,"No","Yes"))</f>
        <v>N/A</v>
      </c>
      <c r="E27" s="9">
        <v>99.949765611000004</v>
      </c>
      <c r="F27" s="9" t="str">
        <f t="shared" ref="F27:F30" si="10">IF($B27="N/A","N/A",IF(E27&lt;0,"No","Yes"))</f>
        <v>N/A</v>
      </c>
      <c r="G27" s="9">
        <v>99.941232182999997</v>
      </c>
      <c r="H27" s="9" t="str">
        <f t="shared" ref="H27:H30" si="11">IF($B27="N/A","N/A",IF(G27&lt;0,"No","Yes"))</f>
        <v>N/A</v>
      </c>
      <c r="I27" s="10">
        <v>-1.0999999999999999E-2</v>
      </c>
      <c r="J27" s="10">
        <v>-8.9999999999999993E-3</v>
      </c>
      <c r="K27" s="9" t="str">
        <f t="shared" si="8"/>
        <v>Yes</v>
      </c>
    </row>
    <row r="28" spans="1:11" x14ac:dyDescent="0.2">
      <c r="A28" s="31" t="s">
        <v>372</v>
      </c>
      <c r="B28" s="107" t="s">
        <v>213</v>
      </c>
      <c r="C28" s="9">
        <v>1.1435305516000001</v>
      </c>
      <c r="D28" s="9" t="str">
        <f t="shared" si="9"/>
        <v>N/A</v>
      </c>
      <c r="E28" s="9">
        <v>1.0153365356999999</v>
      </c>
      <c r="F28" s="9" t="str">
        <f t="shared" si="10"/>
        <v>N/A</v>
      </c>
      <c r="G28" s="9">
        <v>1.1622385290999999</v>
      </c>
      <c r="H28" s="9" t="str">
        <f t="shared" si="11"/>
        <v>N/A</v>
      </c>
      <c r="I28" s="10">
        <v>-11.2</v>
      </c>
      <c r="J28" s="10">
        <v>14.47</v>
      </c>
      <c r="K28" s="9" t="str">
        <f t="shared" si="8"/>
        <v>Yes</v>
      </c>
    </row>
    <row r="29" spans="1:11" x14ac:dyDescent="0.2">
      <c r="A29" s="31" t="s">
        <v>374</v>
      </c>
      <c r="B29" s="107" t="s">
        <v>213</v>
      </c>
      <c r="C29" s="9">
        <v>97.563418201000005</v>
      </c>
      <c r="D29" s="9" t="str">
        <f t="shared" si="9"/>
        <v>N/A</v>
      </c>
      <c r="E29" s="9">
        <v>97.946871924999996</v>
      </c>
      <c r="F29" s="9" t="str">
        <f t="shared" si="10"/>
        <v>N/A</v>
      </c>
      <c r="G29" s="9">
        <v>97.710416332999998</v>
      </c>
      <c r="H29" s="9" t="str">
        <f t="shared" si="11"/>
        <v>N/A</v>
      </c>
      <c r="I29" s="10">
        <v>0.39300000000000002</v>
      </c>
      <c r="J29" s="10">
        <v>-0.24099999999999999</v>
      </c>
      <c r="K29" s="9" t="str">
        <f t="shared" si="8"/>
        <v>Yes</v>
      </c>
    </row>
    <row r="30" spans="1:11" x14ac:dyDescent="0.2">
      <c r="A30" s="31" t="s">
        <v>375</v>
      </c>
      <c r="B30" s="107" t="s">
        <v>213</v>
      </c>
      <c r="C30" s="9">
        <v>0.36937667099999999</v>
      </c>
      <c r="D30" s="9" t="str">
        <f t="shared" si="9"/>
        <v>N/A</v>
      </c>
      <c r="E30" s="9">
        <v>0.27200648189999999</v>
      </c>
      <c r="F30" s="9" t="str">
        <f t="shared" si="10"/>
        <v>N/A</v>
      </c>
      <c r="G30" s="9">
        <v>0.28229540800000003</v>
      </c>
      <c r="H30" s="9" t="str">
        <f t="shared" si="11"/>
        <v>N/A</v>
      </c>
      <c r="I30" s="10">
        <v>-26.4</v>
      </c>
      <c r="J30" s="10">
        <v>3.7829999999999999</v>
      </c>
      <c r="K30" s="9" t="str">
        <f t="shared" si="8"/>
        <v>Yes</v>
      </c>
    </row>
    <row r="31" spans="1:11" ht="12" customHeight="1" x14ac:dyDescent="0.2">
      <c r="A31" s="164" t="s">
        <v>1633</v>
      </c>
      <c r="B31" s="165"/>
      <c r="C31" s="165"/>
      <c r="D31" s="165"/>
      <c r="E31" s="165"/>
      <c r="F31" s="165"/>
      <c r="G31" s="165"/>
      <c r="H31" s="165"/>
      <c r="I31" s="165"/>
      <c r="J31" s="165"/>
      <c r="K31" s="166"/>
    </row>
    <row r="32" spans="1:11" x14ac:dyDescent="0.2">
      <c r="A32" s="159" t="s">
        <v>1631</v>
      </c>
      <c r="B32" s="160"/>
      <c r="C32" s="160"/>
      <c r="D32" s="160"/>
      <c r="E32" s="160"/>
      <c r="F32" s="160"/>
      <c r="G32" s="160"/>
      <c r="H32" s="160"/>
      <c r="I32" s="160"/>
      <c r="J32" s="160"/>
      <c r="K32" s="161"/>
    </row>
    <row r="33" spans="1:11" x14ac:dyDescent="0.2">
      <c r="A33" s="162" t="s">
        <v>1734</v>
      </c>
      <c r="B33" s="162"/>
      <c r="C33" s="162"/>
      <c r="D33" s="162"/>
      <c r="E33" s="162"/>
      <c r="F33" s="162"/>
      <c r="G33" s="162"/>
      <c r="H33" s="162"/>
      <c r="I33" s="162"/>
      <c r="J33" s="162"/>
      <c r="K33" s="163"/>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1724</v>
      </c>
      <c r="B1" s="151"/>
      <c r="C1" s="151"/>
      <c r="D1" s="151"/>
      <c r="E1" s="151"/>
      <c r="F1" s="151"/>
      <c r="G1" s="151"/>
      <c r="H1" s="151"/>
      <c r="I1" s="151"/>
      <c r="J1" s="151"/>
      <c r="K1" s="152"/>
    </row>
    <row r="2" spans="1:11" x14ac:dyDescent="0.2">
      <c r="A2" s="156" t="s">
        <v>1583</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88" t="s">
        <v>343</v>
      </c>
      <c r="B6" s="9" t="s">
        <v>213</v>
      </c>
      <c r="C6" s="29">
        <v>7</v>
      </c>
      <c r="D6" s="9" t="s">
        <v>213</v>
      </c>
      <c r="E6" s="29">
        <v>7</v>
      </c>
      <c r="F6" s="9" t="s">
        <v>213</v>
      </c>
      <c r="G6" s="29">
        <v>7</v>
      </c>
      <c r="H6" s="9" t="s">
        <v>213</v>
      </c>
      <c r="I6" s="137" t="s">
        <v>213</v>
      </c>
      <c r="J6" s="137" t="s">
        <v>213</v>
      </c>
      <c r="K6" s="9" t="s">
        <v>213</v>
      </c>
    </row>
    <row r="7" spans="1:11" x14ac:dyDescent="0.2">
      <c r="A7" s="91" t="s">
        <v>12</v>
      </c>
      <c r="B7" s="32" t="s">
        <v>213</v>
      </c>
      <c r="C7" s="101">
        <v>51099257</v>
      </c>
      <c r="D7" s="34" t="str">
        <f>IF($B7="N/A","N/A",IF(C7&gt;15,"No",IF(C7&lt;-15,"No","Yes")))</f>
        <v>N/A</v>
      </c>
      <c r="E7" s="33">
        <v>54038439</v>
      </c>
      <c r="F7" s="34" t="str">
        <f>IF($B7="N/A","N/A",IF(E7&gt;15,"No",IF(E7&lt;-15,"No","Yes")))</f>
        <v>N/A</v>
      </c>
      <c r="G7" s="33">
        <v>55930332</v>
      </c>
      <c r="H7" s="34" t="str">
        <f>IF($B7="N/A","N/A",IF(G7&gt;15,"No",IF(G7&lt;-15,"No","Yes")))</f>
        <v>N/A</v>
      </c>
      <c r="I7" s="35">
        <v>5.7519999999999998</v>
      </c>
      <c r="J7" s="35">
        <v>3.5009999999999999</v>
      </c>
      <c r="K7" s="34" t="str">
        <f t="shared" ref="K7:K54" si="0">IF(J7="Div by 0", "N/A", IF(J7="N/A","N/A", IF(J7&gt;30, "No", IF(J7&lt;-30, "No", "Yes"))))</f>
        <v>Yes</v>
      </c>
    </row>
    <row r="8" spans="1:11" x14ac:dyDescent="0.2">
      <c r="A8" s="91" t="s">
        <v>362</v>
      </c>
      <c r="B8" s="32" t="s">
        <v>213</v>
      </c>
      <c r="C8" s="147">
        <v>7.4159786707000004</v>
      </c>
      <c r="D8" s="34" t="str">
        <f>IF($B8="N/A","N/A",IF(C8&gt;15,"No",IF(C8&lt;-15,"No","Yes")))</f>
        <v>N/A</v>
      </c>
      <c r="E8" s="36">
        <v>12.996776239000001</v>
      </c>
      <c r="F8" s="34" t="str">
        <f>IF($B8="N/A","N/A",IF(E8&gt;15,"No",IF(E8&lt;-15,"No","Yes")))</f>
        <v>N/A</v>
      </c>
      <c r="G8" s="36">
        <v>14.30031919</v>
      </c>
      <c r="H8" s="34" t="str">
        <f>IF($B8="N/A","N/A",IF(G8&gt;15,"No",IF(G8&lt;-15,"No","Yes")))</f>
        <v>N/A</v>
      </c>
      <c r="I8" s="35">
        <v>75.25</v>
      </c>
      <c r="J8" s="35">
        <v>10.029999999999999</v>
      </c>
      <c r="K8" s="34" t="str">
        <f t="shared" si="0"/>
        <v>Yes</v>
      </c>
    </row>
    <row r="9" spans="1:11" x14ac:dyDescent="0.2">
      <c r="A9" s="91" t="s">
        <v>119</v>
      </c>
      <c r="B9" s="37" t="s">
        <v>213</v>
      </c>
      <c r="C9" s="100">
        <v>62.572410789000003</v>
      </c>
      <c r="D9" s="9" t="str">
        <f>IF($B9="N/A","N/A",IF(C9&gt;15,"No",IF(C9&lt;-15,"No","Yes")))</f>
        <v>N/A</v>
      </c>
      <c r="E9" s="9">
        <v>59.218024413999999</v>
      </c>
      <c r="F9" s="9" t="str">
        <f>IF($B9="N/A","N/A",IF(E9&gt;15,"No",IF(E9&lt;-15,"No","Yes")))</f>
        <v>N/A</v>
      </c>
      <c r="G9" s="9">
        <v>59.395118556</v>
      </c>
      <c r="H9" s="9" t="str">
        <f>IF($B9="N/A","N/A",IF(G9&gt;15,"No",IF(G9&lt;-15,"No","Yes")))</f>
        <v>N/A</v>
      </c>
      <c r="I9" s="10">
        <v>-5.36</v>
      </c>
      <c r="J9" s="10">
        <v>0.29909999999999998</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91" t="s">
        <v>856</v>
      </c>
      <c r="B11" s="37" t="s">
        <v>213</v>
      </c>
      <c r="C11" s="100">
        <v>30.011610541</v>
      </c>
      <c r="D11" s="9" t="str">
        <f>IF($B11="N/A","N/A",IF(C11&gt;15,"No",IF(C11&lt;-15,"No","Yes")))</f>
        <v>N/A</v>
      </c>
      <c r="E11" s="9">
        <v>27.785199346999999</v>
      </c>
      <c r="F11" s="9" t="str">
        <f>IF($B11="N/A","N/A",IF(E11&gt;15,"No",IF(E11&lt;-15,"No","Yes")))</f>
        <v>N/A</v>
      </c>
      <c r="G11" s="9">
        <v>26.304562254</v>
      </c>
      <c r="H11" s="9" t="str">
        <f>IF($B11="N/A","N/A",IF(G11&gt;15,"No",IF(G11&lt;-15,"No","Yes")))</f>
        <v>N/A</v>
      </c>
      <c r="I11" s="10">
        <v>-7.42</v>
      </c>
      <c r="J11" s="10">
        <v>-5.33</v>
      </c>
      <c r="K11" s="9" t="str">
        <f t="shared" si="0"/>
        <v>Yes</v>
      </c>
    </row>
    <row r="12" spans="1:11" x14ac:dyDescent="0.2">
      <c r="A12" s="91" t="s">
        <v>857</v>
      </c>
      <c r="B12" s="102" t="s">
        <v>214</v>
      </c>
      <c r="C12" s="100">
        <v>98.979955763000007</v>
      </c>
      <c r="D12" s="9" t="str">
        <f>IF(OR($B12="N/A",$C12="N/A"),"N/A",IF(C12&gt;100,"No",IF(C12&lt;95,"No","Yes")))</f>
        <v>Yes</v>
      </c>
      <c r="E12" s="100">
        <v>91.963632609000001</v>
      </c>
      <c r="F12" s="9" t="str">
        <f>IF(OR($B12="N/A",$E12="N/A"),"N/A",IF(E12&gt;100,"No",IF(E12&lt;95,"No","Yes")))</f>
        <v>No</v>
      </c>
      <c r="G12" s="100">
        <v>88.866008704999999</v>
      </c>
      <c r="H12" s="9" t="str">
        <f>IF($B12="N/A","N/A",IF(G12&gt;100,"No",IF(G12&lt;95,"No","Yes")))</f>
        <v>No</v>
      </c>
      <c r="I12" s="103">
        <v>-7.09</v>
      </c>
      <c r="J12" s="103">
        <v>-3.37</v>
      </c>
      <c r="K12" s="9" t="str">
        <f t="shared" si="0"/>
        <v>Yes</v>
      </c>
    </row>
    <row r="13" spans="1:11" x14ac:dyDescent="0.2">
      <c r="A13" s="91" t="s">
        <v>347</v>
      </c>
      <c r="B13" s="102" t="s">
        <v>213</v>
      </c>
      <c r="C13" s="100">
        <v>2.7115595602</v>
      </c>
      <c r="D13" s="9" t="str">
        <f>IF($B13="N/A","N/A",IF(C13&gt;100,"No",IF(C13&lt;95,"No","Yes")))</f>
        <v>N/A</v>
      </c>
      <c r="E13" s="100">
        <v>3.1817260635000002</v>
      </c>
      <c r="F13" s="9" t="str">
        <f>IF($B13="N/A","N/A",IF(E13&gt;100,"No",IF(E13&lt;95,"No","Yes")))</f>
        <v>N/A</v>
      </c>
      <c r="G13" s="100">
        <v>4.0732800943000003</v>
      </c>
      <c r="H13" s="9" t="str">
        <f>IF($B13="N/A","N/A",IF(G13&gt;100,"No",IF(G13&lt;95,"No","Yes")))</f>
        <v>N/A</v>
      </c>
      <c r="I13" s="103">
        <v>17.34</v>
      </c>
      <c r="J13" s="103">
        <v>28.02</v>
      </c>
      <c r="K13" s="9" t="str">
        <f t="shared" si="0"/>
        <v>Yes</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1736</v>
      </c>
      <c r="J14" s="103" t="s">
        <v>1736</v>
      </c>
      <c r="K14" s="9" t="str">
        <f t="shared" si="0"/>
        <v>N/A</v>
      </c>
    </row>
    <row r="15" spans="1:11" x14ac:dyDescent="0.2">
      <c r="A15" s="91" t="s">
        <v>858</v>
      </c>
      <c r="B15" s="102" t="s">
        <v>214</v>
      </c>
      <c r="C15" s="100">
        <v>95.598767090999999</v>
      </c>
      <c r="D15" s="9" t="str">
        <f>IF(OR($B15="N/A",$C15="N/A"),"N/A",IF(C15&gt;100,"No",IF(C15&lt;95,"No","Yes")))</f>
        <v>Yes</v>
      </c>
      <c r="E15" s="100">
        <v>95.546501923999998</v>
      </c>
      <c r="F15" s="9" t="str">
        <f>IF(OR($B15="N/A",$E15="N/A"),"N/A",IF(E15&gt;100,"No",IF(E15&lt;95,"No","Yes")))</f>
        <v>Yes</v>
      </c>
      <c r="G15" s="100">
        <v>96.885773709999995</v>
      </c>
      <c r="H15" s="9" t="str">
        <f>IF($B15="N/A","N/A",IF(G15&gt;100,"No",IF(G15&lt;95,"No","Yes")))</f>
        <v>Yes</v>
      </c>
      <c r="I15" s="103">
        <v>-5.5E-2</v>
      </c>
      <c r="J15" s="103">
        <v>1.4019999999999999</v>
      </c>
      <c r="K15" s="9" t="str">
        <f t="shared" si="0"/>
        <v>Yes</v>
      </c>
    </row>
    <row r="16" spans="1:11" x14ac:dyDescent="0.2">
      <c r="A16" s="91" t="s">
        <v>331</v>
      </c>
      <c r="B16" s="37" t="s">
        <v>213</v>
      </c>
      <c r="C16" s="89">
        <v>3789510</v>
      </c>
      <c r="D16" s="9" t="str">
        <f>IF($B16="N/A","N/A",IF(C16&gt;15,"No",IF(C16&lt;-15,"No","Yes")))</f>
        <v>N/A</v>
      </c>
      <c r="E16" s="38">
        <v>7023255</v>
      </c>
      <c r="F16" s="9" t="str">
        <f>IF($B16="N/A","N/A",IF(E16&gt;15,"No",IF(E16&lt;-15,"No","Yes")))</f>
        <v>N/A</v>
      </c>
      <c r="G16" s="38">
        <v>7998216</v>
      </c>
      <c r="H16" s="9" t="str">
        <f>IF($B16="N/A","N/A",IF(G16&gt;15,"No",IF(G16&lt;-15,"No","Yes")))</f>
        <v>N/A</v>
      </c>
      <c r="I16" s="10">
        <v>85.33</v>
      </c>
      <c r="J16" s="10">
        <v>13.88</v>
      </c>
      <c r="K16" s="9" t="str">
        <f t="shared" si="0"/>
        <v>Yes</v>
      </c>
    </row>
    <row r="17" spans="1:11" x14ac:dyDescent="0.2">
      <c r="A17" s="91" t="s">
        <v>440</v>
      </c>
      <c r="B17" s="37" t="s">
        <v>215</v>
      </c>
      <c r="C17" s="100">
        <v>5.0080617283000004</v>
      </c>
      <c r="D17" s="9" t="str">
        <f>IF($B17="N/A","N/A",IF(C17&gt;20,"No",IF(C17&lt;5,"No","Yes")))</f>
        <v>Yes</v>
      </c>
      <c r="E17" s="9">
        <v>2.4543605493</v>
      </c>
      <c r="F17" s="9" t="str">
        <f>IF($B17="N/A","N/A",IF(E17&gt;20,"No",IF(E17&lt;5,"No","Yes")))</f>
        <v>No</v>
      </c>
      <c r="G17" s="9">
        <v>2.1053444917999999</v>
      </c>
      <c r="H17" s="9" t="str">
        <f>IF($B17="N/A","N/A",IF(G17&gt;20,"No",IF(G17&lt;5,"No","Yes")))</f>
        <v>No</v>
      </c>
      <c r="I17" s="10">
        <v>-51</v>
      </c>
      <c r="J17" s="10">
        <v>-14.2</v>
      </c>
      <c r="K17" s="9" t="str">
        <f t="shared" si="0"/>
        <v>Yes</v>
      </c>
    </row>
    <row r="18" spans="1:11" x14ac:dyDescent="0.2">
      <c r="A18" s="91" t="s">
        <v>441</v>
      </c>
      <c r="B18" s="32" t="s">
        <v>213</v>
      </c>
      <c r="C18" s="100">
        <v>94.991938271999999</v>
      </c>
      <c r="D18" s="9" t="str">
        <f>IF($B18="N/A","N/A",IF(C18&gt;15,"No",IF(C18&lt;-15,"No","Yes")))</f>
        <v>N/A</v>
      </c>
      <c r="E18" s="9">
        <v>97.545639451</v>
      </c>
      <c r="F18" s="9" t="str">
        <f>IF($B18="N/A","N/A",IF(E18&gt;15,"No",IF(E18&lt;-15,"No","Yes")))</f>
        <v>N/A</v>
      </c>
      <c r="G18" s="9">
        <v>97.894655508</v>
      </c>
      <c r="H18" s="9" t="str">
        <f>IF($B18="N/A","N/A",IF(G18&gt;15,"No",IF(G18&lt;-15,"No","Yes")))</f>
        <v>N/A</v>
      </c>
      <c r="I18" s="10">
        <v>2.6880000000000002</v>
      </c>
      <c r="J18" s="10">
        <v>0.35780000000000001</v>
      </c>
      <c r="K18" s="9" t="str">
        <f t="shared" si="0"/>
        <v>Yes</v>
      </c>
    </row>
    <row r="19" spans="1:11" x14ac:dyDescent="0.2">
      <c r="A19" s="91" t="s">
        <v>442</v>
      </c>
      <c r="B19" s="37" t="s">
        <v>216</v>
      </c>
      <c r="C19" s="100">
        <v>0.19229399050000001</v>
      </c>
      <c r="D19" s="9" t="str">
        <f>IF($B19="N/A","N/A",IF(C19&gt;1,"Yes","No"))</f>
        <v>No</v>
      </c>
      <c r="E19" s="9">
        <v>6.8746613928000002</v>
      </c>
      <c r="F19" s="9" t="str">
        <f>IF($B19="N/A","N/A",IF(E19&gt;1,"Yes","No"))</f>
        <v>Yes</v>
      </c>
      <c r="G19" s="9">
        <v>2.35177445E-2</v>
      </c>
      <c r="H19" s="9" t="str">
        <f>IF($B19="N/A","N/A",IF(G19&gt;1,"Yes","No"))</f>
        <v>No</v>
      </c>
      <c r="I19" s="10">
        <v>3475</v>
      </c>
      <c r="J19" s="10">
        <v>-99.7</v>
      </c>
      <c r="K19" s="9" t="str">
        <f t="shared" si="0"/>
        <v>No</v>
      </c>
    </row>
    <row r="20" spans="1:11" x14ac:dyDescent="0.2">
      <c r="A20" s="91" t="s">
        <v>859</v>
      </c>
      <c r="B20" s="37" t="s">
        <v>213</v>
      </c>
      <c r="C20" s="93">
        <v>406.63428023</v>
      </c>
      <c r="D20" s="9" t="str">
        <f>IF($B20="N/A","N/A",IF(C20&gt;15,"No",IF(C20&lt;-15,"No","Yes")))</f>
        <v>N/A</v>
      </c>
      <c r="E20" s="39">
        <v>8.3839403510999997</v>
      </c>
      <c r="F20" s="9" t="str">
        <f>IF($B20="N/A","N/A",IF(E20&gt;15,"No",IF(E20&lt;-15,"No","Yes")))</f>
        <v>N/A</v>
      </c>
      <c r="G20" s="39">
        <v>154.62307283000001</v>
      </c>
      <c r="H20" s="9" t="str">
        <f>IF($B20="N/A","N/A",IF(G20&gt;15,"No",IF(G20&lt;-15,"No","Yes")))</f>
        <v>N/A</v>
      </c>
      <c r="I20" s="10">
        <v>-97.9</v>
      </c>
      <c r="J20" s="10">
        <v>1744</v>
      </c>
      <c r="K20" s="9" t="str">
        <f t="shared" si="0"/>
        <v>No</v>
      </c>
    </row>
    <row r="21" spans="1:11" x14ac:dyDescent="0.2">
      <c r="A21" s="91" t="s">
        <v>34</v>
      </c>
      <c r="B21" s="37" t="s">
        <v>213</v>
      </c>
      <c r="C21" s="104">
        <v>78.971964767000003</v>
      </c>
      <c r="D21" s="9" t="str">
        <f>IF($B21="N/A","N/A",IF(C21&gt;15,"No",IF(C21&lt;-15,"No","Yes")))</f>
        <v>N/A</v>
      </c>
      <c r="E21" s="105">
        <v>68.131077387999994</v>
      </c>
      <c r="F21" s="9" t="str">
        <f>IF($B21="N/A","N/A",IF(E21&gt;15,"No",IF(E21&lt;-15,"No","Yes")))</f>
        <v>N/A</v>
      </c>
      <c r="G21" s="105">
        <v>64.781773321000003</v>
      </c>
      <c r="H21" s="9" t="str">
        <f>IF($B21="N/A","N/A",IF(G21&gt;15,"No",IF(G21&lt;-15,"No","Yes")))</f>
        <v>N/A</v>
      </c>
      <c r="I21" s="10">
        <v>-13.7</v>
      </c>
      <c r="J21" s="10">
        <v>-4.92</v>
      </c>
      <c r="K21" s="9" t="str">
        <f t="shared" si="0"/>
        <v>Yes</v>
      </c>
    </row>
    <row r="22" spans="1:11" x14ac:dyDescent="0.2">
      <c r="A22" s="91" t="s">
        <v>1699</v>
      </c>
      <c r="B22" s="37" t="s">
        <v>213</v>
      </c>
      <c r="C22" s="104">
        <v>1.2138317886000001</v>
      </c>
      <c r="D22" s="9" t="str">
        <f>IF($B22="N/A","N/A",IF(C22&gt;15,"No",IF(C22&lt;-15,"No","Yes")))</f>
        <v>N/A</v>
      </c>
      <c r="E22" s="105">
        <v>0</v>
      </c>
      <c r="F22" s="9" t="str">
        <f>IF($B22="N/A","N/A",IF(E22&gt;15,"No",IF(E22&lt;-15,"No","Yes")))</f>
        <v>N/A</v>
      </c>
      <c r="G22" s="105">
        <v>0</v>
      </c>
      <c r="H22" s="9" t="str">
        <f>IF($B22="N/A","N/A",IF(G22&gt;15,"No",IF(G22&lt;-15,"No","Yes")))</f>
        <v>N/A</v>
      </c>
      <c r="I22" s="10">
        <v>-100</v>
      </c>
      <c r="J22" s="10" t="s">
        <v>1736</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1736</v>
      </c>
      <c r="J23" s="10" t="s">
        <v>1736</v>
      </c>
      <c r="K23" s="9" t="str">
        <f t="shared" si="0"/>
        <v>N/A</v>
      </c>
    </row>
    <row r="24" spans="1:11" x14ac:dyDescent="0.2">
      <c r="A24" s="91" t="s">
        <v>860</v>
      </c>
      <c r="B24" s="37" t="s">
        <v>243</v>
      </c>
      <c r="C24" s="93">
        <v>577.29993130000003</v>
      </c>
      <c r="D24" s="9" t="str">
        <f>IF($B24="N/A","N/A",IF(C24&gt;300,"No",IF(C24&lt;75,"No","Yes")))</f>
        <v>No</v>
      </c>
      <c r="E24" s="39">
        <v>786.26753815999996</v>
      </c>
      <c r="F24" s="9" t="str">
        <f>IF($B24="N/A","N/A",IF(E24&gt;300,"No",IF(E24&lt;75,"No","Yes")))</f>
        <v>No</v>
      </c>
      <c r="G24" s="39">
        <v>743.97613794999995</v>
      </c>
      <c r="H24" s="9" t="str">
        <f>IF($B24="N/A","N/A",IF(G24&gt;300,"No",IF(G24&lt;75,"No","Yes")))</f>
        <v>No</v>
      </c>
      <c r="I24" s="10">
        <v>36.200000000000003</v>
      </c>
      <c r="J24" s="10">
        <v>-5.38</v>
      </c>
      <c r="K24" s="9" t="str">
        <f t="shared" si="0"/>
        <v>Yes</v>
      </c>
    </row>
    <row r="25" spans="1:11" x14ac:dyDescent="0.2">
      <c r="A25" s="91" t="s">
        <v>861</v>
      </c>
      <c r="B25" s="37" t="s">
        <v>244</v>
      </c>
      <c r="C25" s="93">
        <v>287.91549356000002</v>
      </c>
      <c r="D25" s="9" t="str">
        <f>IF($B25="N/A","N/A",IF(C25&gt;250,"No",IF(C25&lt;20,"No","Yes")))</f>
        <v>No</v>
      </c>
      <c r="E25" s="39" t="s">
        <v>1736</v>
      </c>
      <c r="F25" s="9" t="str">
        <f>IF($B25="N/A","N/A",IF(E25&gt;250,"No",IF(E25&lt;20,"No","Yes")))</f>
        <v>No</v>
      </c>
      <c r="G25" s="39" t="s">
        <v>1736</v>
      </c>
      <c r="H25" s="9" t="str">
        <f>IF($B25="N/A","N/A",IF(G25&gt;250,"No",IF(G25&lt;20,"No","Yes")))</f>
        <v>No</v>
      </c>
      <c r="I25" s="10" t="s">
        <v>1736</v>
      </c>
      <c r="J25" s="10" t="s">
        <v>1736</v>
      </c>
      <c r="K25" s="9" t="str">
        <f t="shared" si="0"/>
        <v>N/A</v>
      </c>
    </row>
    <row r="26" spans="1:11" x14ac:dyDescent="0.2">
      <c r="A26" s="91" t="s">
        <v>862</v>
      </c>
      <c r="B26" s="37" t="s">
        <v>245</v>
      </c>
      <c r="C26" s="93" t="s">
        <v>1736</v>
      </c>
      <c r="D26" s="9" t="str">
        <f>IF($B26="N/A","N/A",IF(C26&gt;5,"No",IF(C26&lt;3,"No","Yes")))</f>
        <v>No</v>
      </c>
      <c r="E26" s="39" t="s">
        <v>1736</v>
      </c>
      <c r="F26" s="9" t="str">
        <f>IF($B26="N/A","N/A",IF(E26&gt;5,"No",IF(E26&lt;3,"No","Yes")))</f>
        <v>No</v>
      </c>
      <c r="G26" s="39" t="s">
        <v>1736</v>
      </c>
      <c r="H26" s="9" t="str">
        <f>IF($B26="N/A","N/A",IF(G26&gt;5,"No",IF(G26&lt;3,"No","Yes")))</f>
        <v>No</v>
      </c>
      <c r="I26" s="10" t="s">
        <v>1736</v>
      </c>
      <c r="J26" s="10" t="s">
        <v>1736</v>
      </c>
      <c r="K26" s="9" t="str">
        <f t="shared" si="0"/>
        <v>N/A</v>
      </c>
    </row>
    <row r="27" spans="1:11" x14ac:dyDescent="0.2">
      <c r="A27" s="91" t="s">
        <v>131</v>
      </c>
      <c r="B27" s="37" t="s">
        <v>213</v>
      </c>
      <c r="C27" s="89">
        <v>126257</v>
      </c>
      <c r="D27" s="37" t="s">
        <v>213</v>
      </c>
      <c r="E27" s="38">
        <v>39872</v>
      </c>
      <c r="F27" s="37" t="s">
        <v>213</v>
      </c>
      <c r="G27" s="38">
        <v>15200</v>
      </c>
      <c r="H27" s="9" t="str">
        <f>IF($B27="N/A","N/A",IF(G27&gt;15,"No",IF(G27&lt;-15,"No","Yes")))</f>
        <v>N/A</v>
      </c>
      <c r="I27" s="10">
        <v>-68.400000000000006</v>
      </c>
      <c r="J27" s="10">
        <v>-61.9</v>
      </c>
      <c r="K27" s="9" t="str">
        <f t="shared" si="0"/>
        <v>No</v>
      </c>
    </row>
    <row r="28" spans="1:11" x14ac:dyDescent="0.2">
      <c r="A28" s="91" t="s">
        <v>346</v>
      </c>
      <c r="B28" s="37" t="s">
        <v>213</v>
      </c>
      <c r="C28" s="90">
        <v>0.24708187049999999</v>
      </c>
      <c r="D28" s="37" t="s">
        <v>213</v>
      </c>
      <c r="E28" s="8">
        <v>7.3784514800000006E-2</v>
      </c>
      <c r="F28" s="37" t="s">
        <v>213</v>
      </c>
      <c r="G28" s="8">
        <v>2.71766669E-2</v>
      </c>
      <c r="H28" s="9" t="str">
        <f>IF($B28="N/A","N/A",IF(G28&gt;15,"No",IF(G28&lt;-15,"No","Yes")))</f>
        <v>N/A</v>
      </c>
      <c r="I28" s="10">
        <v>-70.099999999999994</v>
      </c>
      <c r="J28" s="10">
        <v>-63.2</v>
      </c>
      <c r="K28" s="9" t="str">
        <f t="shared" si="0"/>
        <v>No</v>
      </c>
    </row>
    <row r="29" spans="1:11" ht="25.5" x14ac:dyDescent="0.2">
      <c r="A29" s="91" t="s">
        <v>838</v>
      </c>
      <c r="B29" s="37" t="s">
        <v>213</v>
      </c>
      <c r="C29" s="39">
        <v>556.81378457999995</v>
      </c>
      <c r="D29" s="37" t="s">
        <v>213</v>
      </c>
      <c r="E29" s="39">
        <v>832.05276886000001</v>
      </c>
      <c r="F29" s="37" t="s">
        <v>213</v>
      </c>
      <c r="G29" s="39">
        <v>990.35980262999999</v>
      </c>
      <c r="H29" s="37" t="s">
        <v>213</v>
      </c>
      <c r="I29" s="10">
        <v>49.43</v>
      </c>
      <c r="J29" s="10">
        <v>19.03</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1736</v>
      </c>
      <c r="J30" s="10" t="s">
        <v>1736</v>
      </c>
      <c r="K30" s="9" t="str">
        <f t="shared" si="0"/>
        <v>N/A</v>
      </c>
    </row>
    <row r="31" spans="1:11" x14ac:dyDescent="0.2">
      <c r="A31" s="91" t="s">
        <v>206</v>
      </c>
      <c r="B31" s="106" t="s">
        <v>213</v>
      </c>
      <c r="C31" s="89">
        <v>15103562</v>
      </c>
      <c r="D31" s="9" t="str">
        <f t="shared" ref="D31:F50" si="4">IF($B31="N/A","N/A",IF(C31&lt;0,"No","Yes"))</f>
        <v>N/A</v>
      </c>
      <c r="E31" s="89">
        <v>15014688</v>
      </c>
      <c r="F31" s="9" t="str">
        <f t="shared" si="4"/>
        <v>N/A</v>
      </c>
      <c r="G31" s="89">
        <v>14712229</v>
      </c>
      <c r="H31" s="9" t="str">
        <f t="shared" ref="H31:H50" si="5">IF($B31="N/A","N/A",IF(G31&lt;0,"No","Yes"))</f>
        <v>N/A</v>
      </c>
      <c r="I31" s="10">
        <v>-0.58799999999999997</v>
      </c>
      <c r="J31" s="10">
        <v>-2.0099999999999998</v>
      </c>
      <c r="K31" s="9" t="str">
        <f t="shared" si="0"/>
        <v>Yes</v>
      </c>
    </row>
    <row r="32" spans="1:11" ht="25.5" x14ac:dyDescent="0.2">
      <c r="A32" s="2" t="s">
        <v>656</v>
      </c>
      <c r="B32" s="106" t="s">
        <v>213</v>
      </c>
      <c r="C32" s="90">
        <v>95.355254607999996</v>
      </c>
      <c r="D32" s="9" t="str">
        <f t="shared" si="4"/>
        <v>N/A</v>
      </c>
      <c r="E32" s="90">
        <v>95.876504393999994</v>
      </c>
      <c r="F32" s="9" t="str">
        <f t="shared" si="4"/>
        <v>N/A</v>
      </c>
      <c r="G32" s="90">
        <v>95.982199570000006</v>
      </c>
      <c r="H32" s="9" t="str">
        <f t="shared" si="5"/>
        <v>N/A</v>
      </c>
      <c r="I32" s="10">
        <v>0.54659999999999997</v>
      </c>
      <c r="J32" s="10">
        <v>0.11020000000000001</v>
      </c>
      <c r="K32" s="9" t="str">
        <f t="shared" si="0"/>
        <v>Yes</v>
      </c>
    </row>
    <row r="33" spans="1:11" x14ac:dyDescent="0.2">
      <c r="A33" s="2" t="s">
        <v>657</v>
      </c>
      <c r="B33" s="106" t="s">
        <v>213</v>
      </c>
      <c r="C33" s="90">
        <v>3.7442558252000002</v>
      </c>
      <c r="D33" s="9" t="str">
        <f t="shared" si="4"/>
        <v>N/A</v>
      </c>
      <c r="E33" s="90">
        <v>3.7742575803</v>
      </c>
      <c r="F33" s="9" t="str">
        <f t="shared" si="4"/>
        <v>N/A</v>
      </c>
      <c r="G33" s="90">
        <v>3.8585723482000001</v>
      </c>
      <c r="H33" s="9" t="str">
        <f t="shared" si="5"/>
        <v>N/A</v>
      </c>
      <c r="I33" s="10">
        <v>0.80130000000000001</v>
      </c>
      <c r="J33" s="10">
        <v>2.234</v>
      </c>
      <c r="K33" s="9" t="str">
        <f t="shared" si="0"/>
        <v>Yes</v>
      </c>
    </row>
    <row r="34" spans="1:11" x14ac:dyDescent="0.2">
      <c r="A34" s="2" t="s">
        <v>658</v>
      </c>
      <c r="B34" s="106" t="s">
        <v>213</v>
      </c>
      <c r="C34" s="90">
        <v>0</v>
      </c>
      <c r="D34" s="9" t="str">
        <f t="shared" si="4"/>
        <v>N/A</v>
      </c>
      <c r="E34" s="90">
        <v>0</v>
      </c>
      <c r="F34" s="9" t="str">
        <f t="shared" si="4"/>
        <v>N/A</v>
      </c>
      <c r="G34" s="90">
        <v>0</v>
      </c>
      <c r="H34" s="9" t="str">
        <f t="shared" si="5"/>
        <v>N/A</v>
      </c>
      <c r="I34" s="10" t="s">
        <v>1736</v>
      </c>
      <c r="J34" s="10" t="s">
        <v>1736</v>
      </c>
      <c r="K34" s="9" t="str">
        <f t="shared" si="0"/>
        <v>N/A</v>
      </c>
    </row>
    <row r="35" spans="1:11" x14ac:dyDescent="0.2">
      <c r="A35" s="2" t="s">
        <v>659</v>
      </c>
      <c r="B35" s="106" t="s">
        <v>213</v>
      </c>
      <c r="C35" s="90">
        <v>0.90048956660000001</v>
      </c>
      <c r="D35" s="9" t="str">
        <f t="shared" si="4"/>
        <v>N/A</v>
      </c>
      <c r="E35" s="90">
        <v>0.34923802609999999</v>
      </c>
      <c r="F35" s="9" t="str">
        <f t="shared" si="4"/>
        <v>N/A</v>
      </c>
      <c r="G35" s="90">
        <v>0.15922808159999999</v>
      </c>
      <c r="H35" s="9" t="str">
        <f t="shared" si="5"/>
        <v>N/A</v>
      </c>
      <c r="I35" s="10">
        <v>-61.2</v>
      </c>
      <c r="J35" s="10">
        <v>-54.4</v>
      </c>
      <c r="K35" s="9" t="str">
        <f t="shared" si="0"/>
        <v>No</v>
      </c>
    </row>
    <row r="36" spans="1:11" x14ac:dyDescent="0.2">
      <c r="A36" s="2" t="s">
        <v>349</v>
      </c>
      <c r="B36" s="106" t="s">
        <v>213</v>
      </c>
      <c r="C36" s="89">
        <v>232148</v>
      </c>
      <c r="D36" s="9" t="str">
        <f t="shared" si="4"/>
        <v>N/A</v>
      </c>
      <c r="E36" s="89">
        <v>0</v>
      </c>
      <c r="F36" s="9" t="str">
        <f t="shared" si="4"/>
        <v>N/A</v>
      </c>
      <c r="G36" s="89">
        <v>0</v>
      </c>
      <c r="H36" s="9" t="str">
        <f t="shared" si="5"/>
        <v>N/A</v>
      </c>
      <c r="I36" s="10">
        <v>-100</v>
      </c>
      <c r="J36" s="10" t="s">
        <v>1736</v>
      </c>
      <c r="K36" s="9" t="str">
        <f t="shared" si="0"/>
        <v>N/A</v>
      </c>
    </row>
    <row r="37" spans="1:11" x14ac:dyDescent="0.2">
      <c r="A37" s="2" t="s">
        <v>660</v>
      </c>
      <c r="B37" s="106" t="s">
        <v>213</v>
      </c>
      <c r="C37" s="90">
        <v>0</v>
      </c>
      <c r="D37" s="9" t="str">
        <f t="shared" si="4"/>
        <v>N/A</v>
      </c>
      <c r="E37" s="90" t="s">
        <v>1736</v>
      </c>
      <c r="F37" s="9" t="str">
        <f t="shared" si="4"/>
        <v>N/A</v>
      </c>
      <c r="G37" s="90" t="s">
        <v>1736</v>
      </c>
      <c r="H37" s="9" t="str">
        <f t="shared" si="5"/>
        <v>N/A</v>
      </c>
      <c r="I37" s="10" t="s">
        <v>1736</v>
      </c>
      <c r="J37" s="10" t="s">
        <v>1736</v>
      </c>
      <c r="K37" s="9" t="str">
        <f t="shared" si="0"/>
        <v>N/A</v>
      </c>
    </row>
    <row r="38" spans="1:11" x14ac:dyDescent="0.2">
      <c r="A38" s="2" t="s">
        <v>661</v>
      </c>
      <c r="B38" s="106" t="s">
        <v>213</v>
      </c>
      <c r="C38" s="90">
        <v>0</v>
      </c>
      <c r="D38" s="9" t="str">
        <f t="shared" si="4"/>
        <v>N/A</v>
      </c>
      <c r="E38" s="90" t="s">
        <v>1736</v>
      </c>
      <c r="F38" s="9" t="str">
        <f t="shared" si="4"/>
        <v>N/A</v>
      </c>
      <c r="G38" s="90" t="s">
        <v>1736</v>
      </c>
      <c r="H38" s="9" t="str">
        <f t="shared" si="5"/>
        <v>N/A</v>
      </c>
      <c r="I38" s="10" t="s">
        <v>1736</v>
      </c>
      <c r="J38" s="10" t="s">
        <v>1736</v>
      </c>
      <c r="K38" s="9" t="str">
        <f t="shared" si="0"/>
        <v>N/A</v>
      </c>
    </row>
    <row r="39" spans="1:11" x14ac:dyDescent="0.2">
      <c r="A39" s="2" t="s">
        <v>662</v>
      </c>
      <c r="B39" s="106" t="s">
        <v>213</v>
      </c>
      <c r="C39" s="90">
        <v>0</v>
      </c>
      <c r="D39" s="9" t="str">
        <f t="shared" si="4"/>
        <v>N/A</v>
      </c>
      <c r="E39" s="90" t="s">
        <v>1736</v>
      </c>
      <c r="F39" s="9" t="str">
        <f t="shared" si="4"/>
        <v>N/A</v>
      </c>
      <c r="G39" s="90" t="s">
        <v>1736</v>
      </c>
      <c r="H39" s="9" t="str">
        <f t="shared" si="5"/>
        <v>N/A</v>
      </c>
      <c r="I39" s="10" t="s">
        <v>1736</v>
      </c>
      <c r="J39" s="10" t="s">
        <v>1736</v>
      </c>
      <c r="K39" s="9" t="str">
        <f t="shared" si="0"/>
        <v>N/A</v>
      </c>
    </row>
    <row r="40" spans="1:11" x14ac:dyDescent="0.2">
      <c r="A40" s="2" t="s">
        <v>663</v>
      </c>
      <c r="B40" s="106" t="s">
        <v>213</v>
      </c>
      <c r="C40" s="90">
        <v>0</v>
      </c>
      <c r="D40" s="9" t="str">
        <f t="shared" si="4"/>
        <v>N/A</v>
      </c>
      <c r="E40" s="90" t="s">
        <v>1736</v>
      </c>
      <c r="F40" s="9" t="str">
        <f t="shared" si="4"/>
        <v>N/A</v>
      </c>
      <c r="G40" s="90" t="s">
        <v>1736</v>
      </c>
      <c r="H40" s="9" t="str">
        <f t="shared" si="5"/>
        <v>N/A</v>
      </c>
      <c r="I40" s="10" t="s">
        <v>1736</v>
      </c>
      <c r="J40" s="10" t="s">
        <v>1736</v>
      </c>
      <c r="K40" s="9" t="str">
        <f t="shared" si="0"/>
        <v>N/A</v>
      </c>
    </row>
    <row r="41" spans="1:11" x14ac:dyDescent="0.2">
      <c r="A41" s="2" t="s">
        <v>664</v>
      </c>
      <c r="B41" s="106" t="s">
        <v>213</v>
      </c>
      <c r="C41" s="90">
        <v>0</v>
      </c>
      <c r="D41" s="9" t="str">
        <f t="shared" si="4"/>
        <v>N/A</v>
      </c>
      <c r="E41" s="90" t="s">
        <v>1736</v>
      </c>
      <c r="F41" s="9" t="str">
        <f t="shared" si="4"/>
        <v>N/A</v>
      </c>
      <c r="G41" s="90" t="s">
        <v>1736</v>
      </c>
      <c r="H41" s="9" t="str">
        <f t="shared" si="5"/>
        <v>N/A</v>
      </c>
      <c r="I41" s="10" t="s">
        <v>1736</v>
      </c>
      <c r="J41" s="10" t="s">
        <v>1736</v>
      </c>
      <c r="K41" s="9" t="str">
        <f t="shared" si="0"/>
        <v>N/A</v>
      </c>
    </row>
    <row r="42" spans="1:11" x14ac:dyDescent="0.2">
      <c r="A42" s="2" t="s">
        <v>665</v>
      </c>
      <c r="B42" s="106" t="s">
        <v>213</v>
      </c>
      <c r="C42" s="90">
        <v>0</v>
      </c>
      <c r="D42" s="9" t="str">
        <f t="shared" si="4"/>
        <v>N/A</v>
      </c>
      <c r="E42" s="90" t="s">
        <v>1736</v>
      </c>
      <c r="F42" s="9" t="str">
        <f t="shared" si="4"/>
        <v>N/A</v>
      </c>
      <c r="G42" s="90" t="s">
        <v>1736</v>
      </c>
      <c r="H42" s="9" t="str">
        <f t="shared" si="5"/>
        <v>N/A</v>
      </c>
      <c r="I42" s="10" t="s">
        <v>1736</v>
      </c>
      <c r="J42" s="10" t="s">
        <v>1736</v>
      </c>
      <c r="K42" s="9" t="str">
        <f t="shared" si="0"/>
        <v>N/A</v>
      </c>
    </row>
    <row r="43" spans="1:11" x14ac:dyDescent="0.2">
      <c r="A43" s="2" t="s">
        <v>666</v>
      </c>
      <c r="B43" s="106" t="s">
        <v>213</v>
      </c>
      <c r="C43" s="90">
        <v>0</v>
      </c>
      <c r="D43" s="9" t="str">
        <f t="shared" si="4"/>
        <v>N/A</v>
      </c>
      <c r="E43" s="90" t="s">
        <v>1736</v>
      </c>
      <c r="F43" s="9" t="str">
        <f t="shared" si="4"/>
        <v>N/A</v>
      </c>
      <c r="G43" s="90" t="s">
        <v>1736</v>
      </c>
      <c r="H43" s="9" t="str">
        <f t="shared" si="5"/>
        <v>N/A</v>
      </c>
      <c r="I43" s="10" t="s">
        <v>1736</v>
      </c>
      <c r="J43" s="10" t="s">
        <v>1736</v>
      </c>
      <c r="K43" s="9" t="str">
        <f t="shared" si="0"/>
        <v>N/A</v>
      </c>
    </row>
    <row r="44" spans="1:11" x14ac:dyDescent="0.2">
      <c r="A44" s="2" t="s">
        <v>667</v>
      </c>
      <c r="B44" s="106" t="s">
        <v>213</v>
      </c>
      <c r="C44" s="90">
        <v>0</v>
      </c>
      <c r="D44" s="9" t="str">
        <f t="shared" si="4"/>
        <v>N/A</v>
      </c>
      <c r="E44" s="90" t="s">
        <v>1736</v>
      </c>
      <c r="F44" s="9" t="str">
        <f t="shared" si="4"/>
        <v>N/A</v>
      </c>
      <c r="G44" s="90" t="s">
        <v>1736</v>
      </c>
      <c r="H44" s="9" t="str">
        <f t="shared" si="5"/>
        <v>N/A</v>
      </c>
      <c r="I44" s="10" t="s">
        <v>1736</v>
      </c>
      <c r="J44" s="10" t="s">
        <v>1736</v>
      </c>
      <c r="K44" s="9" t="str">
        <f t="shared" si="0"/>
        <v>N/A</v>
      </c>
    </row>
    <row r="45" spans="1:11" x14ac:dyDescent="0.2">
      <c r="A45" s="2" t="s">
        <v>668</v>
      </c>
      <c r="B45" s="106" t="s">
        <v>213</v>
      </c>
      <c r="C45" s="90">
        <v>100</v>
      </c>
      <c r="D45" s="9" t="str">
        <f t="shared" si="4"/>
        <v>N/A</v>
      </c>
      <c r="E45" s="90" t="s">
        <v>1736</v>
      </c>
      <c r="F45" s="9" t="str">
        <f t="shared" si="4"/>
        <v>N/A</v>
      </c>
      <c r="G45" s="90" t="s">
        <v>1736</v>
      </c>
      <c r="H45" s="9" t="str">
        <f t="shared" si="5"/>
        <v>N/A</v>
      </c>
      <c r="I45" s="10" t="s">
        <v>1736</v>
      </c>
      <c r="J45" s="10" t="s">
        <v>1736</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1736</v>
      </c>
      <c r="J46" s="10" t="s">
        <v>1736</v>
      </c>
      <c r="K46" s="9" t="str">
        <f t="shared" si="0"/>
        <v>N/A</v>
      </c>
    </row>
    <row r="47" spans="1:11" x14ac:dyDescent="0.2">
      <c r="A47" s="2" t="s">
        <v>669</v>
      </c>
      <c r="B47" s="106" t="s">
        <v>213</v>
      </c>
      <c r="C47" s="90" t="s">
        <v>1736</v>
      </c>
      <c r="D47" s="9" t="str">
        <f t="shared" si="4"/>
        <v>N/A</v>
      </c>
      <c r="E47" s="90" t="s">
        <v>1736</v>
      </c>
      <c r="F47" s="9" t="str">
        <f t="shared" si="4"/>
        <v>N/A</v>
      </c>
      <c r="G47" s="90" t="s">
        <v>1736</v>
      </c>
      <c r="H47" s="9" t="str">
        <f t="shared" si="5"/>
        <v>N/A</v>
      </c>
      <c r="I47" s="10" t="s">
        <v>1736</v>
      </c>
      <c r="J47" s="10" t="s">
        <v>1736</v>
      </c>
      <c r="K47" s="9" t="str">
        <f t="shared" si="0"/>
        <v>N/A</v>
      </c>
    </row>
    <row r="48" spans="1:11" x14ac:dyDescent="0.2">
      <c r="A48" s="2" t="s">
        <v>670</v>
      </c>
      <c r="B48" s="106" t="s">
        <v>213</v>
      </c>
      <c r="C48" s="90" t="s">
        <v>1736</v>
      </c>
      <c r="D48" s="9" t="str">
        <f t="shared" si="4"/>
        <v>N/A</v>
      </c>
      <c r="E48" s="90" t="s">
        <v>1736</v>
      </c>
      <c r="F48" s="9" t="str">
        <f t="shared" si="4"/>
        <v>N/A</v>
      </c>
      <c r="G48" s="90" t="s">
        <v>1736</v>
      </c>
      <c r="H48" s="9" t="str">
        <f t="shared" si="5"/>
        <v>N/A</v>
      </c>
      <c r="I48" s="10" t="s">
        <v>1736</v>
      </c>
      <c r="J48" s="10" t="s">
        <v>1736</v>
      </c>
      <c r="K48" s="9" t="str">
        <f t="shared" si="0"/>
        <v>N/A</v>
      </c>
    </row>
    <row r="49" spans="1:11" x14ac:dyDescent="0.2">
      <c r="A49" s="2" t="s">
        <v>671</v>
      </c>
      <c r="B49" s="106" t="s">
        <v>213</v>
      </c>
      <c r="C49" s="90" t="s">
        <v>1736</v>
      </c>
      <c r="D49" s="9" t="str">
        <f t="shared" si="4"/>
        <v>N/A</v>
      </c>
      <c r="E49" s="90" t="s">
        <v>1736</v>
      </c>
      <c r="F49" s="9" t="str">
        <f t="shared" si="4"/>
        <v>N/A</v>
      </c>
      <c r="G49" s="90" t="s">
        <v>1736</v>
      </c>
      <c r="H49" s="9" t="str">
        <f t="shared" si="5"/>
        <v>N/A</v>
      </c>
      <c r="I49" s="10" t="s">
        <v>1736</v>
      </c>
      <c r="J49" s="10" t="s">
        <v>1736</v>
      </c>
      <c r="K49" s="9" t="str">
        <f t="shared" si="0"/>
        <v>N/A</v>
      </c>
    </row>
    <row r="50" spans="1:11" x14ac:dyDescent="0.2">
      <c r="A50" s="2" t="s">
        <v>672</v>
      </c>
      <c r="B50" s="106" t="s">
        <v>213</v>
      </c>
      <c r="C50" s="90" t="s">
        <v>1736</v>
      </c>
      <c r="D50" s="9" t="str">
        <f t="shared" si="4"/>
        <v>N/A</v>
      </c>
      <c r="E50" s="90" t="s">
        <v>1736</v>
      </c>
      <c r="F50" s="9" t="str">
        <f t="shared" si="4"/>
        <v>N/A</v>
      </c>
      <c r="G50" s="90" t="s">
        <v>1736</v>
      </c>
      <c r="H50" s="9" t="str">
        <f t="shared" si="5"/>
        <v>N/A</v>
      </c>
      <c r="I50" s="10" t="s">
        <v>1736</v>
      </c>
      <c r="J50" s="10" t="s">
        <v>1736</v>
      </c>
      <c r="K50" s="9" t="str">
        <f t="shared" si="0"/>
        <v>N/A</v>
      </c>
    </row>
    <row r="51" spans="1:11" x14ac:dyDescent="0.2">
      <c r="A51" s="2" t="s">
        <v>351</v>
      </c>
      <c r="B51" s="37" t="s">
        <v>213</v>
      </c>
      <c r="C51" s="89">
        <v>31974037</v>
      </c>
      <c r="D51" s="37" t="s">
        <v>213</v>
      </c>
      <c r="E51" s="38">
        <v>32000496</v>
      </c>
      <c r="F51" s="37" t="s">
        <v>213</v>
      </c>
      <c r="G51" s="38">
        <v>33219887</v>
      </c>
      <c r="H51" s="37" t="s">
        <v>213</v>
      </c>
      <c r="I51" s="10">
        <v>8.2799999999999999E-2</v>
      </c>
      <c r="J51" s="10">
        <v>3.8109999999999999</v>
      </c>
      <c r="K51" s="9" t="str">
        <f t="shared" si="0"/>
        <v>Yes</v>
      </c>
    </row>
    <row r="52" spans="1:11" x14ac:dyDescent="0.2">
      <c r="A52" s="2" t="s">
        <v>352</v>
      </c>
      <c r="B52" s="37" t="s">
        <v>213</v>
      </c>
      <c r="C52" s="90">
        <v>1.6603033267</v>
      </c>
      <c r="D52" s="9" t="str">
        <f t="shared" ref="D52:D54" si="6">IF($B52="N/A","N/A",IF(C52&gt;15,"No",IF(C52&lt;-15,"No","Yes")))</f>
        <v>N/A</v>
      </c>
      <c r="E52" s="8">
        <v>29.495020952000001</v>
      </c>
      <c r="F52" s="9" t="str">
        <f t="shared" ref="F52:F54" si="7">IF($B52="N/A","N/A",IF(E52&gt;15,"No",IF(E52&lt;-15,"No","Yes")))</f>
        <v>N/A</v>
      </c>
      <c r="G52" s="8">
        <v>93.949031192999996</v>
      </c>
      <c r="H52" s="9" t="str">
        <f t="shared" ref="H52:H54" si="8">IF($B52="N/A","N/A",IF(G52&gt;15,"No",IF(G52&lt;-15,"No","Yes")))</f>
        <v>N/A</v>
      </c>
      <c r="I52" s="10">
        <v>1676</v>
      </c>
      <c r="J52" s="10">
        <v>218.5</v>
      </c>
      <c r="K52" s="9" t="str">
        <f t="shared" si="0"/>
        <v>No</v>
      </c>
    </row>
    <row r="53" spans="1:11" x14ac:dyDescent="0.2">
      <c r="A53" s="2" t="s">
        <v>353</v>
      </c>
      <c r="B53" s="37" t="s">
        <v>213</v>
      </c>
      <c r="C53" s="90">
        <v>9.0179416499999998E-2</v>
      </c>
      <c r="D53" s="9" t="str">
        <f t="shared" si="6"/>
        <v>N/A</v>
      </c>
      <c r="E53" s="8">
        <v>2.1865661082000001</v>
      </c>
      <c r="F53" s="9" t="str">
        <f t="shared" si="7"/>
        <v>N/A</v>
      </c>
      <c r="G53" s="8">
        <v>5.9871756939000003</v>
      </c>
      <c r="H53" s="9" t="str">
        <f t="shared" si="8"/>
        <v>N/A</v>
      </c>
      <c r="I53" s="10">
        <v>2325</v>
      </c>
      <c r="J53" s="10">
        <v>173.8</v>
      </c>
      <c r="K53" s="9" t="str">
        <f t="shared" si="0"/>
        <v>No</v>
      </c>
    </row>
    <row r="54" spans="1:11" x14ac:dyDescent="0.2">
      <c r="A54" s="2" t="s">
        <v>354</v>
      </c>
      <c r="B54" s="37" t="s">
        <v>213</v>
      </c>
      <c r="C54" s="90">
        <v>98.248629035999997</v>
      </c>
      <c r="D54" s="9" t="str">
        <f t="shared" si="6"/>
        <v>N/A</v>
      </c>
      <c r="E54" s="8">
        <v>68.318412940000002</v>
      </c>
      <c r="F54" s="9" t="str">
        <f t="shared" si="7"/>
        <v>N/A</v>
      </c>
      <c r="G54" s="8">
        <v>6.3793112799999996E-2</v>
      </c>
      <c r="H54" s="9" t="str">
        <f t="shared" si="8"/>
        <v>N/A</v>
      </c>
      <c r="I54" s="10">
        <v>-30.5</v>
      </c>
      <c r="J54" s="10">
        <v>-99.9</v>
      </c>
      <c r="K54" s="9" t="str">
        <f t="shared" si="0"/>
        <v>No</v>
      </c>
    </row>
    <row r="55" spans="1:11" ht="12" customHeight="1" x14ac:dyDescent="0.2">
      <c r="A55" s="164" t="s">
        <v>1633</v>
      </c>
      <c r="B55" s="165"/>
      <c r="C55" s="165"/>
      <c r="D55" s="165"/>
      <c r="E55" s="165"/>
      <c r="F55" s="165"/>
      <c r="G55" s="165"/>
      <c r="H55" s="165"/>
      <c r="I55" s="165"/>
      <c r="J55" s="165"/>
      <c r="K55" s="166"/>
    </row>
    <row r="56" spans="1:11" x14ac:dyDescent="0.2">
      <c r="A56" s="159" t="s">
        <v>1631</v>
      </c>
      <c r="B56" s="160"/>
      <c r="C56" s="160"/>
      <c r="D56" s="160"/>
      <c r="E56" s="160"/>
      <c r="F56" s="160"/>
      <c r="G56" s="160"/>
      <c r="H56" s="160"/>
      <c r="I56" s="160"/>
      <c r="J56" s="160"/>
      <c r="K56" s="161"/>
    </row>
    <row r="57" spans="1:11" x14ac:dyDescent="0.2">
      <c r="A57" s="162" t="s">
        <v>1734</v>
      </c>
      <c r="B57" s="162"/>
      <c r="C57" s="162"/>
      <c r="D57" s="162"/>
      <c r="E57" s="162"/>
      <c r="F57" s="162"/>
      <c r="G57" s="162"/>
      <c r="H57" s="162"/>
      <c r="I57" s="162"/>
      <c r="J57" s="162"/>
      <c r="K57" s="163"/>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1724</v>
      </c>
      <c r="B1" s="151"/>
      <c r="C1" s="151"/>
      <c r="D1" s="151"/>
      <c r="E1" s="151"/>
      <c r="F1" s="151"/>
      <c r="G1" s="151"/>
      <c r="H1" s="151"/>
      <c r="I1" s="151"/>
      <c r="J1" s="151"/>
      <c r="K1" s="152"/>
    </row>
    <row r="2" spans="1:11" ht="12.75" customHeight="1" x14ac:dyDescent="0.2">
      <c r="A2" s="156" t="s">
        <v>1584</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89">
        <v>3599729</v>
      </c>
      <c r="D6" s="9" t="str">
        <f>IF($B6="N/A","N/A",IF(C6&gt;15,"No",IF(C6&lt;-15,"No","Yes")))</f>
        <v>N/A</v>
      </c>
      <c r="E6" s="38">
        <v>6850879</v>
      </c>
      <c r="F6" s="9" t="str">
        <f>IF($B6="N/A","N/A",IF(E6&gt;15,"No",IF(E6&lt;-15,"No","Yes")))</f>
        <v>N/A</v>
      </c>
      <c r="G6" s="38">
        <v>7829826</v>
      </c>
      <c r="H6" s="9" t="str">
        <f>IF($B6="N/A","N/A",IF(G6&gt;15,"No",IF(G6&lt;-15,"No","Yes")))</f>
        <v>N/A</v>
      </c>
      <c r="I6" s="10">
        <v>90.32</v>
      </c>
      <c r="J6" s="10">
        <v>14.29</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91" t="s">
        <v>16</v>
      </c>
      <c r="B9" s="37" t="s">
        <v>213</v>
      </c>
      <c r="C9" s="90">
        <v>10.296941798000001</v>
      </c>
      <c r="D9" s="9" t="str">
        <f t="shared" ref="D9:D15" si="1">IF($B9="N/A","N/A",IF(C9&gt;15,"No",IF(C9&lt;-15,"No","Yes")))</f>
        <v>N/A</v>
      </c>
      <c r="E9" s="8">
        <v>1.8344799259</v>
      </c>
      <c r="F9" s="9" t="str">
        <f t="shared" ref="F9:F15" si="2">IF($B9="N/A","N/A",IF(E9&gt;15,"No",IF(E9&lt;-15,"No","Yes")))</f>
        <v>N/A</v>
      </c>
      <c r="G9" s="8">
        <v>0</v>
      </c>
      <c r="H9" s="9" t="str">
        <f t="shared" ref="H9:H15" si="3">IF($B9="N/A","N/A",IF(G9&gt;15,"No",IF(G9&lt;-15,"No","Yes")))</f>
        <v>N/A</v>
      </c>
      <c r="I9" s="10">
        <v>-82.2</v>
      </c>
      <c r="J9" s="10">
        <v>-100</v>
      </c>
      <c r="K9" s="9" t="str">
        <f t="shared" si="0"/>
        <v>No</v>
      </c>
    </row>
    <row r="10" spans="1:11" x14ac:dyDescent="0.2">
      <c r="A10" s="91" t="s">
        <v>36</v>
      </c>
      <c r="B10" s="37" t="s">
        <v>213</v>
      </c>
      <c r="C10" s="90" t="s">
        <v>1736</v>
      </c>
      <c r="D10" s="9" t="str">
        <f t="shared" si="1"/>
        <v>N/A</v>
      </c>
      <c r="E10" s="8" t="s">
        <v>1736</v>
      </c>
      <c r="F10" s="9" t="str">
        <f t="shared" si="2"/>
        <v>N/A</v>
      </c>
      <c r="G10" s="8" t="s">
        <v>1736</v>
      </c>
      <c r="H10" s="9" t="str">
        <f t="shared" si="3"/>
        <v>N/A</v>
      </c>
      <c r="I10" s="10" t="s">
        <v>1736</v>
      </c>
      <c r="J10" s="10" t="s">
        <v>1736</v>
      </c>
      <c r="K10" s="9" t="str">
        <f t="shared" si="0"/>
        <v>N/A</v>
      </c>
    </row>
    <row r="11" spans="1:11" x14ac:dyDescent="0.2">
      <c r="A11" s="91" t="s">
        <v>37</v>
      </c>
      <c r="B11" s="37" t="s">
        <v>213</v>
      </c>
      <c r="C11" s="90" t="s">
        <v>1736</v>
      </c>
      <c r="D11" s="9" t="str">
        <f t="shared" si="1"/>
        <v>N/A</v>
      </c>
      <c r="E11" s="8" t="s">
        <v>1736</v>
      </c>
      <c r="F11" s="9" t="str">
        <f t="shared" si="2"/>
        <v>N/A</v>
      </c>
      <c r="G11" s="8" t="s">
        <v>1736</v>
      </c>
      <c r="H11" s="9" t="str">
        <f t="shared" si="3"/>
        <v>N/A</v>
      </c>
      <c r="I11" s="10" t="s">
        <v>1736</v>
      </c>
      <c r="J11" s="10" t="s">
        <v>1736</v>
      </c>
      <c r="K11" s="9" t="str">
        <f t="shared" si="0"/>
        <v>N/A</v>
      </c>
    </row>
    <row r="12" spans="1:11" x14ac:dyDescent="0.2">
      <c r="A12" s="91" t="s">
        <v>38</v>
      </c>
      <c r="B12" s="37" t="s">
        <v>213</v>
      </c>
      <c r="C12" s="90">
        <v>10.296941798000001</v>
      </c>
      <c r="D12" s="9" t="str">
        <f t="shared" si="1"/>
        <v>N/A</v>
      </c>
      <c r="E12" s="8">
        <v>1.8344799259</v>
      </c>
      <c r="F12" s="9" t="str">
        <f t="shared" si="2"/>
        <v>N/A</v>
      </c>
      <c r="G12" s="8">
        <v>0</v>
      </c>
      <c r="H12" s="9" t="str">
        <f t="shared" si="3"/>
        <v>N/A</v>
      </c>
      <c r="I12" s="10">
        <v>-82.2</v>
      </c>
      <c r="J12" s="10">
        <v>-100</v>
      </c>
      <c r="K12" s="9" t="str">
        <f t="shared" si="0"/>
        <v>No</v>
      </c>
    </row>
    <row r="13" spans="1:11" x14ac:dyDescent="0.2">
      <c r="A13" s="91" t="s">
        <v>863</v>
      </c>
      <c r="B13" s="37" t="s">
        <v>213</v>
      </c>
      <c r="C13" s="90">
        <v>87.907331611999993</v>
      </c>
      <c r="D13" s="9" t="str">
        <f t="shared" si="1"/>
        <v>N/A</v>
      </c>
      <c r="E13" s="8">
        <v>2.0550712571999998</v>
      </c>
      <c r="F13" s="9" t="str">
        <f t="shared" si="2"/>
        <v>N/A</v>
      </c>
      <c r="G13" s="8">
        <v>0</v>
      </c>
      <c r="H13" s="9" t="str">
        <f t="shared" si="3"/>
        <v>N/A</v>
      </c>
      <c r="I13" s="10">
        <v>-97.7</v>
      </c>
      <c r="J13" s="10">
        <v>-100</v>
      </c>
      <c r="K13" s="9" t="str">
        <f t="shared" si="0"/>
        <v>No</v>
      </c>
    </row>
    <row r="14" spans="1:11" x14ac:dyDescent="0.2">
      <c r="A14" s="91" t="s">
        <v>864</v>
      </c>
      <c r="B14" s="37" t="s">
        <v>213</v>
      </c>
      <c r="C14" s="90">
        <v>87.910944504</v>
      </c>
      <c r="D14" s="9" t="str">
        <f t="shared" si="1"/>
        <v>N/A</v>
      </c>
      <c r="E14" s="8">
        <v>2.9771053269999999</v>
      </c>
      <c r="F14" s="9" t="str">
        <f t="shared" si="2"/>
        <v>N/A</v>
      </c>
      <c r="G14" s="8">
        <v>0</v>
      </c>
      <c r="H14" s="9" t="str">
        <f t="shared" si="3"/>
        <v>N/A</v>
      </c>
      <c r="I14" s="10">
        <v>-96.6</v>
      </c>
      <c r="J14" s="10">
        <v>-100</v>
      </c>
      <c r="K14" s="9" t="str">
        <f t="shared" si="0"/>
        <v>No</v>
      </c>
    </row>
    <row r="15" spans="1:11" x14ac:dyDescent="0.2">
      <c r="A15" s="91" t="s">
        <v>161</v>
      </c>
      <c r="B15" s="37" t="s">
        <v>213</v>
      </c>
      <c r="C15" s="90">
        <v>88.284673651999995</v>
      </c>
      <c r="D15" s="9" t="str">
        <f t="shared" si="1"/>
        <v>N/A</v>
      </c>
      <c r="E15" s="8">
        <v>53.680644483999998</v>
      </c>
      <c r="F15" s="9" t="str">
        <f t="shared" si="2"/>
        <v>N/A</v>
      </c>
      <c r="G15" s="8">
        <v>41.107976090000001</v>
      </c>
      <c r="H15" s="9" t="str">
        <f t="shared" si="3"/>
        <v>N/A</v>
      </c>
      <c r="I15" s="10">
        <v>-39.200000000000003</v>
      </c>
      <c r="J15" s="10">
        <v>-23.4</v>
      </c>
      <c r="K15" s="9" t="str">
        <f t="shared" si="0"/>
        <v>Yes</v>
      </c>
    </row>
    <row r="16" spans="1:11" x14ac:dyDescent="0.2">
      <c r="A16" s="91" t="s">
        <v>162</v>
      </c>
      <c r="B16" s="37" t="s">
        <v>246</v>
      </c>
      <c r="C16" s="90">
        <v>100</v>
      </c>
      <c r="D16" s="9" t="str">
        <f>IF($B16="N/A","N/A",IF(C16&gt;95,"Yes","No"))</f>
        <v>Yes</v>
      </c>
      <c r="E16" s="8">
        <v>100</v>
      </c>
      <c r="F16" s="9" t="str">
        <f>IF($B16="N/A","N/A",IF(E16&gt;95,"Yes","No"))</f>
        <v>Yes</v>
      </c>
      <c r="G16" s="8">
        <v>99.975925391000004</v>
      </c>
      <c r="H16" s="9" t="str">
        <f>IF($B16="N/A","N/A",IF(G16&gt;95,"Yes","No"))</f>
        <v>Yes</v>
      </c>
      <c r="I16" s="10">
        <v>0</v>
      </c>
      <c r="J16" s="10">
        <v>-2.4E-2</v>
      </c>
      <c r="K16" s="9" t="str">
        <f t="shared" ref="K16:K26" si="4">IF(J16="Div by 0", "N/A", IF(J16="N/A","N/A", IF(J16&gt;30, "No", IF(J16&lt;-30, "No", "Yes"))))</f>
        <v>Yes</v>
      </c>
    </row>
    <row r="17" spans="1:11" x14ac:dyDescent="0.2">
      <c r="A17" s="91" t="s">
        <v>865</v>
      </c>
      <c r="B17" s="62" t="s">
        <v>247</v>
      </c>
      <c r="C17" s="90">
        <v>88.284673651999995</v>
      </c>
      <c r="D17" s="9" t="str">
        <f>IF($B17="N/A","N/A",IF(C17&gt;90,"No",IF(C17&lt;50,"No","Yes")))</f>
        <v>Yes</v>
      </c>
      <c r="E17" s="8">
        <v>53.680644483999998</v>
      </c>
      <c r="F17" s="9" t="str">
        <f>IF($B17="N/A","N/A",IF(E17&gt;90,"No",IF(E17&lt;50,"No","Yes")))</f>
        <v>Yes</v>
      </c>
      <c r="G17" s="8">
        <v>41.083467243999998</v>
      </c>
      <c r="H17" s="9" t="str">
        <f>IF($B17="N/A","N/A",IF(G17&gt;90,"No",IF(G17&lt;50,"No","Yes")))</f>
        <v>No</v>
      </c>
      <c r="I17" s="10">
        <v>-39.200000000000003</v>
      </c>
      <c r="J17" s="10">
        <v>-23.5</v>
      </c>
      <c r="K17" s="9" t="str">
        <f t="shared" si="4"/>
        <v>Yes</v>
      </c>
    </row>
    <row r="18" spans="1:11" x14ac:dyDescent="0.2">
      <c r="A18" s="91" t="s">
        <v>866</v>
      </c>
      <c r="B18" s="62" t="s">
        <v>224</v>
      </c>
      <c r="C18" s="90">
        <v>11.713465097</v>
      </c>
      <c r="D18" s="9" t="str">
        <f t="shared" ref="D18:D23" si="5">IF($B18="N/A","N/A",IF(C18&gt;5,"No",IF(C18&lt;=0,"No","Yes")))</f>
        <v>No</v>
      </c>
      <c r="E18" s="8">
        <v>46.298876391999997</v>
      </c>
      <c r="F18" s="9" t="str">
        <f t="shared" ref="F18:F23" si="6">IF($B18="N/A","N/A",IF(E18&gt;5,"No",IF(E18&lt;=0,"No","Yes")))</f>
        <v>No</v>
      </c>
      <c r="G18" s="8">
        <v>58.874118019999997</v>
      </c>
      <c r="H18" s="9" t="str">
        <f t="shared" ref="H18:H23" si="7">IF($B18="N/A","N/A",IF(G18&gt;5,"No",IF(G18&lt;=0,"No","Yes")))</f>
        <v>No</v>
      </c>
      <c r="I18" s="10">
        <v>295.3</v>
      </c>
      <c r="J18" s="10">
        <v>27.16</v>
      </c>
      <c r="K18" s="9" t="str">
        <f t="shared" si="4"/>
        <v>Yes</v>
      </c>
    </row>
    <row r="19" spans="1:11" x14ac:dyDescent="0.2">
      <c r="A19" s="91" t="s">
        <v>867</v>
      </c>
      <c r="B19" s="62" t="s">
        <v>224</v>
      </c>
      <c r="C19" s="90">
        <v>8.3339609999999995E-4</v>
      </c>
      <c r="D19" s="9" t="str">
        <f t="shared" si="5"/>
        <v>Yes</v>
      </c>
      <c r="E19" s="8">
        <v>1.12540303E-2</v>
      </c>
      <c r="F19" s="9" t="str">
        <f t="shared" si="6"/>
        <v>Yes</v>
      </c>
      <c r="G19" s="8">
        <v>9.5659852E-3</v>
      </c>
      <c r="H19" s="9" t="str">
        <f t="shared" si="7"/>
        <v>Yes</v>
      </c>
      <c r="I19" s="10">
        <v>1250</v>
      </c>
      <c r="J19" s="10">
        <v>-15</v>
      </c>
      <c r="K19" s="9" t="str">
        <f t="shared" si="4"/>
        <v>Yes</v>
      </c>
    </row>
    <row r="20" spans="1:11" x14ac:dyDescent="0.2">
      <c r="A20" s="91" t="s">
        <v>868</v>
      </c>
      <c r="B20" s="62" t="s">
        <v>224</v>
      </c>
      <c r="C20" s="90">
        <v>1.0278551999999999E-3</v>
      </c>
      <c r="D20" s="9" t="str">
        <f t="shared" si="5"/>
        <v>Yes</v>
      </c>
      <c r="E20" s="8">
        <v>9.2250935999999995E-3</v>
      </c>
      <c r="F20" s="9" t="str">
        <f t="shared" si="6"/>
        <v>Yes</v>
      </c>
      <c r="G20" s="8">
        <v>8.3399044000000006E-3</v>
      </c>
      <c r="H20" s="9" t="str">
        <f t="shared" si="7"/>
        <v>Yes</v>
      </c>
      <c r="I20" s="10">
        <v>797.5</v>
      </c>
      <c r="J20" s="10">
        <v>-9.6</v>
      </c>
      <c r="K20" s="9" t="str">
        <f t="shared" si="4"/>
        <v>Yes</v>
      </c>
    </row>
    <row r="21" spans="1:11" x14ac:dyDescent="0.2">
      <c r="A21" s="91" t="s">
        <v>869</v>
      </c>
      <c r="B21" s="37" t="s">
        <v>213</v>
      </c>
      <c r="C21" s="90">
        <v>0</v>
      </c>
      <c r="D21" s="9" t="str">
        <f t="shared" si="5"/>
        <v>N/A</v>
      </c>
      <c r="E21" s="8">
        <v>0</v>
      </c>
      <c r="F21" s="9" t="str">
        <f t="shared" si="6"/>
        <v>N/A</v>
      </c>
      <c r="G21" s="8">
        <v>0</v>
      </c>
      <c r="H21" s="9" t="str">
        <f t="shared" si="7"/>
        <v>N/A</v>
      </c>
      <c r="I21" s="10" t="s">
        <v>1736</v>
      </c>
      <c r="J21" s="10" t="s">
        <v>1736</v>
      </c>
      <c r="K21" s="9" t="str">
        <f t="shared" si="4"/>
        <v>N/A</v>
      </c>
    </row>
    <row r="22" spans="1:11" x14ac:dyDescent="0.2">
      <c r="A22" s="91" t="s">
        <v>1717</v>
      </c>
      <c r="B22" s="37" t="s">
        <v>213</v>
      </c>
      <c r="C22" s="90">
        <v>0</v>
      </c>
      <c r="D22" s="9" t="str">
        <f t="shared" si="5"/>
        <v>N/A</v>
      </c>
      <c r="E22" s="8">
        <v>0</v>
      </c>
      <c r="F22" s="9" t="str">
        <f t="shared" si="6"/>
        <v>N/A</v>
      </c>
      <c r="G22" s="8">
        <v>0</v>
      </c>
      <c r="H22" s="9" t="str">
        <f t="shared" si="7"/>
        <v>N/A</v>
      </c>
      <c r="I22" s="10" t="s">
        <v>1736</v>
      </c>
      <c r="J22" s="10" t="s">
        <v>1736</v>
      </c>
      <c r="K22" s="9" t="str">
        <f t="shared" si="4"/>
        <v>N/A</v>
      </c>
    </row>
    <row r="23" spans="1:11" x14ac:dyDescent="0.2">
      <c r="A23" s="91" t="s">
        <v>870</v>
      </c>
      <c r="B23" s="37" t="s">
        <v>213</v>
      </c>
      <c r="C23" s="90">
        <v>0</v>
      </c>
      <c r="D23" s="9" t="str">
        <f t="shared" si="5"/>
        <v>N/A</v>
      </c>
      <c r="E23" s="8">
        <v>0</v>
      </c>
      <c r="F23" s="9" t="str">
        <f t="shared" si="6"/>
        <v>N/A</v>
      </c>
      <c r="G23" s="8">
        <v>0</v>
      </c>
      <c r="H23" s="9" t="str">
        <f t="shared" si="7"/>
        <v>N/A</v>
      </c>
      <c r="I23" s="10" t="s">
        <v>1736</v>
      </c>
      <c r="J23" s="10" t="s">
        <v>1736</v>
      </c>
      <c r="K23" s="9" t="str">
        <f t="shared" si="4"/>
        <v>N/A</v>
      </c>
    </row>
    <row r="24" spans="1:11" x14ac:dyDescent="0.2">
      <c r="A24" s="91" t="s">
        <v>871</v>
      </c>
      <c r="B24" s="37" t="s">
        <v>232</v>
      </c>
      <c r="C24" s="90">
        <v>0</v>
      </c>
      <c r="D24" s="9" t="str">
        <f>IF($B24="N/A","N/A",IF(C24&gt;10,"No",IF(C24&lt;1,"No","Yes")))</f>
        <v>No</v>
      </c>
      <c r="E24" s="8">
        <v>0</v>
      </c>
      <c r="F24" s="9" t="str">
        <f>IF($B24="N/A","N/A",IF(E24&gt;10,"No",IF(E24&lt;1,"No","Yes")))</f>
        <v>No</v>
      </c>
      <c r="G24" s="8">
        <v>0</v>
      </c>
      <c r="H24" s="9" t="str">
        <f>IF($B24="N/A","N/A",IF(G24&gt;10,"No",IF(G24&lt;1,"No","Yes")))</f>
        <v>No</v>
      </c>
      <c r="I24" s="10" t="s">
        <v>1736</v>
      </c>
      <c r="J24" s="10" t="s">
        <v>1736</v>
      </c>
      <c r="K24" s="9" t="str">
        <f t="shared" si="4"/>
        <v>N/A</v>
      </c>
    </row>
    <row r="25" spans="1:11" x14ac:dyDescent="0.2">
      <c r="A25" s="91" t="s">
        <v>872</v>
      </c>
      <c r="B25" s="94" t="s">
        <v>239</v>
      </c>
      <c r="C25" s="90">
        <v>0</v>
      </c>
      <c r="D25" s="9" t="str">
        <f>IF($B25="N/A","N/A",IF(C25&gt;10,"No",IF(C25&lt;=0,"No","Yes")))</f>
        <v>No</v>
      </c>
      <c r="E25" s="8">
        <v>0</v>
      </c>
      <c r="F25" s="9" t="str">
        <f>IF($B25="N/A","N/A",IF(E25&gt;10,"No",IF(E25&lt;=0,"No","Yes")))</f>
        <v>No</v>
      </c>
      <c r="G25" s="8">
        <v>4.3423700000000002E-4</v>
      </c>
      <c r="H25" s="9" t="str">
        <f>IF($B25="N/A","N/A",IF(G25&gt;10,"No",IF(G25&lt;=0,"No","Yes")))</f>
        <v>Yes</v>
      </c>
      <c r="I25" s="10" t="s">
        <v>1736</v>
      </c>
      <c r="J25" s="10" t="s">
        <v>1736</v>
      </c>
      <c r="K25" s="9" t="str">
        <f t="shared" si="4"/>
        <v>N/A</v>
      </c>
    </row>
    <row r="26" spans="1:11" x14ac:dyDescent="0.2">
      <c r="A26" s="91" t="s">
        <v>873</v>
      </c>
      <c r="B26" s="62" t="s">
        <v>248</v>
      </c>
      <c r="C26" s="90">
        <v>0</v>
      </c>
      <c r="D26" s="9" t="str">
        <f>IF($B26="N/A","N/A",IF(C26&gt;=5,"No",IF(C26&lt;0,"No","Yes")))</f>
        <v>Yes</v>
      </c>
      <c r="E26" s="8">
        <v>0</v>
      </c>
      <c r="F26" s="9" t="str">
        <f>IF($B26="N/A","N/A",IF(E26&gt;=5,"No",IF(E26&lt;0,"No","Yes")))</f>
        <v>Yes</v>
      </c>
      <c r="G26" s="8">
        <v>2.4074609100000002E-2</v>
      </c>
      <c r="H26" s="9" t="str">
        <f>IF($B26="N/A","N/A",IF(G26&gt;=5,"No",IF(G26&lt;0,"No","Yes")))</f>
        <v>Yes</v>
      </c>
      <c r="I26" s="10" t="s">
        <v>1736</v>
      </c>
      <c r="J26" s="10" t="s">
        <v>1736</v>
      </c>
      <c r="K26" s="9" t="str">
        <f t="shared" si="4"/>
        <v>N/A</v>
      </c>
    </row>
    <row r="27" spans="1:11" x14ac:dyDescent="0.2">
      <c r="A27" s="91" t="s">
        <v>14</v>
      </c>
      <c r="B27" s="62" t="s">
        <v>249</v>
      </c>
      <c r="C27" s="90">
        <v>0</v>
      </c>
      <c r="D27" s="9" t="str">
        <f>IF($B27="N/A","N/A",IF(C27&gt;15,"No",IF(C27&lt;=0,"No","Yes")))</f>
        <v>No</v>
      </c>
      <c r="E27" s="8">
        <v>0</v>
      </c>
      <c r="F27" s="9" t="str">
        <f>IF($B27="N/A","N/A",IF(E27&gt;15,"No",IF(E27&lt;=0,"No","Yes")))</f>
        <v>No</v>
      </c>
      <c r="G27" s="8">
        <v>0</v>
      </c>
      <c r="H27" s="9" t="str">
        <f>IF($B27="N/A","N/A",IF(G27&gt;15,"No",IF(G27&lt;=0,"No","Yes")))</f>
        <v>No</v>
      </c>
      <c r="I27" s="10" t="s">
        <v>1736</v>
      </c>
      <c r="J27" s="10" t="s">
        <v>1736</v>
      </c>
      <c r="K27" s="9" t="str">
        <f>IF(J27="Div by 0", "N/A", IF(J27="N/A","N/A", IF(J27&gt;30, "No", IF(J27&lt;-30, "No", "Yes"))))</f>
        <v>N/A</v>
      </c>
    </row>
    <row r="28" spans="1:11" x14ac:dyDescent="0.2">
      <c r="A28" s="91" t="s">
        <v>874</v>
      </c>
      <c r="B28" s="37" t="s">
        <v>213</v>
      </c>
      <c r="C28" s="93" t="s">
        <v>1736</v>
      </c>
      <c r="D28" s="9" t="str">
        <f>IF($B28="N/A","N/A",IF(C28&gt;15,"No",IF(C28&lt;-15,"No","Yes")))</f>
        <v>N/A</v>
      </c>
      <c r="E28" s="39" t="s">
        <v>1736</v>
      </c>
      <c r="F28" s="9" t="str">
        <f>IF($B28="N/A","N/A",IF(E28&gt;15,"No",IF(E28&lt;-15,"No","Yes")))</f>
        <v>N/A</v>
      </c>
      <c r="G28" s="39" t="s">
        <v>1736</v>
      </c>
      <c r="H28" s="9" t="str">
        <f>IF($B28="N/A","N/A",IF(G28&gt;15,"No",IF(G28&lt;-15,"No","Yes")))</f>
        <v>N/A</v>
      </c>
      <c r="I28" s="10" t="s">
        <v>1736</v>
      </c>
      <c r="J28" s="10" t="s">
        <v>1736</v>
      </c>
      <c r="K28" s="9" t="str">
        <f>IF(J28="Div by 0", "N/A", IF(J28="N/A","N/A", IF(J28&gt;30, "No", IF(J28&lt;-30, "No", "Yes"))))</f>
        <v>N/A</v>
      </c>
    </row>
    <row r="29" spans="1:11" x14ac:dyDescent="0.2">
      <c r="A29" s="91" t="s">
        <v>376</v>
      </c>
      <c r="B29" s="37" t="s">
        <v>250</v>
      </c>
      <c r="C29" s="90">
        <v>0</v>
      </c>
      <c r="D29" s="9" t="str">
        <f>IF($B29="N/A","N/A",IF(C29&gt;35,"No",IF(C29&lt;10,"No","Yes")))</f>
        <v>No</v>
      </c>
      <c r="E29" s="8">
        <v>0</v>
      </c>
      <c r="F29" s="9" t="str">
        <f>IF($B29="N/A","N/A",IF(E29&gt;35,"No",IF(E29&lt;10,"No","Yes")))</f>
        <v>No</v>
      </c>
      <c r="G29" s="8">
        <v>0</v>
      </c>
      <c r="H29" s="9" t="str">
        <f>IF($B29="N/A","N/A",IF(G29&gt;35,"No",IF(G29&lt;10,"No","Yes")))</f>
        <v>No</v>
      </c>
      <c r="I29" s="10" t="s">
        <v>1736</v>
      </c>
      <c r="J29" s="10" t="s">
        <v>1736</v>
      </c>
      <c r="K29" s="9" t="str">
        <f t="shared" ref="K29:K54" si="8">IF(J29="Div by 0", "N/A", IF(J29="N/A","N/A", IF(J29&gt;30, "No", IF(J29&lt;-30, "No", "Yes"))))</f>
        <v>N/A</v>
      </c>
    </row>
    <row r="30" spans="1:11" x14ac:dyDescent="0.2">
      <c r="A30" s="91" t="s">
        <v>377</v>
      </c>
      <c r="B30" s="37" t="s">
        <v>251</v>
      </c>
      <c r="C30" s="90">
        <v>88.284673651999995</v>
      </c>
      <c r="D30" s="9" t="str">
        <f>IF($B30="N/A","N/A",IF(C30&gt;20,"No",IF(C30&lt;2,"No","Yes")))</f>
        <v>No</v>
      </c>
      <c r="E30" s="8">
        <v>53.680644483999998</v>
      </c>
      <c r="F30" s="9" t="str">
        <f>IF($B30="N/A","N/A",IF(E30&gt;20,"No",IF(E30&lt;2,"No","Yes")))</f>
        <v>No</v>
      </c>
      <c r="G30" s="8">
        <v>41.107976090000001</v>
      </c>
      <c r="H30" s="9" t="str">
        <f>IF($B30="N/A","N/A",IF(G30&gt;20,"No",IF(G30&lt;2,"No","Yes")))</f>
        <v>No</v>
      </c>
      <c r="I30" s="10">
        <v>-39.200000000000003</v>
      </c>
      <c r="J30" s="10">
        <v>-23.4</v>
      </c>
      <c r="K30" s="9" t="str">
        <f t="shared" si="8"/>
        <v>Yes</v>
      </c>
    </row>
    <row r="31" spans="1:11" x14ac:dyDescent="0.2">
      <c r="A31" s="91" t="s">
        <v>378</v>
      </c>
      <c r="B31" s="37" t="s">
        <v>252</v>
      </c>
      <c r="C31" s="90">
        <v>0</v>
      </c>
      <c r="D31" s="9" t="str">
        <f>IF($B31="N/A","N/A",IF(C31&gt;8,"No",IF(C31&lt;0.5,"No","Yes")))</f>
        <v>No</v>
      </c>
      <c r="E31" s="8">
        <v>0</v>
      </c>
      <c r="F31" s="9" t="str">
        <f>IF($B31="N/A","N/A",IF(E31&gt;8,"No",IF(E31&lt;0.5,"No","Yes")))</f>
        <v>No</v>
      </c>
      <c r="G31" s="8">
        <v>0</v>
      </c>
      <c r="H31" s="9" t="str">
        <f>IF($B31="N/A","N/A",IF(G31&gt;8,"No",IF(G31&lt;0.5,"No","Yes")))</f>
        <v>No</v>
      </c>
      <c r="I31" s="10" t="s">
        <v>1736</v>
      </c>
      <c r="J31" s="10" t="s">
        <v>1736</v>
      </c>
      <c r="K31" s="9" t="str">
        <f t="shared" si="8"/>
        <v>N/A</v>
      </c>
    </row>
    <row r="32" spans="1:11" x14ac:dyDescent="0.2">
      <c r="A32" s="91" t="s">
        <v>379</v>
      </c>
      <c r="B32" s="37" t="s">
        <v>253</v>
      </c>
      <c r="C32" s="90">
        <v>0</v>
      </c>
      <c r="D32" s="9" t="str">
        <f>IF($B32="N/A","N/A",IF(C32&gt;25,"No",IF(C32&lt;3,"No","Yes")))</f>
        <v>No</v>
      </c>
      <c r="E32" s="8">
        <v>0</v>
      </c>
      <c r="F32" s="9" t="str">
        <f>IF($B32="N/A","N/A",IF(E32&gt;25,"No",IF(E32&lt;3,"No","Yes")))</f>
        <v>No</v>
      </c>
      <c r="G32" s="8">
        <v>0</v>
      </c>
      <c r="H32" s="9" t="str">
        <f>IF($B32="N/A","N/A",IF(G32&gt;25,"No",IF(G32&lt;3,"No","Yes")))</f>
        <v>No</v>
      </c>
      <c r="I32" s="10" t="s">
        <v>1736</v>
      </c>
      <c r="J32" s="10" t="s">
        <v>1736</v>
      </c>
      <c r="K32" s="9" t="str">
        <f t="shared" si="8"/>
        <v>N/A</v>
      </c>
    </row>
    <row r="33" spans="1:11" x14ac:dyDescent="0.2">
      <c r="A33" s="91" t="s">
        <v>380</v>
      </c>
      <c r="B33" s="37" t="s">
        <v>254</v>
      </c>
      <c r="C33" s="90">
        <v>0</v>
      </c>
      <c r="D33" s="9" t="str">
        <f>IF($B33="N/A","N/A",IF(C33&gt;25,"No",IF(C33&lt;2,"No","Yes")))</f>
        <v>No</v>
      </c>
      <c r="E33" s="8">
        <v>0</v>
      </c>
      <c r="F33" s="9" t="str">
        <f>IF($B33="N/A","N/A",IF(E33&gt;25,"No",IF(E33&lt;2,"No","Yes")))</f>
        <v>No</v>
      </c>
      <c r="G33" s="8">
        <v>0</v>
      </c>
      <c r="H33" s="9" t="str">
        <f>IF($B33="N/A","N/A",IF(G33&gt;25,"No",IF(G33&lt;2,"No","Yes")))</f>
        <v>No</v>
      </c>
      <c r="I33" s="10" t="s">
        <v>1736</v>
      </c>
      <c r="J33" s="10" t="s">
        <v>1736</v>
      </c>
      <c r="K33" s="9" t="str">
        <f t="shared" si="8"/>
        <v>N/A</v>
      </c>
    </row>
    <row r="34" spans="1:11" x14ac:dyDescent="0.2">
      <c r="A34" s="91" t="s">
        <v>381</v>
      </c>
      <c r="B34" s="37" t="s">
        <v>255</v>
      </c>
      <c r="C34" s="90">
        <v>0</v>
      </c>
      <c r="D34" s="9" t="str">
        <f>IF($B34="N/A","N/A",IF(C34&gt;25,"No",IF(C34&lt;=0,"No","Yes")))</f>
        <v>No</v>
      </c>
      <c r="E34" s="8">
        <v>0</v>
      </c>
      <c r="F34" s="9" t="str">
        <f>IF($B34="N/A","N/A",IF(E34&gt;25,"No",IF(E34&lt;=0,"No","Yes")))</f>
        <v>No</v>
      </c>
      <c r="G34" s="8">
        <v>0</v>
      </c>
      <c r="H34" s="9" t="str">
        <f>IF($B34="N/A","N/A",IF(G34&gt;25,"No",IF(G34&lt;=0,"No","Yes")))</f>
        <v>No</v>
      </c>
      <c r="I34" s="10" t="s">
        <v>1736</v>
      </c>
      <c r="J34" s="10" t="s">
        <v>1736</v>
      </c>
      <c r="K34" s="9" t="str">
        <f t="shared" si="8"/>
        <v>N/A</v>
      </c>
    </row>
    <row r="35" spans="1:11" x14ac:dyDescent="0.2">
      <c r="A35" s="91" t="s">
        <v>382</v>
      </c>
      <c r="B35" s="37" t="s">
        <v>256</v>
      </c>
      <c r="C35" s="90">
        <v>0</v>
      </c>
      <c r="D35" s="9" t="str">
        <f>IF($B35="N/A","N/A",IF(C35&gt;20,"No",IF(C35&lt;4,"No","Yes")))</f>
        <v>No</v>
      </c>
      <c r="E35" s="8">
        <v>0</v>
      </c>
      <c r="F35" s="9" t="str">
        <f>IF($B35="N/A","N/A",IF(E35&gt;20,"No",IF(E35&lt;4,"No","Yes")))</f>
        <v>No</v>
      </c>
      <c r="G35" s="8">
        <v>0</v>
      </c>
      <c r="H35" s="9" t="str">
        <f>IF($B35="N/A","N/A",IF(G35&gt;20,"No",IF(G35&lt;4,"No","Yes")))</f>
        <v>No</v>
      </c>
      <c r="I35" s="10" t="s">
        <v>1736</v>
      </c>
      <c r="J35" s="10" t="s">
        <v>1736</v>
      </c>
      <c r="K35" s="9" t="str">
        <f t="shared" si="8"/>
        <v>N/A</v>
      </c>
    </row>
    <row r="36" spans="1:11" x14ac:dyDescent="0.2">
      <c r="A36" s="91" t="s">
        <v>383</v>
      </c>
      <c r="B36" s="37" t="s">
        <v>257</v>
      </c>
      <c r="C36" s="90">
        <v>0</v>
      </c>
      <c r="D36" s="9" t="str">
        <f>IF($B36="N/A","N/A",IF(C36&gt;=3,"No",IF(C36&lt;0,"No","Yes")))</f>
        <v>Yes</v>
      </c>
      <c r="E36" s="8">
        <v>0</v>
      </c>
      <c r="F36" s="9" t="str">
        <f>IF($B36="N/A","N/A",IF(E36&gt;=3,"No",IF(E36&lt;0,"No","Yes")))</f>
        <v>Yes</v>
      </c>
      <c r="G36" s="8">
        <v>0</v>
      </c>
      <c r="H36" s="9" t="str">
        <f>IF($B36="N/A","N/A",IF(G36&gt;=3,"No",IF(G36&lt;0,"No","Yes")))</f>
        <v>Yes</v>
      </c>
      <c r="I36" s="10" t="s">
        <v>1736</v>
      </c>
      <c r="J36" s="10" t="s">
        <v>1736</v>
      </c>
      <c r="K36" s="9" t="str">
        <f t="shared" si="8"/>
        <v>N/A</v>
      </c>
    </row>
    <row r="37" spans="1:11" x14ac:dyDescent="0.2">
      <c r="A37" s="91" t="s">
        <v>384</v>
      </c>
      <c r="B37" s="37" t="s">
        <v>258</v>
      </c>
      <c r="C37" s="90">
        <v>6.2013001534000001</v>
      </c>
      <c r="D37" s="9" t="str">
        <f>IF($B37="N/A","N/A",IF(C37&gt;=25,"No",IF(C37&lt;0,"No","Yes")))</f>
        <v>Yes</v>
      </c>
      <c r="E37" s="8">
        <v>15.391338834000001</v>
      </c>
      <c r="F37" s="9" t="str">
        <f>IF($B37="N/A","N/A",IF(E37&gt;=25,"No",IF(E37&lt;0,"No","Yes")))</f>
        <v>Yes</v>
      </c>
      <c r="G37" s="8">
        <v>19.160387472</v>
      </c>
      <c r="H37" s="9" t="str">
        <f>IF($B37="N/A","N/A",IF(G37&gt;=25,"No",IF(G37&lt;0,"No","Yes")))</f>
        <v>Yes</v>
      </c>
      <c r="I37" s="10">
        <v>148.19999999999999</v>
      </c>
      <c r="J37" s="10">
        <v>24.49</v>
      </c>
      <c r="K37" s="9" t="str">
        <f t="shared" si="8"/>
        <v>Yes</v>
      </c>
    </row>
    <row r="38" spans="1:11" x14ac:dyDescent="0.2">
      <c r="A38" s="91" t="s">
        <v>385</v>
      </c>
      <c r="B38" s="37" t="s">
        <v>221</v>
      </c>
      <c r="C38" s="90">
        <v>9.4173755999999997E-3</v>
      </c>
      <c r="D38" s="9" t="str">
        <f>IF($B38="N/A","N/A",IF(C38&gt;3,"Yes","No"))</f>
        <v>No</v>
      </c>
      <c r="E38" s="8">
        <v>5.1234300999999996E-3</v>
      </c>
      <c r="F38" s="9" t="str">
        <f>IF($B38="N/A","N/A",IF(E38&gt;3,"Yes","No"))</f>
        <v>No</v>
      </c>
      <c r="G38" s="8">
        <v>4.3934565000000002E-3</v>
      </c>
      <c r="H38" s="9" t="str">
        <f>IF($B38="N/A","N/A",IF(G38&gt;3,"Yes","No"))</f>
        <v>No</v>
      </c>
      <c r="I38" s="10">
        <v>-45.6</v>
      </c>
      <c r="J38" s="10">
        <v>-14.2</v>
      </c>
      <c r="K38" s="9" t="str">
        <f t="shared" si="8"/>
        <v>Yes</v>
      </c>
    </row>
    <row r="39" spans="1:11" x14ac:dyDescent="0.2">
      <c r="A39" s="91" t="s">
        <v>386</v>
      </c>
      <c r="B39" s="37" t="s">
        <v>220</v>
      </c>
      <c r="C39" s="90">
        <v>0</v>
      </c>
      <c r="D39" s="9" t="str">
        <f>IF($B39="N/A","N/A",IF(C39&gt;1,"Yes","No"))</f>
        <v>No</v>
      </c>
      <c r="E39" s="8">
        <v>0</v>
      </c>
      <c r="F39" s="9" t="str">
        <f>IF($B39="N/A","N/A",IF(E39&gt;1,"Yes","No"))</f>
        <v>No</v>
      </c>
      <c r="G39" s="8">
        <v>0</v>
      </c>
      <c r="H39" s="9" t="str">
        <f>IF($B39="N/A","N/A",IF(G39&gt;1,"Yes","No"))</f>
        <v>No</v>
      </c>
      <c r="I39" s="10" t="s">
        <v>1736</v>
      </c>
      <c r="J39" s="10" t="s">
        <v>1736</v>
      </c>
      <c r="K39" s="9" t="str">
        <f t="shared" si="8"/>
        <v>N/A</v>
      </c>
    </row>
    <row r="40" spans="1:11" x14ac:dyDescent="0.2">
      <c r="A40" s="91" t="s">
        <v>387</v>
      </c>
      <c r="B40" s="37" t="s">
        <v>213</v>
      </c>
      <c r="C40" s="90">
        <v>0</v>
      </c>
      <c r="D40" s="9" t="str">
        <f>IF($B40="N/A","N/A",IF(C40&gt;15,"No",IF(C40&lt;-15,"No","Yes")))</f>
        <v>N/A</v>
      </c>
      <c r="E40" s="8">
        <v>0</v>
      </c>
      <c r="F40" s="9" t="str">
        <f>IF($B40="N/A","N/A",IF(E40&gt;15,"No",IF(E40&lt;-15,"No","Yes")))</f>
        <v>N/A</v>
      </c>
      <c r="G40" s="8">
        <v>0</v>
      </c>
      <c r="H40" s="9" t="str">
        <f>IF($B40="N/A","N/A",IF(G40&gt;15,"No",IF(G40&lt;-15,"No","Yes")))</f>
        <v>N/A</v>
      </c>
      <c r="I40" s="10" t="s">
        <v>1736</v>
      </c>
      <c r="J40" s="10" t="s">
        <v>1736</v>
      </c>
      <c r="K40" s="9" t="str">
        <f t="shared" si="8"/>
        <v>N/A</v>
      </c>
    </row>
    <row r="41" spans="1:11" x14ac:dyDescent="0.2">
      <c r="A41" s="91" t="s">
        <v>388</v>
      </c>
      <c r="B41" s="37" t="s">
        <v>213</v>
      </c>
      <c r="C41" s="90">
        <v>0</v>
      </c>
      <c r="D41" s="9" t="str">
        <f>IF($B41="N/A","N/A",IF(C41&gt;15,"No",IF(C41&lt;-15,"No","Yes")))</f>
        <v>N/A</v>
      </c>
      <c r="E41" s="8">
        <v>0</v>
      </c>
      <c r="F41" s="9" t="str">
        <f>IF($B41="N/A","N/A",IF(E41&gt;15,"No",IF(E41&lt;-15,"No","Yes")))</f>
        <v>N/A</v>
      </c>
      <c r="G41" s="8">
        <v>0</v>
      </c>
      <c r="H41" s="9" t="str">
        <f>IF($B41="N/A","N/A",IF(G41&gt;15,"No",IF(G41&lt;-15,"No","Yes")))</f>
        <v>N/A</v>
      </c>
      <c r="I41" s="10" t="s">
        <v>1736</v>
      </c>
      <c r="J41" s="10" t="s">
        <v>1736</v>
      </c>
      <c r="K41" s="9" t="str">
        <f t="shared" si="8"/>
        <v>N/A</v>
      </c>
    </row>
    <row r="42" spans="1:11" x14ac:dyDescent="0.2">
      <c r="A42" s="91" t="s">
        <v>389</v>
      </c>
      <c r="B42" s="37" t="s">
        <v>259</v>
      </c>
      <c r="C42" s="90">
        <v>0</v>
      </c>
      <c r="D42" s="9" t="str">
        <f>IF($B42="N/A","N/A",IF(C42&gt;0,"Yes","No"))</f>
        <v>No</v>
      </c>
      <c r="E42" s="8">
        <v>0</v>
      </c>
      <c r="F42" s="9" t="str">
        <f>IF($B42="N/A","N/A",IF(E42&gt;0,"Yes","No"))</f>
        <v>No</v>
      </c>
      <c r="G42" s="8">
        <v>0</v>
      </c>
      <c r="H42" s="9" t="str">
        <f>IF($B42="N/A","N/A",IF(G42&gt;0,"Yes","No"))</f>
        <v>No</v>
      </c>
      <c r="I42" s="10" t="s">
        <v>1736</v>
      </c>
      <c r="J42" s="10" t="s">
        <v>1736</v>
      </c>
      <c r="K42" s="9" t="str">
        <f t="shared" si="8"/>
        <v>N/A</v>
      </c>
    </row>
    <row r="43" spans="1:11" x14ac:dyDescent="0.2">
      <c r="A43" s="91" t="s">
        <v>390</v>
      </c>
      <c r="B43" s="37" t="s">
        <v>259</v>
      </c>
      <c r="C43" s="90">
        <v>0</v>
      </c>
      <c r="D43" s="9" t="str">
        <f>IF($B43="N/A","N/A",IF(C43&gt;0,"Yes","No"))</f>
        <v>No</v>
      </c>
      <c r="E43" s="8">
        <v>0</v>
      </c>
      <c r="F43" s="9" t="str">
        <f>IF($B43="N/A","N/A",IF(E43&gt;0,"Yes","No"))</f>
        <v>No</v>
      </c>
      <c r="G43" s="8">
        <v>0</v>
      </c>
      <c r="H43" s="9" t="str">
        <f>IF($B43="N/A","N/A",IF(G43&gt;0,"Yes","No"))</f>
        <v>No</v>
      </c>
      <c r="I43" s="10" t="s">
        <v>1736</v>
      </c>
      <c r="J43" s="10" t="s">
        <v>1736</v>
      </c>
      <c r="K43" s="9" t="str">
        <f t="shared" si="8"/>
        <v>N/A</v>
      </c>
    </row>
    <row r="44" spans="1:11" x14ac:dyDescent="0.2">
      <c r="A44" s="91" t="s">
        <v>391</v>
      </c>
      <c r="B44" s="37" t="s">
        <v>259</v>
      </c>
      <c r="C44" s="90">
        <v>0</v>
      </c>
      <c r="D44" s="9" t="str">
        <f>IF($B44="N/A","N/A",IF(C44&gt;0,"Yes","No"))</f>
        <v>No</v>
      </c>
      <c r="E44" s="8">
        <v>0</v>
      </c>
      <c r="F44" s="9" t="str">
        <f>IF($B44="N/A","N/A",IF(E44&gt;0,"Yes","No"))</f>
        <v>No</v>
      </c>
      <c r="G44" s="8">
        <v>0</v>
      </c>
      <c r="H44" s="9" t="str">
        <f>IF($B44="N/A","N/A",IF(G44&gt;0,"Yes","No"))</f>
        <v>No</v>
      </c>
      <c r="I44" s="10" t="s">
        <v>1736</v>
      </c>
      <c r="J44" s="10" t="s">
        <v>1736</v>
      </c>
      <c r="K44" s="9" t="str">
        <f t="shared" si="8"/>
        <v>N/A</v>
      </c>
    </row>
    <row r="45" spans="1:11" x14ac:dyDescent="0.2">
      <c r="A45" s="91" t="s">
        <v>392</v>
      </c>
      <c r="B45" s="37" t="s">
        <v>220</v>
      </c>
      <c r="C45" s="90">
        <v>0</v>
      </c>
      <c r="D45" s="9" t="str">
        <f>IF($B45="N/A","N/A",IF(C45&gt;1,"Yes","No"))</f>
        <v>No</v>
      </c>
      <c r="E45" s="8">
        <v>0</v>
      </c>
      <c r="F45" s="9" t="str">
        <f>IF($B45="N/A","N/A",IF(E45&gt;1,"Yes","No"))</f>
        <v>No</v>
      </c>
      <c r="G45" s="8">
        <v>0</v>
      </c>
      <c r="H45" s="9" t="str">
        <f>IF($B45="N/A","N/A",IF(G45&gt;1,"Yes","No"))</f>
        <v>No</v>
      </c>
      <c r="I45" s="10" t="s">
        <v>1736</v>
      </c>
      <c r="J45" s="10" t="s">
        <v>1736</v>
      </c>
      <c r="K45" s="9" t="str">
        <f t="shared" si="8"/>
        <v>N/A</v>
      </c>
    </row>
    <row r="46" spans="1:11" x14ac:dyDescent="0.2">
      <c r="A46" s="91" t="s">
        <v>393</v>
      </c>
      <c r="B46" s="37" t="s">
        <v>259</v>
      </c>
      <c r="C46" s="90">
        <v>0</v>
      </c>
      <c r="D46" s="9" t="str">
        <f>IF($B46="N/A","N/A",IF(C46&gt;0,"Yes","No"))</f>
        <v>No</v>
      </c>
      <c r="E46" s="8">
        <v>0</v>
      </c>
      <c r="F46" s="9" t="str">
        <f>IF($B46="N/A","N/A",IF(E46&gt;0,"Yes","No"))</f>
        <v>No</v>
      </c>
      <c r="G46" s="8">
        <v>0</v>
      </c>
      <c r="H46" s="9" t="str">
        <f>IF($B46="N/A","N/A",IF(G46&gt;0,"Yes","No"))</f>
        <v>No</v>
      </c>
      <c r="I46" s="10" t="s">
        <v>1736</v>
      </c>
      <c r="J46" s="10" t="s">
        <v>1736</v>
      </c>
      <c r="K46" s="9" t="str">
        <f t="shared" si="8"/>
        <v>N/A</v>
      </c>
    </row>
    <row r="47" spans="1:11" x14ac:dyDescent="0.2">
      <c r="A47" s="91" t="s">
        <v>394</v>
      </c>
      <c r="B47" s="37" t="s">
        <v>213</v>
      </c>
      <c r="C47" s="90">
        <v>0</v>
      </c>
      <c r="D47" s="9" t="str">
        <f>IF($B47="N/A","N/A",IF(C47&gt;15,"No",IF(C47&lt;-15,"No","Yes")))</f>
        <v>N/A</v>
      </c>
      <c r="E47" s="8">
        <v>0</v>
      </c>
      <c r="F47" s="9" t="str">
        <f>IF($B47="N/A","N/A",IF(E47&gt;15,"No",IF(E47&lt;-15,"No","Yes")))</f>
        <v>N/A</v>
      </c>
      <c r="G47" s="8">
        <v>0</v>
      </c>
      <c r="H47" s="9" t="str">
        <f>IF($B47="N/A","N/A",IF(G47&gt;15,"No",IF(G47&lt;-15,"No","Yes")))</f>
        <v>N/A</v>
      </c>
      <c r="I47" s="10" t="s">
        <v>1736</v>
      </c>
      <c r="J47" s="10" t="s">
        <v>1736</v>
      </c>
      <c r="K47" s="9" t="str">
        <f t="shared" si="8"/>
        <v>N/A</v>
      </c>
    </row>
    <row r="48" spans="1:11" x14ac:dyDescent="0.2">
      <c r="A48" s="91" t="s">
        <v>395</v>
      </c>
      <c r="B48" s="37" t="s">
        <v>213</v>
      </c>
      <c r="C48" s="90">
        <v>0</v>
      </c>
      <c r="D48" s="9" t="str">
        <f>IF($B48="N/A","N/A",IF(C48&gt;15,"No",IF(C48&lt;-15,"No","Yes")))</f>
        <v>N/A</v>
      </c>
      <c r="E48" s="8">
        <v>0</v>
      </c>
      <c r="F48" s="9" t="str">
        <f>IF($B48="N/A","N/A",IF(E48&gt;15,"No",IF(E48&lt;-15,"No","Yes")))</f>
        <v>N/A</v>
      </c>
      <c r="G48" s="8">
        <v>0</v>
      </c>
      <c r="H48" s="9" t="str">
        <f>IF($B48="N/A","N/A",IF(G48&gt;15,"No",IF(G48&lt;-15,"No","Yes")))</f>
        <v>N/A</v>
      </c>
      <c r="I48" s="10" t="s">
        <v>1736</v>
      </c>
      <c r="J48" s="10" t="s">
        <v>1736</v>
      </c>
      <c r="K48" s="9" t="str">
        <f t="shared" si="8"/>
        <v>N/A</v>
      </c>
    </row>
    <row r="49" spans="1:11" x14ac:dyDescent="0.2">
      <c r="A49" s="91" t="s">
        <v>396</v>
      </c>
      <c r="B49" s="37" t="s">
        <v>213</v>
      </c>
      <c r="C49" s="90">
        <v>0</v>
      </c>
      <c r="D49" s="9" t="str">
        <f>IF($B49="N/A","N/A",IF(C49&gt;15,"No",IF(C49&lt;-15,"No","Yes")))</f>
        <v>N/A</v>
      </c>
      <c r="E49" s="8">
        <v>0</v>
      </c>
      <c r="F49" s="9" t="str">
        <f>IF($B49="N/A","N/A",IF(E49&gt;15,"No",IF(E49&lt;-15,"No","Yes")))</f>
        <v>N/A</v>
      </c>
      <c r="G49" s="8">
        <v>0</v>
      </c>
      <c r="H49" s="9" t="str">
        <f>IF($B49="N/A","N/A",IF(G49&gt;15,"No",IF(G49&lt;-15,"No","Yes")))</f>
        <v>N/A</v>
      </c>
      <c r="I49" s="10" t="s">
        <v>1736</v>
      </c>
      <c r="J49" s="10" t="s">
        <v>1736</v>
      </c>
      <c r="K49" s="9" t="str">
        <f t="shared" si="8"/>
        <v>N/A</v>
      </c>
    </row>
    <row r="50" spans="1:11" x14ac:dyDescent="0.2">
      <c r="A50" s="91" t="s">
        <v>397</v>
      </c>
      <c r="B50" s="37" t="s">
        <v>213</v>
      </c>
      <c r="C50" s="90">
        <v>0</v>
      </c>
      <c r="D50" s="9" t="str">
        <f>IF($B50="N/A","N/A",IF(C50&gt;15,"No",IF(C50&lt;-15,"No","Yes")))</f>
        <v>N/A</v>
      </c>
      <c r="E50" s="8">
        <v>0</v>
      </c>
      <c r="F50" s="9" t="str">
        <f>IF($B50="N/A","N/A",IF(E50&gt;15,"No",IF(E50&lt;-15,"No","Yes")))</f>
        <v>N/A</v>
      </c>
      <c r="G50" s="8">
        <v>0</v>
      </c>
      <c r="H50" s="9" t="str">
        <f>IF($B50="N/A","N/A",IF(G50&gt;15,"No",IF(G50&lt;-15,"No","Yes")))</f>
        <v>N/A</v>
      </c>
      <c r="I50" s="10" t="s">
        <v>1736</v>
      </c>
      <c r="J50" s="10" t="s">
        <v>1736</v>
      </c>
      <c r="K50" s="9" t="str">
        <f t="shared" si="8"/>
        <v>N/A</v>
      </c>
    </row>
    <row r="51" spans="1:11" x14ac:dyDescent="0.2">
      <c r="A51" s="91" t="s">
        <v>398</v>
      </c>
      <c r="B51" s="37" t="s">
        <v>213</v>
      </c>
      <c r="C51" s="90">
        <v>1.6013427677000001</v>
      </c>
      <c r="D51" s="9" t="str">
        <f>IF($B51="N/A","N/A",IF(C51&gt;15,"No",IF(C51&lt;-15,"No","Yes")))</f>
        <v>N/A</v>
      </c>
      <c r="E51" s="8">
        <v>14.944885175</v>
      </c>
      <c r="F51" s="9" t="str">
        <f>IF($B51="N/A","N/A",IF(E51&gt;15,"No",IF(E51&lt;-15,"No","Yes")))</f>
        <v>N/A</v>
      </c>
      <c r="G51" s="8">
        <v>19.557292843999999</v>
      </c>
      <c r="H51" s="9" t="str">
        <f>IF($B51="N/A","N/A",IF(G51&gt;15,"No",IF(G51&lt;-15,"No","Yes")))</f>
        <v>N/A</v>
      </c>
      <c r="I51" s="10">
        <v>833.3</v>
      </c>
      <c r="J51" s="10">
        <v>30.86</v>
      </c>
      <c r="K51" s="9" t="str">
        <f t="shared" si="8"/>
        <v>No</v>
      </c>
    </row>
    <row r="52" spans="1:11" x14ac:dyDescent="0.2">
      <c r="A52" s="91" t="s">
        <v>399</v>
      </c>
      <c r="B52" s="37" t="s">
        <v>220</v>
      </c>
      <c r="C52" s="90">
        <v>0.56165339110000001</v>
      </c>
      <c r="D52" s="9" t="str">
        <f>IF($B52="N/A","N/A",IF(C52&gt;1,"Yes","No"))</f>
        <v>No</v>
      </c>
      <c r="E52" s="8">
        <v>0.76279262849999996</v>
      </c>
      <c r="F52" s="9" t="str">
        <f>IF($B52="N/A","N/A",IF(E52&gt;1,"Yes","No"))</f>
        <v>No</v>
      </c>
      <c r="G52" s="8">
        <v>0.88443855589999998</v>
      </c>
      <c r="H52" s="9" t="str">
        <f>IF($B52="N/A","N/A",IF(G52&gt;1,"Yes","No"))</f>
        <v>No</v>
      </c>
      <c r="I52" s="10">
        <v>35.81</v>
      </c>
      <c r="J52" s="10">
        <v>15.95</v>
      </c>
      <c r="K52" s="9" t="str">
        <f t="shared" si="8"/>
        <v>Yes</v>
      </c>
    </row>
    <row r="53" spans="1:11" x14ac:dyDescent="0.2">
      <c r="A53" s="91" t="s">
        <v>400</v>
      </c>
      <c r="B53" s="37" t="s">
        <v>259</v>
      </c>
      <c r="C53" s="90">
        <v>3.3416126603</v>
      </c>
      <c r="D53" s="9" t="str">
        <f>IF($B53="N/A","N/A",IF(C53&gt;0,"Yes","No"))</f>
        <v>Yes</v>
      </c>
      <c r="E53" s="8">
        <v>15.215215449</v>
      </c>
      <c r="F53" s="9" t="str">
        <f>IF($B53="N/A","N/A",IF(E53&gt;0,"Yes","No"))</f>
        <v>Yes</v>
      </c>
      <c r="G53" s="8">
        <v>19.285511581000002</v>
      </c>
      <c r="H53" s="9" t="str">
        <f>IF($B53="N/A","N/A",IF(G53&gt;0,"Yes","No"))</f>
        <v>Yes</v>
      </c>
      <c r="I53" s="10">
        <v>355.3</v>
      </c>
      <c r="J53" s="10">
        <v>26.75</v>
      </c>
      <c r="K53" s="9" t="str">
        <f t="shared" si="8"/>
        <v>Yes</v>
      </c>
    </row>
    <row r="54" spans="1:11" x14ac:dyDescent="0.2">
      <c r="A54" s="91" t="s">
        <v>401</v>
      </c>
      <c r="B54" s="37" t="s">
        <v>260</v>
      </c>
      <c r="C54" s="90">
        <v>0</v>
      </c>
      <c r="D54" s="9" t="str">
        <f>IF($B54="N/A","N/A",IF(C54&gt;=1,"No",IF(C54&lt;0,"No","Yes")))</f>
        <v>Yes</v>
      </c>
      <c r="E54" s="8">
        <v>0</v>
      </c>
      <c r="F54" s="9" t="str">
        <f>IF($B54="N/A","N/A",IF(E54&gt;=1,"No",IF(E54&lt;0,"No","Yes")))</f>
        <v>Yes</v>
      </c>
      <c r="G54" s="8">
        <v>0</v>
      </c>
      <c r="H54" s="9" t="str">
        <f>IF($B54="N/A","N/A",IF(G54&gt;=1,"No",IF(G54&lt;0,"No","Yes")))</f>
        <v>Yes</v>
      </c>
      <c r="I54" s="10" t="s">
        <v>1736</v>
      </c>
      <c r="J54" s="10" t="s">
        <v>1736</v>
      </c>
      <c r="K54" s="9" t="str">
        <f t="shared" si="8"/>
        <v>N/A</v>
      </c>
    </row>
    <row r="55" spans="1:11" x14ac:dyDescent="0.2">
      <c r="A55" s="91" t="s">
        <v>875</v>
      </c>
      <c r="B55" s="37" t="s">
        <v>213</v>
      </c>
      <c r="C55" s="93">
        <v>214.69900344999999</v>
      </c>
      <c r="D55" s="9" t="str">
        <f>IF($B55="N/A","N/A",IF(C55&gt;15,"No",IF(C55&lt;-15,"No","Yes")))</f>
        <v>N/A</v>
      </c>
      <c r="E55" s="39">
        <v>114.48604449</v>
      </c>
      <c r="F55" s="9" t="str">
        <f>IF($B55="N/A","N/A",IF(E55&gt;15,"No",IF(E55&lt;-15,"No","Yes")))</f>
        <v>N/A</v>
      </c>
      <c r="G55" s="39">
        <v>102.10990321</v>
      </c>
      <c r="H55" s="9" t="str">
        <f>IF($B55="N/A","N/A",IF(G55&gt;15,"No",IF(G55&lt;-15,"No","Yes")))</f>
        <v>N/A</v>
      </c>
      <c r="I55" s="10">
        <v>-46.7</v>
      </c>
      <c r="J55" s="10">
        <v>-10.8</v>
      </c>
      <c r="K55" s="9" t="str">
        <f t="shared" ref="K55:K74" si="9">IF(J55="Div by 0", "N/A", IF(J55="N/A","N/A", IF(J55&gt;30, "No", IF(J55&lt;-30, "No", "Yes"))))</f>
        <v>Yes</v>
      </c>
    </row>
    <row r="56" spans="1:11" x14ac:dyDescent="0.2">
      <c r="A56" s="91" t="s">
        <v>876</v>
      </c>
      <c r="B56" s="37" t="s">
        <v>261</v>
      </c>
      <c r="C56" s="93" t="s">
        <v>1736</v>
      </c>
      <c r="D56" s="9" t="str">
        <f>IF($B56="N/A","N/A",IF(C56&gt;90,"No",IF(C56&lt;20,"No","Yes")))</f>
        <v>No</v>
      </c>
      <c r="E56" s="39" t="s">
        <v>1736</v>
      </c>
      <c r="F56" s="9" t="str">
        <f>IF($B56="N/A","N/A",IF(E56&gt;90,"No",IF(E56&lt;20,"No","Yes")))</f>
        <v>No</v>
      </c>
      <c r="G56" s="39" t="s">
        <v>1736</v>
      </c>
      <c r="H56" s="9" t="str">
        <f>IF($B56="N/A","N/A",IF(G56&gt;90,"No",IF(G56&lt;20,"No","Yes")))</f>
        <v>No</v>
      </c>
      <c r="I56" s="10" t="s">
        <v>1736</v>
      </c>
      <c r="J56" s="10" t="s">
        <v>1736</v>
      </c>
      <c r="K56" s="9" t="str">
        <f t="shared" si="9"/>
        <v>N/A</v>
      </c>
    </row>
    <row r="57" spans="1:11" x14ac:dyDescent="0.2">
      <c r="A57" s="91" t="s">
        <v>877</v>
      </c>
      <c r="B57" s="37" t="s">
        <v>262</v>
      </c>
      <c r="C57" s="93">
        <v>57.111103524000001</v>
      </c>
      <c r="D57" s="9" t="str">
        <f>IF($B57="N/A","N/A",IF(C57&gt;60,"No",IF(C57&lt;10,"No","Yes")))</f>
        <v>Yes</v>
      </c>
      <c r="E57" s="39">
        <v>46.866619933000003</v>
      </c>
      <c r="F57" s="9" t="str">
        <f>IF($B57="N/A","N/A",IF(E57&gt;60,"No",IF(E57&lt;10,"No","Yes")))</f>
        <v>Yes</v>
      </c>
      <c r="G57" s="39">
        <v>50.428120135</v>
      </c>
      <c r="H57" s="9" t="str">
        <f>IF($B57="N/A","N/A",IF(G57&gt;60,"No",IF(G57&lt;10,"No","Yes")))</f>
        <v>Yes</v>
      </c>
      <c r="I57" s="10">
        <v>-17.899999999999999</v>
      </c>
      <c r="J57" s="10">
        <v>7.5990000000000002</v>
      </c>
      <c r="K57" s="9" t="str">
        <f t="shared" si="9"/>
        <v>Yes</v>
      </c>
    </row>
    <row r="58" spans="1:11" ht="25.5" x14ac:dyDescent="0.2">
      <c r="A58" s="91" t="s">
        <v>878</v>
      </c>
      <c r="B58" s="37" t="s">
        <v>263</v>
      </c>
      <c r="C58" s="93" t="s">
        <v>1736</v>
      </c>
      <c r="D58" s="9" t="str">
        <f>IF($B58="N/A","N/A",IF(C58&gt;100,"No",IF(C58&lt;10,"No","Yes")))</f>
        <v>No</v>
      </c>
      <c r="E58" s="39" t="s">
        <v>1736</v>
      </c>
      <c r="F58" s="9" t="str">
        <f>IF($B58="N/A","N/A",IF(E58&gt;100,"No",IF(E58&lt;10,"No","Yes")))</f>
        <v>No</v>
      </c>
      <c r="G58" s="39" t="s">
        <v>1736</v>
      </c>
      <c r="H58" s="9" t="str">
        <f>IF($B58="N/A","N/A",IF(G58&gt;100,"No",IF(G58&lt;10,"No","Yes")))</f>
        <v>No</v>
      </c>
      <c r="I58" s="10" t="s">
        <v>1736</v>
      </c>
      <c r="J58" s="10" t="s">
        <v>1736</v>
      </c>
      <c r="K58" s="9" t="str">
        <f t="shared" si="9"/>
        <v>N/A</v>
      </c>
    </row>
    <row r="59" spans="1:11" x14ac:dyDescent="0.2">
      <c r="A59" s="91" t="s">
        <v>879</v>
      </c>
      <c r="B59" s="37" t="s">
        <v>264</v>
      </c>
      <c r="C59" s="93" t="s">
        <v>1736</v>
      </c>
      <c r="D59" s="9" t="str">
        <f>IF($B59="N/A","N/A",IF(C59&gt;100,"No",IF(C59&lt;20,"No","Yes")))</f>
        <v>No</v>
      </c>
      <c r="E59" s="39" t="s">
        <v>1736</v>
      </c>
      <c r="F59" s="9" t="str">
        <f>IF($B59="N/A","N/A",IF(E59&gt;100,"No",IF(E59&lt;20,"No","Yes")))</f>
        <v>No</v>
      </c>
      <c r="G59" s="39" t="s">
        <v>1736</v>
      </c>
      <c r="H59" s="9" t="str">
        <f>IF($B59="N/A","N/A",IF(G59&gt;100,"No",IF(G59&lt;20,"No","Yes")))</f>
        <v>No</v>
      </c>
      <c r="I59" s="10" t="s">
        <v>1736</v>
      </c>
      <c r="J59" s="10" t="s">
        <v>1736</v>
      </c>
      <c r="K59" s="9" t="str">
        <f t="shared" si="9"/>
        <v>N/A</v>
      </c>
    </row>
    <row r="60" spans="1:11" x14ac:dyDescent="0.2">
      <c r="A60" s="91" t="s">
        <v>880</v>
      </c>
      <c r="B60" s="37" t="s">
        <v>264</v>
      </c>
      <c r="C60" s="93" t="s">
        <v>1736</v>
      </c>
      <c r="D60" s="9" t="str">
        <f>IF($B60="N/A","N/A",IF(C60&gt;100,"No",IF(C60&lt;20,"No","Yes")))</f>
        <v>No</v>
      </c>
      <c r="E60" s="39" t="s">
        <v>1736</v>
      </c>
      <c r="F60" s="9" t="str">
        <f>IF($B60="N/A","N/A",IF(E60&gt;100,"No",IF(E60&lt;20,"No","Yes")))</f>
        <v>No</v>
      </c>
      <c r="G60" s="39" t="s">
        <v>1736</v>
      </c>
      <c r="H60" s="9" t="str">
        <f>IF($B60="N/A","N/A",IF(G60&gt;100,"No",IF(G60&lt;20,"No","Yes")))</f>
        <v>No</v>
      </c>
      <c r="I60" s="10" t="s">
        <v>1736</v>
      </c>
      <c r="J60" s="10" t="s">
        <v>1736</v>
      </c>
      <c r="K60" s="9" t="str">
        <f t="shared" si="9"/>
        <v>N/A</v>
      </c>
    </row>
    <row r="61" spans="1:11" ht="25.5" x14ac:dyDescent="0.2">
      <c r="A61" s="91" t="s">
        <v>881</v>
      </c>
      <c r="B61" s="37" t="s">
        <v>213</v>
      </c>
      <c r="C61" s="93" t="s">
        <v>1736</v>
      </c>
      <c r="D61" s="9" t="str">
        <f>IF($B61="N/A","N/A",IF(C61&gt;15,"No",IF(C61&lt;-15,"No","Yes")))</f>
        <v>N/A</v>
      </c>
      <c r="E61" s="39" t="s">
        <v>1736</v>
      </c>
      <c r="F61" s="9" t="str">
        <f>IF($B61="N/A","N/A",IF(E61&gt;15,"No",IF(E61&lt;-15,"No","Yes")))</f>
        <v>N/A</v>
      </c>
      <c r="G61" s="39" t="s">
        <v>1736</v>
      </c>
      <c r="H61" s="9" t="str">
        <f>IF($B61="N/A","N/A",IF(G61&gt;15,"No",IF(G61&lt;-15,"No","Yes")))</f>
        <v>N/A</v>
      </c>
      <c r="I61" s="10" t="s">
        <v>1736</v>
      </c>
      <c r="J61" s="10" t="s">
        <v>1736</v>
      </c>
      <c r="K61" s="9" t="str">
        <f t="shared" si="9"/>
        <v>N/A</v>
      </c>
    </row>
    <row r="62" spans="1:11" x14ac:dyDescent="0.2">
      <c r="A62" s="91" t="s">
        <v>882</v>
      </c>
      <c r="B62" s="37" t="s">
        <v>265</v>
      </c>
      <c r="C62" s="93" t="s">
        <v>1736</v>
      </c>
      <c r="D62" s="9" t="str">
        <f>IF($B62="N/A","N/A",IF(C62&gt;60,"No",IF(C62&lt;10,"No","Yes")))</f>
        <v>No</v>
      </c>
      <c r="E62" s="39" t="s">
        <v>1736</v>
      </c>
      <c r="F62" s="9" t="str">
        <f>IF($B62="N/A","N/A",IF(E62&gt;60,"No",IF(E62&lt;10,"No","Yes")))</f>
        <v>No</v>
      </c>
      <c r="G62" s="39" t="s">
        <v>1736</v>
      </c>
      <c r="H62" s="9" t="str">
        <f>IF($B62="N/A","N/A",IF(G62&gt;60,"No",IF(G62&lt;10,"No","Yes")))</f>
        <v>No</v>
      </c>
      <c r="I62" s="10" t="s">
        <v>1736</v>
      </c>
      <c r="J62" s="10" t="s">
        <v>1736</v>
      </c>
      <c r="K62" s="9" t="str">
        <f t="shared" si="9"/>
        <v>N/A</v>
      </c>
    </row>
    <row r="63" spans="1:11" x14ac:dyDescent="0.2">
      <c r="A63" s="91" t="s">
        <v>883</v>
      </c>
      <c r="B63" s="37" t="s">
        <v>265</v>
      </c>
      <c r="C63" s="93" t="s">
        <v>1736</v>
      </c>
      <c r="D63" s="9" t="str">
        <f>IF($B63="N/A","N/A",IF(C63&gt;60,"No",IF(C63&lt;10,"No","Yes")))</f>
        <v>No</v>
      </c>
      <c r="E63" s="39" t="s">
        <v>1736</v>
      </c>
      <c r="F63" s="9" t="str">
        <f>IF($B63="N/A","N/A",IF(E63&gt;60,"No",IF(E63&lt;10,"No","Yes")))</f>
        <v>No</v>
      </c>
      <c r="G63" s="39" t="s">
        <v>1736</v>
      </c>
      <c r="H63" s="9" t="str">
        <f>IF($B63="N/A","N/A",IF(G63&gt;60,"No",IF(G63&lt;10,"No","Yes")))</f>
        <v>No</v>
      </c>
      <c r="I63" s="10" t="s">
        <v>1736</v>
      </c>
      <c r="J63" s="10" t="s">
        <v>1736</v>
      </c>
      <c r="K63" s="9" t="str">
        <f t="shared" si="9"/>
        <v>N/A</v>
      </c>
    </row>
    <row r="64" spans="1:11" x14ac:dyDescent="0.2">
      <c r="A64" s="91" t="s">
        <v>884</v>
      </c>
      <c r="B64" s="37" t="s">
        <v>213</v>
      </c>
      <c r="C64" s="93">
        <v>738.18444206000004</v>
      </c>
      <c r="D64" s="9" t="str">
        <f t="shared" ref="D64:D74" si="10">IF($B64="N/A","N/A",IF(C64&gt;15,"No",IF(C64&lt;-15,"No","Yes")))</f>
        <v>N/A</v>
      </c>
      <c r="E64" s="39">
        <v>150.16184200000001</v>
      </c>
      <c r="F64" s="9" t="str">
        <f>IF($B64="N/A","N/A",IF(E64&gt;15,"No",IF(E64&lt;-15,"No","Yes")))</f>
        <v>N/A</v>
      </c>
      <c r="G64" s="39">
        <v>108.85639954</v>
      </c>
      <c r="H64" s="9" t="str">
        <f>IF($B64="N/A","N/A",IF(G64&gt;15,"No",IF(G64&lt;-15,"No","Yes")))</f>
        <v>N/A</v>
      </c>
      <c r="I64" s="10">
        <v>-79.7</v>
      </c>
      <c r="J64" s="10">
        <v>-27.5</v>
      </c>
      <c r="K64" s="9" t="str">
        <f t="shared" si="9"/>
        <v>Yes</v>
      </c>
    </row>
    <row r="65" spans="1:11" ht="24.95" customHeight="1" x14ac:dyDescent="0.2">
      <c r="A65" s="91" t="s">
        <v>885</v>
      </c>
      <c r="B65" s="37" t="s">
        <v>213</v>
      </c>
      <c r="C65" s="93">
        <v>1595.8938052999999</v>
      </c>
      <c r="D65" s="9" t="str">
        <f t="shared" si="10"/>
        <v>N/A</v>
      </c>
      <c r="E65" s="39">
        <v>980.22507123000003</v>
      </c>
      <c r="F65" s="9" t="str">
        <f t="shared" ref="F65:F73" si="11">IF($B65="N/A","N/A",IF(E65&gt;15,"No",IF(E65&lt;-15,"No","Yes")))</f>
        <v>N/A</v>
      </c>
      <c r="G65" s="39">
        <v>1388.7529070000001</v>
      </c>
      <c r="H65" s="9" t="str">
        <f t="shared" ref="H65:H86" si="12">IF($B65="N/A","N/A",IF(G65&gt;15,"No",IF(G65&lt;-15,"No","Yes")))</f>
        <v>N/A</v>
      </c>
      <c r="I65" s="10">
        <v>-38.6</v>
      </c>
      <c r="J65" s="10">
        <v>41.68</v>
      </c>
      <c r="K65" s="9" t="str">
        <f t="shared" si="9"/>
        <v>No</v>
      </c>
    </row>
    <row r="66" spans="1:11" ht="25.5" x14ac:dyDescent="0.2">
      <c r="A66" s="91" t="s">
        <v>886</v>
      </c>
      <c r="B66" s="37" t="s">
        <v>213</v>
      </c>
      <c r="C66" s="93" t="s">
        <v>1736</v>
      </c>
      <c r="D66" s="9" t="str">
        <f t="shared" si="10"/>
        <v>N/A</v>
      </c>
      <c r="E66" s="39" t="s">
        <v>1736</v>
      </c>
      <c r="F66" s="9" t="str">
        <f t="shared" si="11"/>
        <v>N/A</v>
      </c>
      <c r="G66" s="39" t="s">
        <v>1736</v>
      </c>
      <c r="H66" s="9" t="str">
        <f t="shared" si="12"/>
        <v>N/A</v>
      </c>
      <c r="I66" s="10" t="s">
        <v>1736</v>
      </c>
      <c r="J66" s="10" t="s">
        <v>1736</v>
      </c>
      <c r="K66" s="9" t="str">
        <f t="shared" si="9"/>
        <v>N/A</v>
      </c>
    </row>
    <row r="67" spans="1:11" ht="25.5" x14ac:dyDescent="0.2">
      <c r="A67" s="91" t="s">
        <v>887</v>
      </c>
      <c r="B67" s="37" t="s">
        <v>213</v>
      </c>
      <c r="C67" s="93" t="s">
        <v>1736</v>
      </c>
      <c r="D67" s="9" t="str">
        <f t="shared" si="10"/>
        <v>N/A</v>
      </c>
      <c r="E67" s="39" t="s">
        <v>1736</v>
      </c>
      <c r="F67" s="9" t="str">
        <f t="shared" si="11"/>
        <v>N/A</v>
      </c>
      <c r="G67" s="39" t="s">
        <v>1736</v>
      </c>
      <c r="H67" s="9" t="str">
        <f t="shared" si="12"/>
        <v>N/A</v>
      </c>
      <c r="I67" s="10" t="s">
        <v>1736</v>
      </c>
      <c r="J67" s="10" t="s">
        <v>1736</v>
      </c>
      <c r="K67" s="9" t="str">
        <f t="shared" si="9"/>
        <v>N/A</v>
      </c>
    </row>
    <row r="68" spans="1:11" ht="25.5" x14ac:dyDescent="0.2">
      <c r="A68" s="91" t="s">
        <v>888</v>
      </c>
      <c r="B68" s="37" t="s">
        <v>213</v>
      </c>
      <c r="C68" s="93" t="s">
        <v>1736</v>
      </c>
      <c r="D68" s="9" t="str">
        <f t="shared" si="10"/>
        <v>N/A</v>
      </c>
      <c r="E68" s="39" t="s">
        <v>1736</v>
      </c>
      <c r="F68" s="9" t="str">
        <f t="shared" si="11"/>
        <v>N/A</v>
      </c>
      <c r="G68" s="39" t="s">
        <v>1736</v>
      </c>
      <c r="H68" s="9" t="str">
        <f t="shared" si="12"/>
        <v>N/A</v>
      </c>
      <c r="I68" s="10" t="s">
        <v>1736</v>
      </c>
      <c r="J68" s="10" t="s">
        <v>1736</v>
      </c>
      <c r="K68" s="9" t="str">
        <f t="shared" si="9"/>
        <v>N/A</v>
      </c>
    </row>
    <row r="69" spans="1:11" ht="25.5" x14ac:dyDescent="0.2">
      <c r="A69" s="91" t="s">
        <v>889</v>
      </c>
      <c r="B69" s="37" t="s">
        <v>213</v>
      </c>
      <c r="C69" s="93" t="s">
        <v>1736</v>
      </c>
      <c r="D69" s="9" t="str">
        <f t="shared" si="10"/>
        <v>N/A</v>
      </c>
      <c r="E69" s="39" t="s">
        <v>1736</v>
      </c>
      <c r="F69" s="9" t="str">
        <f t="shared" si="11"/>
        <v>N/A</v>
      </c>
      <c r="G69" s="39" t="s">
        <v>1736</v>
      </c>
      <c r="H69" s="9" t="str">
        <f t="shared" si="12"/>
        <v>N/A</v>
      </c>
      <c r="I69" s="10" t="s">
        <v>1736</v>
      </c>
      <c r="J69" s="10" t="s">
        <v>1736</v>
      </c>
      <c r="K69" s="9" t="str">
        <f t="shared" si="9"/>
        <v>N/A</v>
      </c>
    </row>
    <row r="70" spans="1:11" ht="25.5" x14ac:dyDescent="0.2">
      <c r="A70" s="91" t="s">
        <v>890</v>
      </c>
      <c r="B70" s="37" t="s">
        <v>213</v>
      </c>
      <c r="C70" s="93" t="s">
        <v>1736</v>
      </c>
      <c r="D70" s="9" t="str">
        <f t="shared" si="10"/>
        <v>N/A</v>
      </c>
      <c r="E70" s="39" t="s">
        <v>1736</v>
      </c>
      <c r="F70" s="9" t="str">
        <f t="shared" si="11"/>
        <v>N/A</v>
      </c>
      <c r="G70" s="39" t="s">
        <v>1736</v>
      </c>
      <c r="H70" s="9" t="str">
        <f t="shared" si="12"/>
        <v>N/A</v>
      </c>
      <c r="I70" s="10" t="s">
        <v>1736</v>
      </c>
      <c r="J70" s="10" t="s">
        <v>1736</v>
      </c>
      <c r="K70" s="9" t="str">
        <f t="shared" si="9"/>
        <v>N/A</v>
      </c>
    </row>
    <row r="71" spans="1:11" x14ac:dyDescent="0.2">
      <c r="A71" s="91" t="s">
        <v>891</v>
      </c>
      <c r="B71" s="37" t="s">
        <v>213</v>
      </c>
      <c r="C71" s="93" t="s">
        <v>1736</v>
      </c>
      <c r="D71" s="9" t="str">
        <f t="shared" si="10"/>
        <v>N/A</v>
      </c>
      <c r="E71" s="39" t="s">
        <v>1736</v>
      </c>
      <c r="F71" s="9" t="str">
        <f t="shared" si="11"/>
        <v>N/A</v>
      </c>
      <c r="G71" s="39" t="s">
        <v>1736</v>
      </c>
      <c r="H71" s="9" t="str">
        <f t="shared" si="12"/>
        <v>N/A</v>
      </c>
      <c r="I71" s="10" t="s">
        <v>1736</v>
      </c>
      <c r="J71" s="10" t="s">
        <v>1736</v>
      </c>
      <c r="K71" s="9" t="str">
        <f t="shared" si="9"/>
        <v>N/A</v>
      </c>
    </row>
    <row r="72" spans="1:11" ht="25.5" x14ac:dyDescent="0.2">
      <c r="A72" s="91" t="s">
        <v>892</v>
      </c>
      <c r="B72" s="37" t="s">
        <v>213</v>
      </c>
      <c r="C72" s="93">
        <v>5573.9661543000002</v>
      </c>
      <c r="D72" s="9" t="str">
        <f t="shared" si="10"/>
        <v>N/A</v>
      </c>
      <c r="E72" s="39">
        <v>334.10517005999998</v>
      </c>
      <c r="F72" s="9" t="str">
        <f t="shared" si="11"/>
        <v>N/A</v>
      </c>
      <c r="G72" s="39">
        <v>235.11626446</v>
      </c>
      <c r="H72" s="9" t="str">
        <f t="shared" si="12"/>
        <v>N/A</v>
      </c>
      <c r="I72" s="10">
        <v>-94</v>
      </c>
      <c r="J72" s="10">
        <v>-29.6</v>
      </c>
      <c r="K72" s="9" t="str">
        <f t="shared" si="9"/>
        <v>Yes</v>
      </c>
    </row>
    <row r="73" spans="1:11" x14ac:dyDescent="0.2">
      <c r="A73" s="91" t="s">
        <v>893</v>
      </c>
      <c r="B73" s="37" t="s">
        <v>213</v>
      </c>
      <c r="C73" s="93">
        <v>463.90063309999999</v>
      </c>
      <c r="D73" s="9" t="str">
        <f t="shared" si="10"/>
        <v>N/A</v>
      </c>
      <c r="E73" s="39">
        <v>199.26212254999999</v>
      </c>
      <c r="F73" s="9" t="str">
        <f t="shared" si="11"/>
        <v>N/A</v>
      </c>
      <c r="G73" s="39">
        <v>155.48697472999999</v>
      </c>
      <c r="H73" s="9" t="str">
        <f t="shared" si="12"/>
        <v>N/A</v>
      </c>
      <c r="I73" s="10">
        <v>-57</v>
      </c>
      <c r="J73" s="10">
        <v>-22</v>
      </c>
      <c r="K73" s="9" t="str">
        <f t="shared" si="9"/>
        <v>Yes</v>
      </c>
    </row>
    <row r="74" spans="1:11" x14ac:dyDescent="0.2">
      <c r="A74" s="91" t="s">
        <v>894</v>
      </c>
      <c r="B74" s="37" t="s">
        <v>213</v>
      </c>
      <c r="C74" s="93">
        <v>792.65651057000002</v>
      </c>
      <c r="D74" s="9" t="str">
        <f t="shared" si="10"/>
        <v>N/A</v>
      </c>
      <c r="E74" s="39">
        <v>96.705899790000004</v>
      </c>
      <c r="F74" s="9" t="str">
        <f>IF($B74="N/A","N/A",IF(E74&gt;15,"No",IF(E74&lt;-15,"No","Yes")))</f>
        <v>N/A</v>
      </c>
      <c r="G74" s="39">
        <v>67.947579571999995</v>
      </c>
      <c r="H74" s="9" t="str">
        <f t="shared" si="12"/>
        <v>N/A</v>
      </c>
      <c r="I74" s="10">
        <v>-87.8</v>
      </c>
      <c r="J74" s="10">
        <v>-29.7</v>
      </c>
      <c r="K74" s="9" t="str">
        <f t="shared" si="9"/>
        <v>Yes</v>
      </c>
    </row>
    <row r="75" spans="1:11" x14ac:dyDescent="0.2">
      <c r="A75" s="91" t="s">
        <v>895</v>
      </c>
      <c r="B75" s="37" t="s">
        <v>213</v>
      </c>
      <c r="C75" s="90">
        <v>0</v>
      </c>
      <c r="D75" s="9" t="str">
        <f t="shared" ref="D75:D80" si="13">IF($B75="N/A","N/A",IF(C75&gt;15,"No",IF(C75&lt;-15,"No","Yes")))</f>
        <v>N/A</v>
      </c>
      <c r="E75" s="8">
        <v>0</v>
      </c>
      <c r="F75" s="9" t="str">
        <f>IF($B75="N/A","N/A",IF(E75&gt;15,"No",IF(E75&lt;-15,"No","Yes")))</f>
        <v>N/A</v>
      </c>
      <c r="G75" s="8">
        <v>0</v>
      </c>
      <c r="H75" s="9" t="str">
        <f t="shared" si="12"/>
        <v>N/A</v>
      </c>
      <c r="I75" s="10" t="s">
        <v>1736</v>
      </c>
      <c r="J75" s="10" t="s">
        <v>1736</v>
      </c>
      <c r="K75" s="9" t="str">
        <f t="shared" ref="K75:K80" si="14">IF(J75="Div by 0", "N/A", IF(J75="N/A","N/A", IF(J75&gt;30, "No", IF(J75&lt;-30, "No", "Yes"))))</f>
        <v>N/A</v>
      </c>
    </row>
    <row r="76" spans="1:11" x14ac:dyDescent="0.2">
      <c r="A76" s="91" t="s">
        <v>896</v>
      </c>
      <c r="B76" s="37" t="s">
        <v>213</v>
      </c>
      <c r="C76" s="90">
        <v>0</v>
      </c>
      <c r="D76" s="9" t="str">
        <f t="shared" si="13"/>
        <v>N/A</v>
      </c>
      <c r="E76" s="8">
        <v>0</v>
      </c>
      <c r="F76" s="9" t="str">
        <f t="shared" ref="F76:F86" si="15">IF($B76="N/A","N/A",IF(E76&gt;15,"No",IF(E76&lt;-15,"No","Yes")))</f>
        <v>N/A</v>
      </c>
      <c r="G76" s="8">
        <v>0</v>
      </c>
      <c r="H76" s="9" t="str">
        <f t="shared" si="12"/>
        <v>N/A</v>
      </c>
      <c r="I76" s="10" t="s">
        <v>1736</v>
      </c>
      <c r="J76" s="10" t="s">
        <v>1736</v>
      </c>
      <c r="K76" s="9" t="str">
        <f t="shared" si="14"/>
        <v>N/A</v>
      </c>
    </row>
    <row r="77" spans="1:11" x14ac:dyDescent="0.2">
      <c r="A77" s="91" t="s">
        <v>897</v>
      </c>
      <c r="B77" s="37" t="s">
        <v>213</v>
      </c>
      <c r="C77" s="90">
        <v>0</v>
      </c>
      <c r="D77" s="9" t="str">
        <f t="shared" si="13"/>
        <v>N/A</v>
      </c>
      <c r="E77" s="8">
        <v>0</v>
      </c>
      <c r="F77" s="9" t="str">
        <f t="shared" si="15"/>
        <v>N/A</v>
      </c>
      <c r="G77" s="8">
        <v>0</v>
      </c>
      <c r="H77" s="9" t="str">
        <f t="shared" si="12"/>
        <v>N/A</v>
      </c>
      <c r="I77" s="10" t="s">
        <v>1736</v>
      </c>
      <c r="J77" s="10" t="s">
        <v>1736</v>
      </c>
      <c r="K77" s="9" t="str">
        <f t="shared" si="14"/>
        <v>N/A</v>
      </c>
    </row>
    <row r="78" spans="1:11" x14ac:dyDescent="0.2">
      <c r="A78" s="91" t="s">
        <v>898</v>
      </c>
      <c r="B78" s="37" t="s">
        <v>213</v>
      </c>
      <c r="C78" s="90">
        <v>0</v>
      </c>
      <c r="D78" s="9" t="str">
        <f t="shared" si="13"/>
        <v>N/A</v>
      </c>
      <c r="E78" s="8">
        <v>0</v>
      </c>
      <c r="F78" s="9" t="str">
        <f t="shared" si="15"/>
        <v>N/A</v>
      </c>
      <c r="G78" s="8">
        <v>0</v>
      </c>
      <c r="H78" s="9" t="str">
        <f t="shared" si="12"/>
        <v>N/A</v>
      </c>
      <c r="I78" s="10" t="s">
        <v>1736</v>
      </c>
      <c r="J78" s="10" t="s">
        <v>1736</v>
      </c>
      <c r="K78" s="9" t="str">
        <f t="shared" si="14"/>
        <v>N/A</v>
      </c>
    </row>
    <row r="79" spans="1:11" ht="25.5" x14ac:dyDescent="0.2">
      <c r="A79" s="91" t="s">
        <v>899</v>
      </c>
      <c r="B79" s="37" t="s">
        <v>213</v>
      </c>
      <c r="C79" s="90">
        <v>11.687713157999999</v>
      </c>
      <c r="D79" s="9" t="str">
        <f t="shared" si="13"/>
        <v>N/A</v>
      </c>
      <c r="E79" s="8">
        <v>45.303500471</v>
      </c>
      <c r="F79" s="9" t="str">
        <f t="shared" si="15"/>
        <v>N/A</v>
      </c>
      <c r="G79" s="8">
        <v>58.892023909999999</v>
      </c>
      <c r="H79" s="9" t="str">
        <f t="shared" si="12"/>
        <v>N/A</v>
      </c>
      <c r="I79" s="10">
        <v>287.60000000000002</v>
      </c>
      <c r="J79" s="10">
        <v>29.99</v>
      </c>
      <c r="K79" s="9" t="str">
        <f t="shared" si="14"/>
        <v>Yes</v>
      </c>
    </row>
    <row r="80" spans="1:11" ht="25.5" x14ac:dyDescent="0.2">
      <c r="A80" s="91" t="s">
        <v>900</v>
      </c>
      <c r="B80" s="37" t="s">
        <v>213</v>
      </c>
      <c r="C80" s="95">
        <v>11.31412948</v>
      </c>
      <c r="D80" s="9" t="str">
        <f t="shared" si="13"/>
        <v>N/A</v>
      </c>
      <c r="E80" s="95">
        <v>41.238241107</v>
      </c>
      <c r="F80" s="9" t="str">
        <f t="shared" si="15"/>
        <v>N/A</v>
      </c>
      <c r="G80" s="95">
        <v>53.175102486</v>
      </c>
      <c r="H80" s="9" t="str">
        <f t="shared" si="12"/>
        <v>N/A</v>
      </c>
      <c r="I80" s="10">
        <v>264.5</v>
      </c>
      <c r="J80" s="96">
        <v>28.95</v>
      </c>
      <c r="K80" s="9" t="str">
        <f t="shared" si="14"/>
        <v>Yes</v>
      </c>
    </row>
    <row r="81" spans="1:11" x14ac:dyDescent="0.2">
      <c r="A81" s="91" t="s">
        <v>901</v>
      </c>
      <c r="B81" s="37" t="s">
        <v>213</v>
      </c>
      <c r="C81" s="97" t="s">
        <v>1736</v>
      </c>
      <c r="D81" s="9" t="str">
        <f t="shared" ref="D81:D86" si="16">IF($B81="N/A","N/A",IF(C81&gt;15,"No",IF(C81&lt;-15,"No","Yes")))</f>
        <v>N/A</v>
      </c>
      <c r="E81" s="98" t="s">
        <v>1736</v>
      </c>
      <c r="F81" s="9" t="str">
        <f t="shared" si="15"/>
        <v>N/A</v>
      </c>
      <c r="G81" s="98" t="s">
        <v>1736</v>
      </c>
      <c r="H81" s="9" t="str">
        <f>IF($B81="N/A","N/A",IF(G81&gt;15,"No",IF(G81&lt;-15,"No","Yes")))</f>
        <v>N/A</v>
      </c>
      <c r="I81" s="10" t="s">
        <v>1736</v>
      </c>
      <c r="J81" s="10" t="s">
        <v>1736</v>
      </c>
      <c r="K81" s="9" t="str">
        <f t="shared" ref="K81:K86" si="17">IF(J81="Div by 0", "N/A", IF(J81="N/A","N/A", IF(J81&gt;30, "No", IF(J81&lt;-30, "No", "Yes"))))</f>
        <v>N/A</v>
      </c>
    </row>
    <row r="82" spans="1:11" x14ac:dyDescent="0.2">
      <c r="A82" s="91" t="s">
        <v>902</v>
      </c>
      <c r="B82" s="37" t="s">
        <v>213</v>
      </c>
      <c r="C82" s="97" t="s">
        <v>1736</v>
      </c>
      <c r="D82" s="9" t="str">
        <f t="shared" si="16"/>
        <v>N/A</v>
      </c>
      <c r="E82" s="98" t="s">
        <v>1736</v>
      </c>
      <c r="F82" s="9" t="str">
        <f t="shared" si="15"/>
        <v>N/A</v>
      </c>
      <c r="G82" s="98" t="s">
        <v>1736</v>
      </c>
      <c r="H82" s="9" t="str">
        <f t="shared" si="12"/>
        <v>N/A</v>
      </c>
      <c r="I82" s="10" t="s">
        <v>1736</v>
      </c>
      <c r="J82" s="10" t="s">
        <v>1736</v>
      </c>
      <c r="K82" s="9" t="str">
        <f t="shared" si="17"/>
        <v>N/A</v>
      </c>
    </row>
    <row r="83" spans="1:11" x14ac:dyDescent="0.2">
      <c r="A83" s="91" t="s">
        <v>903</v>
      </c>
      <c r="B83" s="37" t="s">
        <v>213</v>
      </c>
      <c r="C83" s="97" t="s">
        <v>1736</v>
      </c>
      <c r="D83" s="9" t="str">
        <f t="shared" si="16"/>
        <v>N/A</v>
      </c>
      <c r="E83" s="98" t="s">
        <v>1736</v>
      </c>
      <c r="F83" s="9" t="str">
        <f t="shared" si="15"/>
        <v>N/A</v>
      </c>
      <c r="G83" s="98" t="s">
        <v>1736</v>
      </c>
      <c r="H83" s="9" t="str">
        <f t="shared" si="12"/>
        <v>N/A</v>
      </c>
      <c r="I83" s="10" t="s">
        <v>1736</v>
      </c>
      <c r="J83" s="10" t="s">
        <v>1736</v>
      </c>
      <c r="K83" s="9" t="str">
        <f t="shared" si="17"/>
        <v>N/A</v>
      </c>
    </row>
    <row r="84" spans="1:11" x14ac:dyDescent="0.2">
      <c r="A84" s="91" t="s">
        <v>904</v>
      </c>
      <c r="B84" s="37" t="s">
        <v>213</v>
      </c>
      <c r="C84" s="97" t="s">
        <v>1736</v>
      </c>
      <c r="D84" s="9" t="str">
        <f t="shared" si="16"/>
        <v>N/A</v>
      </c>
      <c r="E84" s="98" t="s">
        <v>1736</v>
      </c>
      <c r="F84" s="9" t="str">
        <f t="shared" si="15"/>
        <v>N/A</v>
      </c>
      <c r="G84" s="98" t="s">
        <v>1736</v>
      </c>
      <c r="H84" s="9" t="str">
        <f t="shared" si="12"/>
        <v>N/A</v>
      </c>
      <c r="I84" s="10" t="s">
        <v>1736</v>
      </c>
      <c r="J84" s="10" t="s">
        <v>1736</v>
      </c>
      <c r="K84" s="9" t="str">
        <f t="shared" si="17"/>
        <v>N/A</v>
      </c>
    </row>
    <row r="85" spans="1:11" x14ac:dyDescent="0.2">
      <c r="A85" s="91" t="s">
        <v>905</v>
      </c>
      <c r="B85" s="37" t="s">
        <v>213</v>
      </c>
      <c r="C85" s="97">
        <v>1403.3929422000001</v>
      </c>
      <c r="D85" s="9" t="str">
        <f t="shared" si="16"/>
        <v>N/A</v>
      </c>
      <c r="E85" s="98">
        <v>165.28557154999999</v>
      </c>
      <c r="F85" s="9" t="str">
        <f t="shared" si="15"/>
        <v>N/A</v>
      </c>
      <c r="G85" s="98">
        <v>138.18496672000001</v>
      </c>
      <c r="H85" s="9" t="str">
        <f t="shared" si="12"/>
        <v>N/A</v>
      </c>
      <c r="I85" s="10">
        <v>-88.2</v>
      </c>
      <c r="J85" s="10">
        <v>-16.399999999999999</v>
      </c>
      <c r="K85" s="9" t="str">
        <f t="shared" si="17"/>
        <v>Yes</v>
      </c>
    </row>
    <row r="86" spans="1:11" ht="25.5" x14ac:dyDescent="0.2">
      <c r="A86" s="91" t="s">
        <v>906</v>
      </c>
      <c r="B86" s="37" t="s">
        <v>213</v>
      </c>
      <c r="C86" s="99">
        <v>1356.8067682999999</v>
      </c>
      <c r="D86" s="9" t="str">
        <f t="shared" si="16"/>
        <v>N/A</v>
      </c>
      <c r="E86" s="99">
        <v>167.23777476999999</v>
      </c>
      <c r="F86" s="9" t="str">
        <f t="shared" si="15"/>
        <v>N/A</v>
      </c>
      <c r="G86" s="99">
        <v>140.17400885999999</v>
      </c>
      <c r="H86" s="9" t="str">
        <f t="shared" si="12"/>
        <v>N/A</v>
      </c>
      <c r="I86" s="10">
        <v>-87.7</v>
      </c>
      <c r="J86" s="10">
        <v>-16.2</v>
      </c>
      <c r="K86" s="9" t="str">
        <f t="shared" si="17"/>
        <v>Yes</v>
      </c>
    </row>
    <row r="87" spans="1:11" x14ac:dyDescent="0.2">
      <c r="A87" s="91" t="s">
        <v>32</v>
      </c>
      <c r="B87" s="37" t="s">
        <v>266</v>
      </c>
      <c r="C87" s="90">
        <v>11.687713157999999</v>
      </c>
      <c r="D87" s="9" t="str">
        <f>IF($B87="N/A","N/A",IF(C87&gt;60,"Yes","No"))</f>
        <v>No</v>
      </c>
      <c r="E87" s="8">
        <v>45.303500471</v>
      </c>
      <c r="F87" s="9" t="str">
        <f>IF($B87="N/A","N/A",IF(E87&gt;60,"Yes","No"))</f>
        <v>No</v>
      </c>
      <c r="G87" s="8">
        <v>58.892023909999999</v>
      </c>
      <c r="H87" s="9" t="str">
        <f>IF($B87="N/A","N/A",IF(G87&gt;60,"Yes","No"))</f>
        <v>No</v>
      </c>
      <c r="I87" s="10">
        <v>287.60000000000002</v>
      </c>
      <c r="J87" s="10">
        <v>29.99</v>
      </c>
      <c r="K87" s="9" t="str">
        <f t="shared" ref="K87:K105" si="18">IF(J87="Div by 0", "N/A", IF(J87="N/A","N/A", IF(J87&gt;30, "No", IF(J87&lt;-30, "No", "Yes"))))</f>
        <v>Yes</v>
      </c>
    </row>
    <row r="88" spans="1:11" x14ac:dyDescent="0.2">
      <c r="A88" s="91" t="s">
        <v>39</v>
      </c>
      <c r="B88" s="37" t="s">
        <v>267</v>
      </c>
      <c r="C88" s="90" t="s">
        <v>1736</v>
      </c>
      <c r="D88" s="9" t="str">
        <f>IF($B88="N/A","N/A",IF(C88&gt;100,"No",IF(C88&lt;85,"No","Yes")))</f>
        <v>No</v>
      </c>
      <c r="E88" s="8" t="s">
        <v>1736</v>
      </c>
      <c r="F88" s="9" t="str">
        <f>IF($B88="N/A","N/A",IF(E88&gt;100,"No",IF(E88&lt;85,"No","Yes")))</f>
        <v>No</v>
      </c>
      <c r="G88" s="8" t="s">
        <v>1736</v>
      </c>
      <c r="H88" s="9" t="str">
        <f>IF($B88="N/A","N/A",IF(G88&gt;100,"No",IF(G88&lt;85,"No","Yes")))</f>
        <v>No</v>
      </c>
      <c r="I88" s="10" t="s">
        <v>1736</v>
      </c>
      <c r="J88" s="10" t="s">
        <v>1736</v>
      </c>
      <c r="K88" s="9" t="str">
        <f t="shared" si="18"/>
        <v>N/A</v>
      </c>
    </row>
    <row r="89" spans="1:11" x14ac:dyDescent="0.2">
      <c r="A89" s="91" t="s">
        <v>907</v>
      </c>
      <c r="B89" s="37" t="s">
        <v>213</v>
      </c>
      <c r="C89" s="90">
        <v>0</v>
      </c>
      <c r="D89" s="9" t="str">
        <f>IF($B89="N/A","N/A",IF(C89&gt;15,"No",IF(C89&lt;-15,"No","Yes")))</f>
        <v>N/A</v>
      </c>
      <c r="E89" s="8">
        <v>0</v>
      </c>
      <c r="F89" s="9" t="str">
        <f>IF($B89="N/A","N/A",IF(E89&gt;15,"No",IF(E89&lt;-15,"No","Yes")))</f>
        <v>N/A</v>
      </c>
      <c r="G89" s="8">
        <v>0</v>
      </c>
      <c r="H89" s="9" t="str">
        <f>IF($B89="N/A","N/A",IF(G89&gt;15,"No",IF(G89&lt;-15,"No","Yes")))</f>
        <v>N/A</v>
      </c>
      <c r="I89" s="10" t="s">
        <v>1736</v>
      </c>
      <c r="J89" s="10" t="s">
        <v>1736</v>
      </c>
      <c r="K89" s="9" t="str">
        <f t="shared" si="18"/>
        <v>N/A</v>
      </c>
    </row>
    <row r="90" spans="1:11" x14ac:dyDescent="0.2">
      <c r="A90" s="91" t="s">
        <v>848</v>
      </c>
      <c r="B90" s="37" t="s">
        <v>268</v>
      </c>
      <c r="C90" s="90">
        <v>32.499061146999999</v>
      </c>
      <c r="D90" s="9" t="str">
        <f>IF($B90="N/A","N/A",IF(C90&gt;25,"No",IF(C90&lt;5,"No","Yes")))</f>
        <v>No</v>
      </c>
      <c r="E90" s="8">
        <v>32.941616553999999</v>
      </c>
      <c r="F90" s="9" t="str">
        <f>IF($B90="N/A","N/A",IF(E90&gt;25,"No",IF(E90&lt;5,"No","Yes")))</f>
        <v>No</v>
      </c>
      <c r="G90" s="8">
        <v>33.762301450999999</v>
      </c>
      <c r="H90" s="9" t="str">
        <f>IF($B90="N/A","N/A",IF(G90&gt;25,"No",IF(G90&lt;5,"No","Yes")))</f>
        <v>No</v>
      </c>
      <c r="I90" s="10">
        <v>1.3620000000000001</v>
      </c>
      <c r="J90" s="10">
        <v>2.4910000000000001</v>
      </c>
      <c r="K90" s="9" t="str">
        <f t="shared" si="18"/>
        <v>Yes</v>
      </c>
    </row>
    <row r="91" spans="1:11" x14ac:dyDescent="0.2">
      <c r="A91" s="91" t="s">
        <v>849</v>
      </c>
      <c r="B91" s="37" t="s">
        <v>269</v>
      </c>
      <c r="C91" s="90">
        <v>67.500463484999997</v>
      </c>
      <c r="D91" s="9" t="str">
        <f>IF($B91="N/A","N/A",IF(C91&gt;70,"No",IF(C91&lt;40,"No","Yes")))</f>
        <v>Yes</v>
      </c>
      <c r="E91" s="8">
        <v>67.057384634000002</v>
      </c>
      <c r="F91" s="9" t="str">
        <f>IF($B91="N/A","N/A",IF(E91&gt;70,"No",IF(E91&lt;40,"No","Yes")))</f>
        <v>Yes</v>
      </c>
      <c r="G91" s="8">
        <v>66.236787711999995</v>
      </c>
      <c r="H91" s="9" t="str">
        <f>IF($B91="N/A","N/A",IF(G91&gt;70,"No",IF(G91&lt;40,"No","Yes")))</f>
        <v>Yes</v>
      </c>
      <c r="I91" s="10">
        <v>-0.65600000000000003</v>
      </c>
      <c r="J91" s="10">
        <v>-1.22</v>
      </c>
      <c r="K91" s="9" t="str">
        <f t="shared" si="18"/>
        <v>Yes</v>
      </c>
    </row>
    <row r="92" spans="1:11" x14ac:dyDescent="0.2">
      <c r="A92" s="91" t="s">
        <v>850</v>
      </c>
      <c r="B92" s="37" t="s">
        <v>270</v>
      </c>
      <c r="C92" s="90">
        <v>4.7536879999999999E-4</v>
      </c>
      <c r="D92" s="9" t="str">
        <f>IF($B92="N/A","N/A",IF(C92&gt;55,"No",IF(C92&lt;20,"No","Yes")))</f>
        <v>No</v>
      </c>
      <c r="E92" s="8">
        <v>9.9881170000000008E-4</v>
      </c>
      <c r="F92" s="9" t="str">
        <f>IF($B92="N/A","N/A",IF(E92&gt;55,"No",IF(E92&lt;20,"No","Yes")))</f>
        <v>No</v>
      </c>
      <c r="G92" s="8">
        <v>9.1083709999999999E-4</v>
      </c>
      <c r="H92" s="9" t="str">
        <f>IF($B92="N/A","N/A",IF(G92&gt;55,"No",IF(G92&lt;20,"No","Yes")))</f>
        <v>No</v>
      </c>
      <c r="I92" s="10">
        <v>110.1</v>
      </c>
      <c r="J92" s="10">
        <v>-8.81</v>
      </c>
      <c r="K92" s="9" t="str">
        <f t="shared" si="18"/>
        <v>Yes</v>
      </c>
    </row>
    <row r="93" spans="1:11" x14ac:dyDescent="0.2">
      <c r="A93" s="91" t="s">
        <v>163</v>
      </c>
      <c r="B93" s="37" t="s">
        <v>246</v>
      </c>
      <c r="C93" s="90">
        <v>100</v>
      </c>
      <c r="D93" s="9" t="str">
        <f>IF($B93="N/A","N/A",IF(C93&gt;95,"Yes","No"))</f>
        <v>Yes</v>
      </c>
      <c r="E93" s="8">
        <v>99.999708067</v>
      </c>
      <c r="F93" s="9" t="str">
        <f>IF($B93="N/A","N/A",IF(E93&gt;95,"Yes","No"))</f>
        <v>Yes</v>
      </c>
      <c r="G93" s="8">
        <v>99.999514676000004</v>
      </c>
      <c r="H93" s="9" t="str">
        <f>IF($B93="N/A","N/A",IF(G93&gt;95,"Yes","No"))</f>
        <v>Yes</v>
      </c>
      <c r="I93" s="10">
        <v>0</v>
      </c>
      <c r="J93" s="10">
        <v>0</v>
      </c>
      <c r="K93" s="9" t="str">
        <f t="shared" si="18"/>
        <v>Yes</v>
      </c>
    </row>
    <row r="94" spans="1:11" x14ac:dyDescent="0.2">
      <c r="A94" s="91" t="s">
        <v>41</v>
      </c>
      <c r="B94" s="37" t="s">
        <v>213</v>
      </c>
      <c r="C94" s="90" t="s">
        <v>1736</v>
      </c>
      <c r="D94" s="9" t="str">
        <f>IF($B94="N/A","N/A",IF(C94&gt;15,"No",IF(C94&lt;-15,"No","Yes")))</f>
        <v>N/A</v>
      </c>
      <c r="E94" s="8" t="s">
        <v>1736</v>
      </c>
      <c r="F94" s="9" t="str">
        <f>IF($B94="N/A","N/A",IF(E94&gt;15,"No",IF(E94&lt;-15,"No","Yes")))</f>
        <v>N/A</v>
      </c>
      <c r="G94" s="8" t="s">
        <v>1736</v>
      </c>
      <c r="H94" s="9" t="str">
        <f>IF($B94="N/A","N/A",IF(G94&gt;15,"No",IF(G94&lt;-15,"No","Yes")))</f>
        <v>N/A</v>
      </c>
      <c r="I94" s="10" t="s">
        <v>1736</v>
      </c>
      <c r="J94" s="10" t="s">
        <v>1736</v>
      </c>
      <c r="K94" s="9" t="str">
        <f t="shared" si="18"/>
        <v>N/A</v>
      </c>
    </row>
    <row r="95" spans="1:11" x14ac:dyDescent="0.2">
      <c r="A95" s="91" t="s">
        <v>42</v>
      </c>
      <c r="B95" s="37" t="s">
        <v>213</v>
      </c>
      <c r="C95" s="90" t="s">
        <v>1736</v>
      </c>
      <c r="D95" s="9" t="str">
        <f>IF($B95="N/A","N/A",IF(C95&gt;15,"No",IF(C95&lt;-15,"No","Yes")))</f>
        <v>N/A</v>
      </c>
      <c r="E95" s="8" t="s">
        <v>1736</v>
      </c>
      <c r="F95" s="9" t="str">
        <f>IF($B95="N/A","N/A",IF(E95&gt;15,"No",IF(E95&lt;-15,"No","Yes")))</f>
        <v>N/A</v>
      </c>
      <c r="G95" s="8" t="s">
        <v>1736</v>
      </c>
      <c r="H95" s="9" t="str">
        <f>IF($B95="N/A","N/A",IF(G95&gt;15,"No",IF(G95&lt;-15,"No","Yes")))</f>
        <v>N/A</v>
      </c>
      <c r="I95" s="10" t="s">
        <v>1736</v>
      </c>
      <c r="J95" s="10" t="s">
        <v>1736</v>
      </c>
      <c r="K95" s="9" t="str">
        <f t="shared" si="18"/>
        <v>N/A</v>
      </c>
    </row>
    <row r="96" spans="1:11" x14ac:dyDescent="0.2">
      <c r="A96" s="91" t="s">
        <v>908</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909</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100</v>
      </c>
      <c r="D98" s="9" t="str">
        <f>IF($B98="N/A","N/A",IF(C98&gt;100,"No",IF(C98&lt;98,"No","Yes")))</f>
        <v>Yes</v>
      </c>
      <c r="E98" s="8">
        <v>99.999708067</v>
      </c>
      <c r="F98" s="9" t="str">
        <f>IF($B98="N/A","N/A",IF(E98&gt;100,"No",IF(E98&lt;98,"No","Yes")))</f>
        <v>Yes</v>
      </c>
      <c r="G98" s="8">
        <v>99.999514676000004</v>
      </c>
      <c r="H98" s="9" t="str">
        <f>IF($B98="N/A","N/A",IF(G98&gt;100,"No",IF(G98&lt;98,"No","Yes")))</f>
        <v>Yes</v>
      </c>
      <c r="I98" s="10">
        <v>0</v>
      </c>
      <c r="J98" s="10">
        <v>0</v>
      </c>
      <c r="K98" s="9" t="str">
        <f t="shared" si="18"/>
        <v>Yes</v>
      </c>
    </row>
    <row r="99" spans="1:11" x14ac:dyDescent="0.2">
      <c r="A99" s="91" t="s">
        <v>44</v>
      </c>
      <c r="B99" s="37" t="s">
        <v>213</v>
      </c>
      <c r="C99" s="90">
        <v>0</v>
      </c>
      <c r="D99" s="9" t="str">
        <f>IF($B99="N/A","N/A",IF(C99&gt;15,"No",IF(C99&lt;-15,"No","Yes")))</f>
        <v>N/A</v>
      </c>
      <c r="E99" s="8">
        <v>0</v>
      </c>
      <c r="F99" s="9" t="str">
        <f>IF($B99="N/A","N/A",IF(E99&gt;15,"No",IF(E99&lt;-15,"No","Yes")))</f>
        <v>N/A</v>
      </c>
      <c r="G99" s="8">
        <v>0</v>
      </c>
      <c r="H99" s="9" t="str">
        <f>IF($B99="N/A","N/A",IF(G99&gt;15,"No",IF(G99&lt;-15,"No","Yes")))</f>
        <v>N/A</v>
      </c>
      <c r="I99" s="10" t="s">
        <v>1736</v>
      </c>
      <c r="J99" s="10" t="s">
        <v>1736</v>
      </c>
      <c r="K99" s="9" t="str">
        <f t="shared" si="18"/>
        <v>N/A</v>
      </c>
    </row>
    <row r="100" spans="1:11" x14ac:dyDescent="0.2">
      <c r="A100" s="91" t="s">
        <v>45</v>
      </c>
      <c r="B100" s="37" t="s">
        <v>213</v>
      </c>
      <c r="C100" s="90">
        <v>100</v>
      </c>
      <c r="D100" s="9" t="str">
        <f>IF($B100="N/A","N/A",IF(C100&gt;15,"No",IF(C100&lt;-15,"No","Yes")))</f>
        <v>N/A</v>
      </c>
      <c r="E100" s="8">
        <v>100</v>
      </c>
      <c r="F100" s="9" t="str">
        <f>IF($B100="N/A","N/A",IF(E100&gt;15,"No",IF(E100&lt;-15,"No","Yes")))</f>
        <v>N/A</v>
      </c>
      <c r="G100" s="8">
        <v>100</v>
      </c>
      <c r="H100" s="9" t="str">
        <f>IF($B100="N/A","N/A",IF(G100&gt;15,"No",IF(G100&lt;-15,"No","Yes")))</f>
        <v>N/A</v>
      </c>
      <c r="I100" s="10">
        <v>0</v>
      </c>
      <c r="J100" s="10">
        <v>0</v>
      </c>
      <c r="K100" s="9" t="str">
        <f t="shared" si="18"/>
        <v>Yes</v>
      </c>
    </row>
    <row r="101" spans="1:11" x14ac:dyDescent="0.2">
      <c r="A101" s="91" t="s">
        <v>355</v>
      </c>
      <c r="B101" s="37" t="s">
        <v>213</v>
      </c>
      <c r="C101" s="90">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1736</v>
      </c>
      <c r="J102" s="10" t="s">
        <v>1736</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1736</v>
      </c>
      <c r="J103" s="10" t="s">
        <v>1736</v>
      </c>
      <c r="K103" s="9" t="str">
        <f t="shared" si="18"/>
        <v>N/A</v>
      </c>
    </row>
    <row r="104" spans="1:11" x14ac:dyDescent="0.2">
      <c r="A104" s="91" t="s">
        <v>33</v>
      </c>
      <c r="B104" s="37" t="s">
        <v>223</v>
      </c>
      <c r="C104" s="90" t="s">
        <v>1736</v>
      </c>
      <c r="D104" s="9" t="str">
        <f>IF($B104="N/A","N/A",IF(C104&gt;100,"No",IF(C104&lt;98,"No","Yes")))</f>
        <v>No</v>
      </c>
      <c r="E104" s="8" t="s">
        <v>1736</v>
      </c>
      <c r="F104" s="9" t="str">
        <f>IF($B104="N/A","N/A",IF(E104&gt;100,"No",IF(E104&lt;98,"No","Yes")))</f>
        <v>No</v>
      </c>
      <c r="G104" s="8" t="s">
        <v>1736</v>
      </c>
      <c r="H104" s="9" t="str">
        <f>IF($B104="N/A","N/A",IF(G104&gt;100,"No",IF(G104&lt;98,"No","Yes")))</f>
        <v>No</v>
      </c>
      <c r="I104" s="10" t="s">
        <v>1736</v>
      </c>
      <c r="J104" s="10" t="s">
        <v>1736</v>
      </c>
      <c r="K104" s="9" t="str">
        <f t="shared" si="18"/>
        <v>N/A</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t="s">
        <v>1736</v>
      </c>
      <c r="D106" s="9" t="str">
        <f>IF($B106="N/A","N/A",IF(C106&gt;15,"No",IF(C106&lt;-15,"No","Yes")))</f>
        <v>N/A</v>
      </c>
      <c r="E106" s="8" t="s">
        <v>1736</v>
      </c>
      <c r="F106" s="9" t="str">
        <f>IF($B106="N/A","N/A",IF(E106&gt;15,"No",IF(E106&lt;-15,"No","Yes")))</f>
        <v>N/A</v>
      </c>
      <c r="G106" s="8" t="s">
        <v>1736</v>
      </c>
      <c r="H106" s="9" t="str">
        <f>IF($B106="N/A","N/A",IF(G106&gt;15,"No",IF(G106&lt;-15,"No","Yes")))</f>
        <v>N/A</v>
      </c>
      <c r="I106" s="10" t="s">
        <v>1736</v>
      </c>
      <c r="J106" s="10" t="s">
        <v>1736</v>
      </c>
      <c r="K106" s="9" t="str">
        <f>IF(J106="Div by 0", "N/A", IF(J106="N/A","N/A", IF(J106&gt;30, "No", IF(J106&lt;-30, "No", "Yes"))))</f>
        <v>N/A</v>
      </c>
    </row>
    <row r="107" spans="1:11" x14ac:dyDescent="0.2">
      <c r="A107" s="91" t="s">
        <v>910</v>
      </c>
      <c r="B107" s="37" t="s">
        <v>213</v>
      </c>
      <c r="C107" s="100">
        <v>88.305730792999995</v>
      </c>
      <c r="D107" s="9" t="str">
        <f t="shared" ref="D107:D130" si="19">IF($B107="N/A","N/A",IF(C107&gt;15,"No",IF(C107&lt;-15,"No","Yes")))</f>
        <v>N/A</v>
      </c>
      <c r="E107" s="9">
        <v>54.260876596999999</v>
      </c>
      <c r="F107" s="9" t="str">
        <f t="shared" ref="F107:F130" si="20">IF($B107="N/A","N/A",IF(E107&gt;15,"No",IF(E107&lt;-15,"No","Yes")))</f>
        <v>N/A</v>
      </c>
      <c r="G107" s="8">
        <v>41.107976090000001</v>
      </c>
      <c r="H107" s="9" t="str">
        <f t="shared" ref="H107:H130" si="21">IF($B107="N/A","N/A",IF(G107&gt;15,"No",IF(G107&lt;-15,"No","Yes")))</f>
        <v>N/A</v>
      </c>
      <c r="I107" s="10">
        <v>-38.6</v>
      </c>
      <c r="J107" s="10">
        <v>-24.2</v>
      </c>
      <c r="K107" s="9" t="str">
        <f t="shared" ref="K107:K130" si="22">IF(J107="Div by 0", "N/A", IF(J107="N/A","N/A", IF(J107&gt;30, "No", IF(J107&lt;-30, "No", "Yes"))))</f>
        <v>Yes</v>
      </c>
    </row>
    <row r="108" spans="1:11" x14ac:dyDescent="0.2">
      <c r="A108" s="91" t="s">
        <v>911</v>
      </c>
      <c r="B108" s="37" t="s">
        <v>213</v>
      </c>
      <c r="C108" s="100">
        <v>8.7784386000000006E-3</v>
      </c>
      <c r="D108" s="37" t="s">
        <v>213</v>
      </c>
      <c r="E108" s="9">
        <v>0.4356229325</v>
      </c>
      <c r="F108" s="37" t="s">
        <v>213</v>
      </c>
      <c r="G108" s="8">
        <v>0</v>
      </c>
      <c r="H108" s="37" t="s">
        <v>213</v>
      </c>
      <c r="I108" s="10">
        <v>4862</v>
      </c>
      <c r="J108" s="10">
        <v>-100</v>
      </c>
      <c r="K108" s="9" t="str">
        <f t="shared" si="22"/>
        <v>No</v>
      </c>
    </row>
    <row r="109" spans="1:11" x14ac:dyDescent="0.2">
      <c r="A109" s="91" t="s">
        <v>912</v>
      </c>
      <c r="B109" s="37" t="s">
        <v>213</v>
      </c>
      <c r="C109" s="100">
        <v>0</v>
      </c>
      <c r="D109" s="9" t="str">
        <f t="shared" si="19"/>
        <v>N/A</v>
      </c>
      <c r="E109" s="9">
        <v>0</v>
      </c>
      <c r="F109" s="9" t="str">
        <f t="shared" si="20"/>
        <v>N/A</v>
      </c>
      <c r="G109" s="8">
        <v>0</v>
      </c>
      <c r="H109" s="9" t="str">
        <f t="shared" si="21"/>
        <v>N/A</v>
      </c>
      <c r="I109" s="10" t="s">
        <v>1736</v>
      </c>
      <c r="J109" s="10" t="s">
        <v>1736</v>
      </c>
      <c r="K109" s="9" t="str">
        <f t="shared" si="22"/>
        <v>N/A</v>
      </c>
    </row>
    <row r="110" spans="1:11" x14ac:dyDescent="0.2">
      <c r="A110" s="91" t="s">
        <v>913</v>
      </c>
      <c r="B110" s="37" t="s">
        <v>213</v>
      </c>
      <c r="C110" s="100">
        <v>0</v>
      </c>
      <c r="D110" s="9" t="str">
        <f t="shared" si="19"/>
        <v>N/A</v>
      </c>
      <c r="E110" s="9">
        <v>0</v>
      </c>
      <c r="F110" s="9" t="str">
        <f t="shared" si="20"/>
        <v>N/A</v>
      </c>
      <c r="G110" s="8">
        <v>0</v>
      </c>
      <c r="H110" s="9" t="str">
        <f t="shared" si="21"/>
        <v>N/A</v>
      </c>
      <c r="I110" s="10" t="s">
        <v>1736</v>
      </c>
      <c r="J110" s="10" t="s">
        <v>1736</v>
      </c>
      <c r="K110" s="9" t="str">
        <f t="shared" si="22"/>
        <v>N/A</v>
      </c>
    </row>
    <row r="111" spans="1:11" x14ac:dyDescent="0.2">
      <c r="A111" s="91" t="s">
        <v>914</v>
      </c>
      <c r="B111" s="37" t="s">
        <v>213</v>
      </c>
      <c r="C111" s="100">
        <v>4.5281185999999996E-3</v>
      </c>
      <c r="D111" s="9" t="str">
        <f t="shared" si="19"/>
        <v>N/A</v>
      </c>
      <c r="E111" s="9">
        <v>0.29513001179999998</v>
      </c>
      <c r="F111" s="9" t="str">
        <f t="shared" si="20"/>
        <v>N/A</v>
      </c>
      <c r="G111" s="8">
        <v>0</v>
      </c>
      <c r="H111" s="9" t="str">
        <f t="shared" si="21"/>
        <v>N/A</v>
      </c>
      <c r="I111" s="10">
        <v>6418</v>
      </c>
      <c r="J111" s="10">
        <v>-100</v>
      </c>
      <c r="K111" s="9" t="str">
        <f t="shared" si="22"/>
        <v>No</v>
      </c>
    </row>
    <row r="112" spans="1:11" x14ac:dyDescent="0.2">
      <c r="A112" s="91" t="s">
        <v>915</v>
      </c>
      <c r="B112" s="37" t="s">
        <v>213</v>
      </c>
      <c r="C112" s="100">
        <v>0</v>
      </c>
      <c r="D112" s="9" t="str">
        <f t="shared" si="19"/>
        <v>N/A</v>
      </c>
      <c r="E112" s="9">
        <v>0</v>
      </c>
      <c r="F112" s="9" t="str">
        <f t="shared" si="20"/>
        <v>N/A</v>
      </c>
      <c r="G112" s="8">
        <v>0</v>
      </c>
      <c r="H112" s="9" t="str">
        <f t="shared" si="21"/>
        <v>N/A</v>
      </c>
      <c r="I112" s="10" t="s">
        <v>1736</v>
      </c>
      <c r="J112" s="10" t="s">
        <v>1736</v>
      </c>
      <c r="K112" s="9" t="str">
        <f t="shared" si="22"/>
        <v>N/A</v>
      </c>
    </row>
    <row r="113" spans="1:11" x14ac:dyDescent="0.2">
      <c r="A113" s="91" t="s">
        <v>916</v>
      </c>
      <c r="B113" s="37" t="s">
        <v>213</v>
      </c>
      <c r="C113" s="100">
        <v>3.9447414E-3</v>
      </c>
      <c r="D113" s="9" t="str">
        <f t="shared" si="19"/>
        <v>N/A</v>
      </c>
      <c r="E113" s="9">
        <v>0.139733894</v>
      </c>
      <c r="F113" s="9" t="str">
        <f t="shared" si="20"/>
        <v>N/A</v>
      </c>
      <c r="G113" s="8">
        <v>0</v>
      </c>
      <c r="H113" s="9" t="str">
        <f t="shared" si="21"/>
        <v>N/A</v>
      </c>
      <c r="I113" s="10">
        <v>3442</v>
      </c>
      <c r="J113" s="10">
        <v>-100</v>
      </c>
      <c r="K113" s="9" t="str">
        <f t="shared" si="22"/>
        <v>No</v>
      </c>
    </row>
    <row r="114" spans="1:11" x14ac:dyDescent="0.2">
      <c r="A114" s="91" t="s">
        <v>917</v>
      </c>
      <c r="B114" s="37" t="s">
        <v>213</v>
      </c>
      <c r="C114" s="100">
        <v>0</v>
      </c>
      <c r="D114" s="9" t="str">
        <f t="shared" si="19"/>
        <v>N/A</v>
      </c>
      <c r="E114" s="9">
        <v>0</v>
      </c>
      <c r="F114" s="9" t="str">
        <f t="shared" si="20"/>
        <v>N/A</v>
      </c>
      <c r="G114" s="8">
        <v>0</v>
      </c>
      <c r="H114" s="9" t="str">
        <f t="shared" si="21"/>
        <v>N/A</v>
      </c>
      <c r="I114" s="10" t="s">
        <v>1736</v>
      </c>
      <c r="J114" s="10" t="s">
        <v>1736</v>
      </c>
      <c r="K114" s="9" t="str">
        <f t="shared" si="22"/>
        <v>N/A</v>
      </c>
    </row>
    <row r="115" spans="1:11" x14ac:dyDescent="0.2">
      <c r="A115" s="91" t="s">
        <v>918</v>
      </c>
      <c r="B115" s="37" t="s">
        <v>213</v>
      </c>
      <c r="C115" s="100">
        <v>0</v>
      </c>
      <c r="D115" s="9" t="str">
        <f t="shared" si="19"/>
        <v>N/A</v>
      </c>
      <c r="E115" s="9">
        <v>0</v>
      </c>
      <c r="F115" s="9" t="str">
        <f t="shared" si="20"/>
        <v>N/A</v>
      </c>
      <c r="G115" s="8">
        <v>0</v>
      </c>
      <c r="H115" s="9" t="str">
        <f t="shared" si="21"/>
        <v>N/A</v>
      </c>
      <c r="I115" s="10" t="s">
        <v>1736</v>
      </c>
      <c r="J115" s="10" t="s">
        <v>1736</v>
      </c>
      <c r="K115" s="9" t="str">
        <f t="shared" si="22"/>
        <v>N/A</v>
      </c>
    </row>
    <row r="116" spans="1:11" x14ac:dyDescent="0.2">
      <c r="A116" s="91" t="s">
        <v>919</v>
      </c>
      <c r="B116" s="37" t="s">
        <v>213</v>
      </c>
      <c r="C116" s="100">
        <v>0</v>
      </c>
      <c r="D116" s="9" t="str">
        <f t="shared" si="19"/>
        <v>N/A</v>
      </c>
      <c r="E116" s="9">
        <v>0</v>
      </c>
      <c r="F116" s="9" t="str">
        <f t="shared" si="20"/>
        <v>N/A</v>
      </c>
      <c r="G116" s="8">
        <v>0</v>
      </c>
      <c r="H116" s="9" t="str">
        <f t="shared" si="21"/>
        <v>N/A</v>
      </c>
      <c r="I116" s="10" t="s">
        <v>1736</v>
      </c>
      <c r="J116" s="10" t="s">
        <v>1736</v>
      </c>
      <c r="K116" s="9" t="str">
        <f t="shared" si="22"/>
        <v>N/A</v>
      </c>
    </row>
    <row r="117" spans="1:11" x14ac:dyDescent="0.2">
      <c r="A117" s="91" t="s">
        <v>920</v>
      </c>
      <c r="B117" s="37" t="s">
        <v>213</v>
      </c>
      <c r="C117" s="100">
        <v>0</v>
      </c>
      <c r="D117" s="9" t="str">
        <f t="shared" si="19"/>
        <v>N/A</v>
      </c>
      <c r="E117" s="9">
        <v>0</v>
      </c>
      <c r="F117" s="9" t="str">
        <f t="shared" si="20"/>
        <v>N/A</v>
      </c>
      <c r="G117" s="8">
        <v>0</v>
      </c>
      <c r="H117" s="9" t="str">
        <f t="shared" si="21"/>
        <v>N/A</v>
      </c>
      <c r="I117" s="10" t="s">
        <v>1736</v>
      </c>
      <c r="J117" s="10" t="s">
        <v>1736</v>
      </c>
      <c r="K117" s="9" t="str">
        <f t="shared" si="22"/>
        <v>N/A</v>
      </c>
    </row>
    <row r="118" spans="1:11" x14ac:dyDescent="0.2">
      <c r="A118" s="91" t="s">
        <v>921</v>
      </c>
      <c r="B118" s="37" t="s">
        <v>213</v>
      </c>
      <c r="C118" s="100">
        <v>3.0557860000000002E-4</v>
      </c>
      <c r="D118" s="9" t="str">
        <f t="shared" si="19"/>
        <v>N/A</v>
      </c>
      <c r="E118" s="9">
        <v>7.5902670000000002E-4</v>
      </c>
      <c r="F118" s="9" t="str">
        <f t="shared" si="20"/>
        <v>N/A</v>
      </c>
      <c r="G118" s="8">
        <v>0</v>
      </c>
      <c r="H118" s="9" t="str">
        <f t="shared" si="21"/>
        <v>N/A</v>
      </c>
      <c r="I118" s="10">
        <v>148.4</v>
      </c>
      <c r="J118" s="10">
        <v>-100</v>
      </c>
      <c r="K118" s="9" t="str">
        <f t="shared" si="22"/>
        <v>No</v>
      </c>
    </row>
    <row r="119" spans="1:11" x14ac:dyDescent="0.2">
      <c r="A119" s="91" t="s">
        <v>922</v>
      </c>
      <c r="B119" s="37" t="s">
        <v>213</v>
      </c>
      <c r="C119" s="100">
        <v>11.685490768999999</v>
      </c>
      <c r="D119" s="9" t="str">
        <f t="shared" si="19"/>
        <v>N/A</v>
      </c>
      <c r="E119" s="9">
        <v>45.303500471</v>
      </c>
      <c r="F119" s="9" t="str">
        <f t="shared" si="20"/>
        <v>N/A</v>
      </c>
      <c r="G119" s="8">
        <v>58.892023909999999</v>
      </c>
      <c r="H119" s="9" t="str">
        <f t="shared" si="21"/>
        <v>N/A</v>
      </c>
      <c r="I119" s="10">
        <v>287.7</v>
      </c>
      <c r="J119" s="10">
        <v>29.99</v>
      </c>
      <c r="K119" s="9" t="str">
        <f t="shared" si="22"/>
        <v>Yes</v>
      </c>
    </row>
    <row r="120" spans="1:11" x14ac:dyDescent="0.2">
      <c r="A120" s="91" t="s">
        <v>923</v>
      </c>
      <c r="B120" s="37" t="s">
        <v>213</v>
      </c>
      <c r="C120" s="100">
        <v>6.7428686992999998</v>
      </c>
      <c r="D120" s="9" t="str">
        <f t="shared" si="19"/>
        <v>N/A</v>
      </c>
      <c r="E120" s="9">
        <v>15.573899349</v>
      </c>
      <c r="F120" s="9" t="str">
        <f t="shared" si="20"/>
        <v>N/A</v>
      </c>
      <c r="G120" s="8">
        <v>20.044826027999999</v>
      </c>
      <c r="H120" s="9" t="str">
        <f t="shared" si="21"/>
        <v>N/A</v>
      </c>
      <c r="I120" s="10">
        <v>131</v>
      </c>
      <c r="J120" s="10">
        <v>28.71</v>
      </c>
      <c r="K120" s="9" t="str">
        <f t="shared" si="22"/>
        <v>Yes</v>
      </c>
    </row>
    <row r="121" spans="1:11" x14ac:dyDescent="0.2">
      <c r="A121" s="91" t="s">
        <v>924</v>
      </c>
      <c r="B121" s="37" t="s">
        <v>213</v>
      </c>
      <c r="C121" s="100">
        <v>0</v>
      </c>
      <c r="D121" s="9" t="str">
        <f t="shared" si="19"/>
        <v>N/A</v>
      </c>
      <c r="E121" s="9">
        <v>0</v>
      </c>
      <c r="F121" s="9" t="str">
        <f t="shared" si="20"/>
        <v>N/A</v>
      </c>
      <c r="G121" s="8">
        <v>0</v>
      </c>
      <c r="H121" s="9" t="str">
        <f t="shared" si="21"/>
        <v>N/A</v>
      </c>
      <c r="I121" s="10" t="s">
        <v>1736</v>
      </c>
      <c r="J121" s="10" t="s">
        <v>1736</v>
      </c>
      <c r="K121" s="9" t="str">
        <f t="shared" si="22"/>
        <v>N/A</v>
      </c>
    </row>
    <row r="122" spans="1:11" x14ac:dyDescent="0.2">
      <c r="A122" s="91" t="s">
        <v>925</v>
      </c>
      <c r="B122" s="37" t="s">
        <v>213</v>
      </c>
      <c r="C122" s="100">
        <v>0</v>
      </c>
      <c r="D122" s="9" t="str">
        <f t="shared" si="19"/>
        <v>N/A</v>
      </c>
      <c r="E122" s="9">
        <v>0</v>
      </c>
      <c r="F122" s="9" t="str">
        <f t="shared" si="20"/>
        <v>N/A</v>
      </c>
      <c r="G122" s="8">
        <v>0</v>
      </c>
      <c r="H122" s="9" t="str">
        <f t="shared" si="21"/>
        <v>N/A</v>
      </c>
      <c r="I122" s="10" t="s">
        <v>1736</v>
      </c>
      <c r="J122" s="10" t="s">
        <v>1736</v>
      </c>
      <c r="K122" s="9" t="str">
        <f t="shared" si="22"/>
        <v>N/A</v>
      </c>
    </row>
    <row r="123" spans="1:11" x14ac:dyDescent="0.2">
      <c r="A123" s="91" t="s">
        <v>926</v>
      </c>
      <c r="B123" s="37" t="s">
        <v>213</v>
      </c>
      <c r="C123" s="100">
        <v>3.3364178247999998</v>
      </c>
      <c r="D123" s="9" t="str">
        <f t="shared" si="19"/>
        <v>N/A</v>
      </c>
      <c r="E123" s="9">
        <v>14.920085436999999</v>
      </c>
      <c r="F123" s="9" t="str">
        <f t="shared" si="20"/>
        <v>N/A</v>
      </c>
      <c r="G123" s="8">
        <v>19.285511581000002</v>
      </c>
      <c r="H123" s="9" t="str">
        <f t="shared" si="21"/>
        <v>N/A</v>
      </c>
      <c r="I123" s="10">
        <v>347.2</v>
      </c>
      <c r="J123" s="10">
        <v>29.26</v>
      </c>
      <c r="K123" s="9" t="str">
        <f t="shared" si="22"/>
        <v>Yes</v>
      </c>
    </row>
    <row r="124" spans="1:11" x14ac:dyDescent="0.2">
      <c r="A124" s="91" t="s">
        <v>927</v>
      </c>
      <c r="B124" s="37" t="s">
        <v>213</v>
      </c>
      <c r="C124" s="100">
        <v>0</v>
      </c>
      <c r="D124" s="9" t="str">
        <f t="shared" si="19"/>
        <v>N/A</v>
      </c>
      <c r="E124" s="9">
        <v>0</v>
      </c>
      <c r="F124" s="9" t="str">
        <f t="shared" si="20"/>
        <v>N/A</v>
      </c>
      <c r="G124" s="8">
        <v>0</v>
      </c>
      <c r="H124" s="9" t="str">
        <f t="shared" si="21"/>
        <v>N/A</v>
      </c>
      <c r="I124" s="10" t="s">
        <v>1736</v>
      </c>
      <c r="J124" s="10" t="s">
        <v>1736</v>
      </c>
      <c r="K124" s="9" t="str">
        <f t="shared" si="22"/>
        <v>N/A</v>
      </c>
    </row>
    <row r="125" spans="1:11" x14ac:dyDescent="0.2">
      <c r="A125" s="91" t="s">
        <v>928</v>
      </c>
      <c r="B125" s="37" t="s">
        <v>213</v>
      </c>
      <c r="C125" s="100">
        <v>1.5970924477999999</v>
      </c>
      <c r="D125" s="9" t="str">
        <f t="shared" si="19"/>
        <v>N/A</v>
      </c>
      <c r="E125" s="9">
        <v>14.805151281000001</v>
      </c>
      <c r="F125" s="9" t="str">
        <f t="shared" si="20"/>
        <v>N/A</v>
      </c>
      <c r="G125" s="8">
        <v>19.557292843999999</v>
      </c>
      <c r="H125" s="9" t="str">
        <f t="shared" si="21"/>
        <v>N/A</v>
      </c>
      <c r="I125" s="10">
        <v>827</v>
      </c>
      <c r="J125" s="10">
        <v>32.1</v>
      </c>
      <c r="K125" s="9" t="str">
        <f t="shared" si="22"/>
        <v>No</v>
      </c>
    </row>
    <row r="126" spans="1:11" x14ac:dyDescent="0.2">
      <c r="A126" s="91" t="s">
        <v>929</v>
      </c>
      <c r="B126" s="37" t="s">
        <v>213</v>
      </c>
      <c r="C126" s="100">
        <v>0</v>
      </c>
      <c r="D126" s="9" t="str">
        <f t="shared" si="19"/>
        <v>N/A</v>
      </c>
      <c r="E126" s="9">
        <v>0</v>
      </c>
      <c r="F126" s="9" t="str">
        <f t="shared" si="20"/>
        <v>N/A</v>
      </c>
      <c r="G126" s="8">
        <v>0</v>
      </c>
      <c r="H126" s="9" t="str">
        <f t="shared" si="21"/>
        <v>N/A</v>
      </c>
      <c r="I126" s="10" t="s">
        <v>1736</v>
      </c>
      <c r="J126" s="10" t="s">
        <v>1736</v>
      </c>
      <c r="K126" s="9" t="str">
        <f t="shared" si="22"/>
        <v>N/A</v>
      </c>
    </row>
    <row r="127" spans="1:11" x14ac:dyDescent="0.2">
      <c r="A127" s="91" t="s">
        <v>930</v>
      </c>
      <c r="B127" s="37" t="s">
        <v>213</v>
      </c>
      <c r="C127" s="100">
        <v>0</v>
      </c>
      <c r="D127" s="9" t="str">
        <f t="shared" si="19"/>
        <v>N/A</v>
      </c>
      <c r="E127" s="9">
        <v>0</v>
      </c>
      <c r="F127" s="9" t="str">
        <f t="shared" si="20"/>
        <v>N/A</v>
      </c>
      <c r="G127" s="8">
        <v>0</v>
      </c>
      <c r="H127" s="9" t="str">
        <f t="shared" si="21"/>
        <v>N/A</v>
      </c>
      <c r="I127" s="10" t="s">
        <v>1736</v>
      </c>
      <c r="J127" s="10" t="s">
        <v>1736</v>
      </c>
      <c r="K127" s="9" t="str">
        <f t="shared" si="22"/>
        <v>N/A</v>
      </c>
    </row>
    <row r="128" spans="1:11" x14ac:dyDescent="0.2">
      <c r="A128" s="91" t="s">
        <v>931</v>
      </c>
      <c r="B128" s="37" t="s">
        <v>213</v>
      </c>
      <c r="C128" s="100">
        <v>0</v>
      </c>
      <c r="D128" s="9" t="str">
        <f t="shared" si="19"/>
        <v>N/A</v>
      </c>
      <c r="E128" s="9">
        <v>0</v>
      </c>
      <c r="F128" s="9" t="str">
        <f t="shared" si="20"/>
        <v>N/A</v>
      </c>
      <c r="G128" s="8">
        <v>0</v>
      </c>
      <c r="H128" s="9" t="str">
        <f t="shared" si="21"/>
        <v>N/A</v>
      </c>
      <c r="I128" s="10" t="s">
        <v>1736</v>
      </c>
      <c r="J128" s="10" t="s">
        <v>1736</v>
      </c>
      <c r="K128" s="9" t="str">
        <f t="shared" si="22"/>
        <v>N/A</v>
      </c>
    </row>
    <row r="129" spans="1:11" x14ac:dyDescent="0.2">
      <c r="A129" s="91" t="s">
        <v>932</v>
      </c>
      <c r="B129" s="37" t="s">
        <v>213</v>
      </c>
      <c r="C129" s="100">
        <v>0</v>
      </c>
      <c r="D129" s="9" t="str">
        <f t="shared" si="19"/>
        <v>N/A</v>
      </c>
      <c r="E129" s="9">
        <v>0</v>
      </c>
      <c r="F129" s="9" t="str">
        <f t="shared" si="20"/>
        <v>N/A</v>
      </c>
      <c r="G129" s="8">
        <v>0</v>
      </c>
      <c r="H129" s="9" t="str">
        <f t="shared" si="21"/>
        <v>N/A</v>
      </c>
      <c r="I129" s="10" t="s">
        <v>1736</v>
      </c>
      <c r="J129" s="10" t="s">
        <v>1736</v>
      </c>
      <c r="K129" s="9" t="str">
        <f t="shared" si="22"/>
        <v>N/A</v>
      </c>
    </row>
    <row r="130" spans="1:11" x14ac:dyDescent="0.2">
      <c r="A130" s="91" t="s">
        <v>933</v>
      </c>
      <c r="B130" s="37" t="s">
        <v>213</v>
      </c>
      <c r="C130" s="100">
        <v>9.1117969999999996E-3</v>
      </c>
      <c r="D130" s="9" t="str">
        <f t="shared" si="19"/>
        <v>N/A</v>
      </c>
      <c r="E130" s="9">
        <v>4.3644034999999999E-3</v>
      </c>
      <c r="F130" s="9" t="str">
        <f t="shared" si="20"/>
        <v>N/A</v>
      </c>
      <c r="G130" s="8">
        <v>4.3934565000000002E-3</v>
      </c>
      <c r="H130" s="9" t="str">
        <f t="shared" si="21"/>
        <v>N/A</v>
      </c>
      <c r="I130" s="10">
        <v>-52.1</v>
      </c>
      <c r="J130" s="10">
        <v>0.66569999999999996</v>
      </c>
      <c r="K130" s="9" t="str">
        <f t="shared" si="22"/>
        <v>Yes</v>
      </c>
    </row>
    <row r="131" spans="1:11" ht="12" customHeight="1" x14ac:dyDescent="0.2">
      <c r="A131" s="164" t="s">
        <v>1633</v>
      </c>
      <c r="B131" s="165"/>
      <c r="C131" s="165"/>
      <c r="D131" s="165"/>
      <c r="E131" s="165"/>
      <c r="F131" s="165"/>
      <c r="G131" s="165"/>
      <c r="H131" s="165"/>
      <c r="I131" s="165"/>
      <c r="J131" s="165"/>
      <c r="K131" s="166"/>
    </row>
    <row r="132" spans="1:11" x14ac:dyDescent="0.2">
      <c r="A132" s="159" t="s">
        <v>1631</v>
      </c>
      <c r="B132" s="160"/>
      <c r="C132" s="160"/>
      <c r="D132" s="160"/>
      <c r="E132" s="160"/>
      <c r="F132" s="160"/>
      <c r="G132" s="160"/>
      <c r="H132" s="160"/>
      <c r="I132" s="160"/>
      <c r="J132" s="160"/>
      <c r="K132" s="161"/>
    </row>
    <row r="133" spans="1:11" x14ac:dyDescent="0.2">
      <c r="A133" s="162" t="s">
        <v>1734</v>
      </c>
      <c r="B133" s="162"/>
      <c r="C133" s="162"/>
      <c r="D133" s="162"/>
      <c r="E133" s="162"/>
      <c r="F133" s="162"/>
      <c r="G133" s="162"/>
      <c r="H133" s="162"/>
      <c r="I133" s="162"/>
      <c r="J133" s="162"/>
      <c r="K133" s="163"/>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1724</v>
      </c>
      <c r="B1" s="151"/>
      <c r="C1" s="151"/>
      <c r="D1" s="151"/>
      <c r="E1" s="151"/>
      <c r="F1" s="151"/>
      <c r="G1" s="151"/>
      <c r="H1" s="151"/>
      <c r="I1" s="151"/>
      <c r="J1" s="151"/>
      <c r="K1" s="152"/>
    </row>
    <row r="2" spans="1:11" x14ac:dyDescent="0.2">
      <c r="A2" s="156" t="s">
        <v>1585</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ht="13.5" customHeight="1" x14ac:dyDescent="0.2">
      <c r="A4" s="153" t="s">
        <v>648</v>
      </c>
      <c r="B4" s="154"/>
      <c r="C4" s="154"/>
      <c r="D4" s="154"/>
      <c r="E4" s="154"/>
      <c r="F4" s="154"/>
      <c r="G4" s="154"/>
      <c r="H4" s="154"/>
      <c r="I4" s="154"/>
      <c r="J4" s="154"/>
      <c r="K4" s="155"/>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89">
        <v>189781</v>
      </c>
      <c r="D6" s="9" t="str">
        <f>IF($B6="N/A","N/A",IF(C6&gt;15,"No",IF(C6&lt;-15,"No","Yes")))</f>
        <v>N/A</v>
      </c>
      <c r="E6" s="38">
        <v>172376</v>
      </c>
      <c r="F6" s="9" t="str">
        <f>IF($B6="N/A","N/A",IF(E6&gt;15,"No",IF(E6&lt;-15,"No","Yes")))</f>
        <v>N/A</v>
      </c>
      <c r="G6" s="38">
        <v>168390</v>
      </c>
      <c r="H6" s="9" t="str">
        <f>IF($B6="N/A","N/A",IF(G6&gt;15,"No",IF(G6&lt;-15,"No","Yes")))</f>
        <v>N/A</v>
      </c>
      <c r="I6" s="10">
        <v>-9.17</v>
      </c>
      <c r="J6" s="10">
        <v>-2.31</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91" t="s">
        <v>851</v>
      </c>
      <c r="B9" s="37" t="s">
        <v>213</v>
      </c>
      <c r="C9" s="93">
        <v>172.86722064</v>
      </c>
      <c r="D9" s="9" t="str">
        <f t="shared" ref="D9:D17" si="1">IF($B9="N/A","N/A",IF(C9&gt;15,"No",IF(C9&lt;-15,"No","Yes")))</f>
        <v>N/A</v>
      </c>
      <c r="E9" s="39">
        <v>184.75513412999999</v>
      </c>
      <c r="F9" s="9" t="str">
        <f>IF($B9="N/A","N/A",IF(E9&gt;15,"No",IF(E9&lt;-15,"No","Yes")))</f>
        <v>N/A</v>
      </c>
      <c r="G9" s="39">
        <v>185.39094363999999</v>
      </c>
      <c r="H9" s="9" t="str">
        <f>IF($B9="N/A","N/A",IF(G9&gt;15,"No",IF(G9&lt;-15,"No","Yes")))</f>
        <v>N/A</v>
      </c>
      <c r="I9" s="10">
        <v>6.8769999999999998</v>
      </c>
      <c r="J9" s="10">
        <v>0.34410000000000002</v>
      </c>
      <c r="K9" s="9" t="str">
        <f t="shared" si="0"/>
        <v>Yes</v>
      </c>
    </row>
    <row r="10" spans="1:11" x14ac:dyDescent="0.2">
      <c r="A10" s="91" t="s">
        <v>16</v>
      </c>
      <c r="B10" s="37" t="s">
        <v>213</v>
      </c>
      <c r="C10" s="90">
        <v>42.245535644</v>
      </c>
      <c r="D10" s="9" t="str">
        <f t="shared" si="1"/>
        <v>N/A</v>
      </c>
      <c r="E10" s="8">
        <v>43.443982921</v>
      </c>
      <c r="F10" s="9" t="str">
        <f>IF($B10="N/A","N/A",IF(E10&gt;15,"No",IF(E10&lt;-15,"No","Yes")))</f>
        <v>N/A</v>
      </c>
      <c r="G10" s="8">
        <v>42.033968762999997</v>
      </c>
      <c r="H10" s="9" t="str">
        <f>IF($B10="N/A","N/A",IF(G10&gt;15,"No",IF(G10&lt;-15,"No","Yes")))</f>
        <v>N/A</v>
      </c>
      <c r="I10" s="10">
        <v>2.8370000000000002</v>
      </c>
      <c r="J10" s="10">
        <v>-3.25</v>
      </c>
      <c r="K10" s="9" t="str">
        <f t="shared" si="0"/>
        <v>Yes</v>
      </c>
    </row>
    <row r="11" spans="1:11" x14ac:dyDescent="0.2">
      <c r="A11" s="91" t="s">
        <v>36</v>
      </c>
      <c r="B11" s="37" t="s">
        <v>213</v>
      </c>
      <c r="C11" s="90">
        <v>66.381058608999993</v>
      </c>
      <c r="D11" s="9" t="str">
        <f t="shared" si="1"/>
        <v>N/A</v>
      </c>
      <c r="E11" s="8">
        <v>50.080904134999997</v>
      </c>
      <c r="F11" s="9" t="str">
        <f>IF($B11="N/A","N/A",IF(E11&gt;15,"No",IF(E11&lt;-15,"No","Yes")))</f>
        <v>N/A</v>
      </c>
      <c r="G11" s="8">
        <v>31.811224699</v>
      </c>
      <c r="H11" s="9" t="str">
        <f>IF($B11="N/A","N/A",IF(G11&gt;15,"No",IF(G11&lt;-15,"No","Yes")))</f>
        <v>N/A</v>
      </c>
      <c r="I11" s="10">
        <v>-24.6</v>
      </c>
      <c r="J11" s="10">
        <v>-36.5</v>
      </c>
      <c r="K11" s="9" t="str">
        <f t="shared" si="0"/>
        <v>No</v>
      </c>
    </row>
    <row r="12" spans="1:11" x14ac:dyDescent="0.2">
      <c r="A12" s="91" t="s">
        <v>37</v>
      </c>
      <c r="B12" s="37" t="s">
        <v>213</v>
      </c>
      <c r="C12" s="90">
        <v>1.1764705881999999</v>
      </c>
      <c r="D12" s="9" t="str">
        <f t="shared" si="1"/>
        <v>N/A</v>
      </c>
      <c r="E12" s="8">
        <v>0</v>
      </c>
      <c r="F12" s="9" t="str">
        <f>IF($B12="N/A","N/A",IF(E12&gt;15,"No",IF(E12&lt;-15,"No","Yes")))</f>
        <v>N/A</v>
      </c>
      <c r="G12" s="8" t="s">
        <v>1736</v>
      </c>
      <c r="H12" s="9" t="str">
        <f>IF($B12="N/A","N/A",IF(G12&gt;15,"No",IF(G12&lt;-15,"No","Yes")))</f>
        <v>N/A</v>
      </c>
      <c r="I12" s="10">
        <v>-100</v>
      </c>
      <c r="J12" s="10" t="s">
        <v>1736</v>
      </c>
      <c r="K12" s="9" t="str">
        <f t="shared" si="0"/>
        <v>N/A</v>
      </c>
    </row>
    <row r="13" spans="1:11" x14ac:dyDescent="0.2">
      <c r="A13" s="91" t="s">
        <v>38</v>
      </c>
      <c r="B13" s="37" t="s">
        <v>213</v>
      </c>
      <c r="C13" s="90">
        <v>31.389662928</v>
      </c>
      <c r="D13" s="9" t="str">
        <f t="shared" si="1"/>
        <v>N/A</v>
      </c>
      <c r="E13" s="8">
        <v>37.766345870999999</v>
      </c>
      <c r="F13" s="9" t="str">
        <f>IF($B13="N/A","N/A",IF(E13&gt;15,"No",IF(E13&lt;-15,"No","Yes")))</f>
        <v>N/A</v>
      </c>
      <c r="G13" s="8">
        <v>69.060653928999997</v>
      </c>
      <c r="H13" s="9" t="str">
        <f>IF($B13="N/A","N/A",IF(G13&gt;15,"No",IF(G13&lt;-15,"No","Yes")))</f>
        <v>N/A</v>
      </c>
      <c r="I13" s="10">
        <v>20.309999999999999</v>
      </c>
      <c r="J13" s="10">
        <v>82.86</v>
      </c>
      <c r="K13" s="9" t="str">
        <f t="shared" si="0"/>
        <v>No</v>
      </c>
    </row>
    <row r="14" spans="1:11" x14ac:dyDescent="0.2">
      <c r="A14" s="91" t="s">
        <v>673</v>
      </c>
      <c r="B14" s="37" t="s">
        <v>213</v>
      </c>
      <c r="C14" s="90">
        <v>0</v>
      </c>
      <c r="D14" s="9" t="str">
        <f t="shared" si="1"/>
        <v>N/A</v>
      </c>
      <c r="E14" s="8">
        <v>0</v>
      </c>
      <c r="F14" s="9" t="str">
        <f t="shared" ref="F14:F33" si="2">IF($B14="N/A","N/A",IF(E14&gt;15,"No",IF(E14&lt;-15,"No","Yes")))</f>
        <v>N/A</v>
      </c>
      <c r="G14" s="8">
        <v>0</v>
      </c>
      <c r="H14" s="9" t="str">
        <f t="shared" ref="H14:H33" si="3">IF($B14="N/A","N/A",IF(G14&gt;15,"No",IF(G14&lt;-15,"No","Yes")))</f>
        <v>N/A</v>
      </c>
      <c r="I14" s="10" t="s">
        <v>1736</v>
      </c>
      <c r="J14" s="10" t="s">
        <v>1736</v>
      </c>
      <c r="K14" s="9" t="str">
        <f t="shared" ref="K14:K30" si="4">IF(J14="Div by 0", "N/A", IF(J14="N/A","N/A", IF(J14&gt;30, "No", IF(J14&lt;-30, "No", "Yes"))))</f>
        <v>N/A</v>
      </c>
    </row>
    <row r="15" spans="1:11" x14ac:dyDescent="0.2">
      <c r="A15" s="91" t="s">
        <v>674</v>
      </c>
      <c r="B15" s="37" t="s">
        <v>213</v>
      </c>
      <c r="C15" s="90">
        <v>0</v>
      </c>
      <c r="D15" s="9" t="str">
        <f t="shared" si="1"/>
        <v>N/A</v>
      </c>
      <c r="E15" s="8">
        <v>0</v>
      </c>
      <c r="F15" s="9" t="str">
        <f t="shared" si="2"/>
        <v>N/A</v>
      </c>
      <c r="G15" s="8">
        <v>0</v>
      </c>
      <c r="H15" s="9" t="str">
        <f t="shared" si="3"/>
        <v>N/A</v>
      </c>
      <c r="I15" s="10" t="s">
        <v>1736</v>
      </c>
      <c r="J15" s="10" t="s">
        <v>1736</v>
      </c>
      <c r="K15" s="9" t="str">
        <f t="shared" si="4"/>
        <v>N/A</v>
      </c>
    </row>
    <row r="16" spans="1:11" x14ac:dyDescent="0.2">
      <c r="A16" s="91" t="s">
        <v>379</v>
      </c>
      <c r="B16" s="37" t="s">
        <v>213</v>
      </c>
      <c r="C16" s="90">
        <v>31.179095905</v>
      </c>
      <c r="D16" s="9" t="str">
        <f t="shared" si="1"/>
        <v>N/A</v>
      </c>
      <c r="E16" s="8">
        <v>46.608576599999999</v>
      </c>
      <c r="F16" s="9" t="str">
        <f t="shared" si="2"/>
        <v>N/A</v>
      </c>
      <c r="G16" s="8">
        <v>72.555971256999996</v>
      </c>
      <c r="H16" s="9" t="str">
        <f t="shared" si="3"/>
        <v>N/A</v>
      </c>
      <c r="I16" s="10">
        <v>49.49</v>
      </c>
      <c r="J16" s="10">
        <v>55.67</v>
      </c>
      <c r="K16" s="9" t="str">
        <f t="shared" si="4"/>
        <v>No</v>
      </c>
    </row>
    <row r="17" spans="1:11" x14ac:dyDescent="0.2">
      <c r="A17" s="91" t="s">
        <v>380</v>
      </c>
      <c r="B17" s="37" t="s">
        <v>213</v>
      </c>
      <c r="C17" s="90">
        <v>36.230181103</v>
      </c>
      <c r="D17" s="9" t="str">
        <f t="shared" si="1"/>
        <v>N/A</v>
      </c>
      <c r="E17" s="8">
        <v>25.098041491</v>
      </c>
      <c r="F17" s="9" t="str">
        <f t="shared" si="2"/>
        <v>N/A</v>
      </c>
      <c r="G17" s="8">
        <v>0</v>
      </c>
      <c r="H17" s="9" t="str">
        <f t="shared" si="3"/>
        <v>N/A</v>
      </c>
      <c r="I17" s="10">
        <v>-30.7</v>
      </c>
      <c r="J17" s="10">
        <v>-100</v>
      </c>
      <c r="K17" s="9" t="str">
        <f t="shared" si="4"/>
        <v>No</v>
      </c>
    </row>
    <row r="18" spans="1:11" x14ac:dyDescent="0.2">
      <c r="A18" s="91" t="s">
        <v>381</v>
      </c>
      <c r="B18" s="37" t="s">
        <v>213</v>
      </c>
      <c r="C18" s="90">
        <v>0.17915386680000001</v>
      </c>
      <c r="D18" s="9" t="str">
        <f t="shared" ref="D18:D33" si="5">IF($B18="N/A","N/A",IF(C18&gt;15,"No",IF(C18&lt;-15,"No","Yes")))</f>
        <v>N/A</v>
      </c>
      <c r="E18" s="8">
        <v>0.1641759874</v>
      </c>
      <c r="F18" s="9" t="str">
        <f t="shared" si="2"/>
        <v>N/A</v>
      </c>
      <c r="G18" s="8">
        <v>0</v>
      </c>
      <c r="H18" s="9" t="str">
        <f t="shared" si="3"/>
        <v>N/A</v>
      </c>
      <c r="I18" s="10">
        <v>-8.36</v>
      </c>
      <c r="J18" s="10">
        <v>-100</v>
      </c>
      <c r="K18" s="9" t="str">
        <f t="shared" si="4"/>
        <v>No</v>
      </c>
    </row>
    <row r="19" spans="1:11" x14ac:dyDescent="0.2">
      <c r="A19" s="91" t="s">
        <v>382</v>
      </c>
      <c r="B19" s="37" t="s">
        <v>213</v>
      </c>
      <c r="C19" s="90">
        <v>8.4486855902000002</v>
      </c>
      <c r="D19" s="9" t="str">
        <f t="shared" si="5"/>
        <v>N/A</v>
      </c>
      <c r="E19" s="8">
        <v>7.0056156309000004</v>
      </c>
      <c r="F19" s="9" t="str">
        <f t="shared" si="2"/>
        <v>N/A</v>
      </c>
      <c r="G19" s="8">
        <v>7.3175366708</v>
      </c>
      <c r="H19" s="9" t="str">
        <f t="shared" si="3"/>
        <v>N/A</v>
      </c>
      <c r="I19" s="10">
        <v>-17.100000000000001</v>
      </c>
      <c r="J19" s="10">
        <v>4.452</v>
      </c>
      <c r="K19" s="9" t="str">
        <f t="shared" si="4"/>
        <v>Yes</v>
      </c>
    </row>
    <row r="20" spans="1:11" x14ac:dyDescent="0.2">
      <c r="A20" s="91" t="s">
        <v>384</v>
      </c>
      <c r="B20" s="37" t="s">
        <v>213</v>
      </c>
      <c r="C20" s="90">
        <v>0</v>
      </c>
      <c r="D20" s="9" t="str">
        <f t="shared" si="5"/>
        <v>N/A</v>
      </c>
      <c r="E20" s="8">
        <v>0</v>
      </c>
      <c r="F20" s="9" t="str">
        <f t="shared" si="2"/>
        <v>N/A</v>
      </c>
      <c r="G20" s="8">
        <v>0</v>
      </c>
      <c r="H20" s="9" t="str">
        <f t="shared" si="3"/>
        <v>N/A</v>
      </c>
      <c r="I20" s="10" t="s">
        <v>1736</v>
      </c>
      <c r="J20" s="10" t="s">
        <v>1736</v>
      </c>
      <c r="K20" s="9" t="str">
        <f t="shared" si="4"/>
        <v>N/A</v>
      </c>
    </row>
    <row r="21" spans="1:11" x14ac:dyDescent="0.2">
      <c r="A21" s="91" t="s">
        <v>385</v>
      </c>
      <c r="B21" s="37" t="s">
        <v>213</v>
      </c>
      <c r="C21" s="90">
        <v>16.298786496000002</v>
      </c>
      <c r="D21" s="9" t="str">
        <f t="shared" si="5"/>
        <v>N/A</v>
      </c>
      <c r="E21" s="8">
        <v>15.381491623000001</v>
      </c>
      <c r="F21" s="9" t="str">
        <f t="shared" si="2"/>
        <v>N/A</v>
      </c>
      <c r="G21" s="8">
        <v>17.946433874</v>
      </c>
      <c r="H21" s="9" t="str">
        <f t="shared" si="3"/>
        <v>N/A</v>
      </c>
      <c r="I21" s="10">
        <v>-5.63</v>
      </c>
      <c r="J21" s="10">
        <v>16.68</v>
      </c>
      <c r="K21" s="9" t="str">
        <f t="shared" si="4"/>
        <v>Yes</v>
      </c>
    </row>
    <row r="22" spans="1:11" x14ac:dyDescent="0.2">
      <c r="A22" s="91" t="s">
        <v>386</v>
      </c>
      <c r="B22" s="37" t="s">
        <v>213</v>
      </c>
      <c r="C22" s="90">
        <v>5.2692310000000003E-4</v>
      </c>
      <c r="D22" s="9" t="str">
        <f t="shared" si="5"/>
        <v>N/A</v>
      </c>
      <c r="E22" s="8">
        <v>9.6881236400000001E-2</v>
      </c>
      <c r="F22" s="9" t="str">
        <f t="shared" si="2"/>
        <v>N/A</v>
      </c>
      <c r="G22" s="8">
        <v>9.4423659399999998E-2</v>
      </c>
      <c r="H22" s="9" t="str">
        <f t="shared" si="3"/>
        <v>N/A</v>
      </c>
      <c r="I22" s="10">
        <v>18286</v>
      </c>
      <c r="J22" s="10">
        <v>-2.54</v>
      </c>
      <c r="K22" s="9" t="str">
        <f t="shared" si="4"/>
        <v>Yes</v>
      </c>
    </row>
    <row r="23" spans="1:11" x14ac:dyDescent="0.2">
      <c r="A23" s="91" t="s">
        <v>389</v>
      </c>
      <c r="B23" s="37" t="s">
        <v>213</v>
      </c>
      <c r="C23" s="90">
        <v>0</v>
      </c>
      <c r="D23" s="9" t="str">
        <f t="shared" si="5"/>
        <v>N/A</v>
      </c>
      <c r="E23" s="8">
        <v>0</v>
      </c>
      <c r="F23" s="9" t="str">
        <f t="shared" si="2"/>
        <v>N/A</v>
      </c>
      <c r="G23" s="8">
        <v>0</v>
      </c>
      <c r="H23" s="9" t="str">
        <f t="shared" si="3"/>
        <v>N/A</v>
      </c>
      <c r="I23" s="10" t="s">
        <v>1736</v>
      </c>
      <c r="J23" s="10" t="s">
        <v>1736</v>
      </c>
      <c r="K23" s="9" t="str">
        <f t="shared" si="4"/>
        <v>N/A</v>
      </c>
    </row>
    <row r="24" spans="1:11" x14ac:dyDescent="0.2">
      <c r="A24" s="91" t="s">
        <v>390</v>
      </c>
      <c r="B24" s="37" t="s">
        <v>213</v>
      </c>
      <c r="C24" s="90">
        <v>0</v>
      </c>
      <c r="D24" s="9" t="str">
        <f t="shared" si="5"/>
        <v>N/A</v>
      </c>
      <c r="E24" s="8">
        <v>0</v>
      </c>
      <c r="F24" s="9" t="str">
        <f t="shared" si="2"/>
        <v>N/A</v>
      </c>
      <c r="G24" s="8">
        <v>0</v>
      </c>
      <c r="H24" s="9" t="str">
        <f t="shared" si="3"/>
        <v>N/A</v>
      </c>
      <c r="I24" s="10" t="s">
        <v>1736</v>
      </c>
      <c r="J24" s="10" t="s">
        <v>1736</v>
      </c>
      <c r="K24" s="9" t="str">
        <f t="shared" si="4"/>
        <v>N/A</v>
      </c>
    </row>
    <row r="25" spans="1:11" x14ac:dyDescent="0.2">
      <c r="A25" s="91" t="s">
        <v>391</v>
      </c>
      <c r="B25" s="37" t="s">
        <v>213</v>
      </c>
      <c r="C25" s="90">
        <v>4.2907351105</v>
      </c>
      <c r="D25" s="9" t="str">
        <f t="shared" si="5"/>
        <v>N/A</v>
      </c>
      <c r="E25" s="8">
        <v>2.6477003759</v>
      </c>
      <c r="F25" s="9" t="str">
        <f t="shared" si="2"/>
        <v>N/A</v>
      </c>
      <c r="G25" s="8">
        <v>0</v>
      </c>
      <c r="H25" s="9" t="str">
        <f t="shared" si="3"/>
        <v>N/A</v>
      </c>
      <c r="I25" s="10">
        <v>-38.299999999999997</v>
      </c>
      <c r="J25" s="10">
        <v>-100</v>
      </c>
      <c r="K25" s="9" t="str">
        <f t="shared" si="4"/>
        <v>No</v>
      </c>
    </row>
    <row r="26" spans="1:11" x14ac:dyDescent="0.2">
      <c r="A26" s="91" t="s">
        <v>392</v>
      </c>
      <c r="B26" s="37" t="s">
        <v>213</v>
      </c>
      <c r="C26" s="90">
        <v>0.20023079229999999</v>
      </c>
      <c r="D26" s="9" t="str">
        <f t="shared" si="5"/>
        <v>N/A</v>
      </c>
      <c r="E26" s="8">
        <v>2.9006358000000002E-3</v>
      </c>
      <c r="F26" s="9" t="str">
        <f t="shared" si="2"/>
        <v>N/A</v>
      </c>
      <c r="G26" s="8">
        <v>0</v>
      </c>
      <c r="H26" s="9" t="str">
        <f t="shared" si="3"/>
        <v>N/A</v>
      </c>
      <c r="I26" s="10">
        <v>-98.6</v>
      </c>
      <c r="J26" s="10">
        <v>-100</v>
      </c>
      <c r="K26" s="9" t="str">
        <f t="shared" si="4"/>
        <v>No</v>
      </c>
    </row>
    <row r="27" spans="1:11" x14ac:dyDescent="0.2">
      <c r="A27" s="91" t="s">
        <v>393</v>
      </c>
      <c r="B27" s="37" t="s">
        <v>213</v>
      </c>
      <c r="C27" s="90">
        <v>5.2692310000000003E-4</v>
      </c>
      <c r="D27" s="9" t="str">
        <f t="shared" si="5"/>
        <v>N/A</v>
      </c>
      <c r="E27" s="8">
        <v>0</v>
      </c>
      <c r="F27" s="9" t="str">
        <f t="shared" si="2"/>
        <v>N/A</v>
      </c>
      <c r="G27" s="8">
        <v>0</v>
      </c>
      <c r="H27" s="9" t="str">
        <f t="shared" si="3"/>
        <v>N/A</v>
      </c>
      <c r="I27" s="10">
        <v>-100</v>
      </c>
      <c r="J27" s="10" t="s">
        <v>1736</v>
      </c>
      <c r="K27" s="9" t="str">
        <f t="shared" si="4"/>
        <v>N/A</v>
      </c>
    </row>
    <row r="28" spans="1:11" x14ac:dyDescent="0.2">
      <c r="A28" s="91" t="s">
        <v>398</v>
      </c>
      <c r="B28" s="37" t="s">
        <v>213</v>
      </c>
      <c r="C28" s="90">
        <v>0</v>
      </c>
      <c r="D28" s="9" t="str">
        <f t="shared" si="5"/>
        <v>N/A</v>
      </c>
      <c r="E28" s="8">
        <v>0</v>
      </c>
      <c r="F28" s="9" t="str">
        <f t="shared" si="2"/>
        <v>N/A</v>
      </c>
      <c r="G28" s="8">
        <v>0</v>
      </c>
      <c r="H28" s="9" t="str">
        <f t="shared" si="3"/>
        <v>N/A</v>
      </c>
      <c r="I28" s="10" t="s">
        <v>1736</v>
      </c>
      <c r="J28" s="10" t="s">
        <v>1736</v>
      </c>
      <c r="K28" s="9" t="str">
        <f t="shared" si="4"/>
        <v>N/A</v>
      </c>
    </row>
    <row r="29" spans="1:11" x14ac:dyDescent="0.2">
      <c r="A29" s="91" t="s">
        <v>399</v>
      </c>
      <c r="B29" s="37" t="s">
        <v>213</v>
      </c>
      <c r="C29" s="90">
        <v>3.167861904</v>
      </c>
      <c r="D29" s="9" t="str">
        <f t="shared" si="5"/>
        <v>N/A</v>
      </c>
      <c r="E29" s="8">
        <v>2.9946164198999998</v>
      </c>
      <c r="F29" s="9" t="str">
        <f t="shared" si="2"/>
        <v>N/A</v>
      </c>
      <c r="G29" s="8">
        <v>2.0856345388999999</v>
      </c>
      <c r="H29" s="9" t="str">
        <f t="shared" si="3"/>
        <v>N/A</v>
      </c>
      <c r="I29" s="10">
        <v>-5.47</v>
      </c>
      <c r="J29" s="10">
        <v>-30.4</v>
      </c>
      <c r="K29" s="9" t="str">
        <f t="shared" si="4"/>
        <v>No</v>
      </c>
    </row>
    <row r="30" spans="1:11" x14ac:dyDescent="0.2">
      <c r="A30" s="91" t="s">
        <v>400</v>
      </c>
      <c r="B30" s="37" t="s">
        <v>213</v>
      </c>
      <c r="C30" s="90">
        <v>0</v>
      </c>
      <c r="D30" s="9" t="str">
        <f t="shared" si="5"/>
        <v>N/A</v>
      </c>
      <c r="E30" s="8">
        <v>0</v>
      </c>
      <c r="F30" s="9" t="str">
        <f t="shared" si="2"/>
        <v>N/A</v>
      </c>
      <c r="G30" s="8">
        <v>0</v>
      </c>
      <c r="H30" s="9" t="str">
        <f t="shared" si="3"/>
        <v>N/A</v>
      </c>
      <c r="I30" s="10" t="s">
        <v>1736</v>
      </c>
      <c r="J30" s="10" t="s">
        <v>1736</v>
      </c>
      <c r="K30" s="9" t="str">
        <f t="shared" si="4"/>
        <v>N/A</v>
      </c>
    </row>
    <row r="31" spans="1:11" x14ac:dyDescent="0.2">
      <c r="A31" s="91" t="s">
        <v>32</v>
      </c>
      <c r="B31" s="37" t="s">
        <v>213</v>
      </c>
      <c r="C31" s="90">
        <v>94.640664766</v>
      </c>
      <c r="D31" s="9" t="str">
        <f t="shared" si="5"/>
        <v>N/A</v>
      </c>
      <c r="E31" s="8">
        <v>81.211421544000004</v>
      </c>
      <c r="F31" s="9" t="str">
        <f t="shared" si="2"/>
        <v>N/A</v>
      </c>
      <c r="G31" s="8">
        <v>99.973276322999993</v>
      </c>
      <c r="H31" s="9" t="str">
        <f t="shared" si="3"/>
        <v>N/A</v>
      </c>
      <c r="I31" s="10">
        <v>-14.2</v>
      </c>
      <c r="J31" s="10">
        <v>23.1</v>
      </c>
      <c r="K31" s="9" t="str">
        <f t="shared" ref="K31:K43" si="6">IF(J31="Div by 0", "N/A", IF(J31="N/A","N/A", IF(J31&gt;30, "No", IF(J31&lt;-30, "No", "Yes"))))</f>
        <v>Yes</v>
      </c>
    </row>
    <row r="32" spans="1:11" x14ac:dyDescent="0.2">
      <c r="A32" s="91" t="s">
        <v>39</v>
      </c>
      <c r="B32" s="37" t="s">
        <v>267</v>
      </c>
      <c r="C32" s="90">
        <v>94.211678262000007</v>
      </c>
      <c r="D32" s="9" t="str">
        <f>IF($B32="N/A","N/A",IF(C32&gt;100,"No",IF(C32&lt;85,"No","Yes")))</f>
        <v>Yes</v>
      </c>
      <c r="E32" s="8">
        <v>82.816229117000006</v>
      </c>
      <c r="F32" s="9" t="str">
        <f>IF($B32="N/A","N/A",IF(E32&gt;100,"No",IF(E32&lt;85,"No","Yes")))</f>
        <v>No</v>
      </c>
      <c r="G32" s="8">
        <v>99.963986675000001</v>
      </c>
      <c r="H32" s="9" t="str">
        <f>IF($B32="N/A","N/A",IF(G32&gt;100,"No",IF(G32&lt;85,"No","Yes")))</f>
        <v>Yes</v>
      </c>
      <c r="I32" s="10">
        <v>-12.1</v>
      </c>
      <c r="J32" s="10">
        <v>20.71</v>
      </c>
      <c r="K32" s="9" t="str">
        <f t="shared" si="6"/>
        <v>Yes</v>
      </c>
    </row>
    <row r="33" spans="1:11" x14ac:dyDescent="0.2">
      <c r="A33" s="91" t="s">
        <v>907</v>
      </c>
      <c r="B33" s="37" t="s">
        <v>213</v>
      </c>
      <c r="C33" s="90">
        <v>80.678692722999997</v>
      </c>
      <c r="D33" s="9" t="str">
        <f t="shared" si="5"/>
        <v>N/A</v>
      </c>
      <c r="E33" s="8">
        <v>81.957153775999998</v>
      </c>
      <c r="F33" s="9" t="str">
        <f t="shared" si="2"/>
        <v>N/A</v>
      </c>
      <c r="G33" s="8">
        <v>83.431643351000005</v>
      </c>
      <c r="H33" s="9" t="str">
        <f t="shared" si="3"/>
        <v>N/A</v>
      </c>
      <c r="I33" s="10">
        <v>1.585</v>
      </c>
      <c r="J33" s="10">
        <v>1.7989999999999999</v>
      </c>
      <c r="K33" s="9" t="str">
        <f t="shared" si="6"/>
        <v>Yes</v>
      </c>
    </row>
    <row r="34" spans="1:11" x14ac:dyDescent="0.2">
      <c r="A34" s="91" t="s">
        <v>848</v>
      </c>
      <c r="B34" s="37" t="s">
        <v>268</v>
      </c>
      <c r="C34" s="90">
        <v>4.1077890985999996</v>
      </c>
      <c r="D34" s="9" t="str">
        <f>IF($B34="N/A","N/A",IF(C34&gt;25,"No",IF(C34&lt;5,"No","Yes")))</f>
        <v>No</v>
      </c>
      <c r="E34" s="8">
        <v>3.8560172585000001</v>
      </c>
      <c r="F34" s="9" t="str">
        <f>IF($B34="N/A","N/A",IF(E34&gt;25,"No",IF(E34&lt;5,"No","Yes")))</f>
        <v>No</v>
      </c>
      <c r="G34" s="8">
        <v>3.6229172236</v>
      </c>
      <c r="H34" s="9" t="str">
        <f>IF($B34="N/A","N/A",IF(G34&gt;25,"No",IF(G34&lt;5,"No","Yes")))</f>
        <v>No</v>
      </c>
      <c r="I34" s="10">
        <v>-6.13</v>
      </c>
      <c r="J34" s="10">
        <v>-6.05</v>
      </c>
      <c r="K34" s="9" t="str">
        <f t="shared" si="6"/>
        <v>Yes</v>
      </c>
    </row>
    <row r="35" spans="1:11" x14ac:dyDescent="0.2">
      <c r="A35" s="91" t="s">
        <v>849</v>
      </c>
      <c r="B35" s="37" t="s">
        <v>269</v>
      </c>
      <c r="C35" s="90">
        <v>56.070931463000001</v>
      </c>
      <c r="D35" s="9" t="str">
        <f>IF($B35="N/A","N/A",IF(C35&gt;70,"No",IF(C35&lt;40,"No","Yes")))</f>
        <v>Yes</v>
      </c>
      <c r="E35" s="8">
        <v>56.807320574999999</v>
      </c>
      <c r="F35" s="9" t="str">
        <f>IF($B35="N/A","N/A",IF(E35&gt;70,"No",IF(E35&lt;40,"No","Yes")))</f>
        <v>Yes</v>
      </c>
      <c r="G35" s="8">
        <v>58.105675843999997</v>
      </c>
      <c r="H35" s="9" t="str">
        <f>IF($B35="N/A","N/A",IF(G35&gt;70,"No",IF(G35&lt;40,"No","Yes")))</f>
        <v>Yes</v>
      </c>
      <c r="I35" s="10">
        <v>1.3129999999999999</v>
      </c>
      <c r="J35" s="10">
        <v>2.286</v>
      </c>
      <c r="K35" s="9" t="str">
        <f t="shared" si="6"/>
        <v>Yes</v>
      </c>
    </row>
    <row r="36" spans="1:11" x14ac:dyDescent="0.2">
      <c r="A36" s="91" t="s">
        <v>850</v>
      </c>
      <c r="B36" s="37" t="s">
        <v>270</v>
      </c>
      <c r="C36" s="90">
        <v>39.821279439000001</v>
      </c>
      <c r="D36" s="9" t="str">
        <f>IF($B36="N/A","N/A",IF(C36&gt;55,"No",IF(C36&lt;20,"No","Yes")))</f>
        <v>Yes</v>
      </c>
      <c r="E36" s="8">
        <v>39.336662166000004</v>
      </c>
      <c r="F36" s="9" t="str">
        <f>IF($B36="N/A","N/A",IF(E36&gt;55,"No",IF(E36&lt;20,"No","Yes")))</f>
        <v>Yes</v>
      </c>
      <c r="G36" s="8">
        <v>38.271406931999998</v>
      </c>
      <c r="H36" s="9" t="str">
        <f>IF($B36="N/A","N/A",IF(G36&gt;55,"No",IF(G36&lt;20,"No","Yes")))</f>
        <v>Yes</v>
      </c>
      <c r="I36" s="10">
        <v>-1.22</v>
      </c>
      <c r="J36" s="10">
        <v>-2.71</v>
      </c>
      <c r="K36" s="9" t="str">
        <f t="shared" si="6"/>
        <v>Yes</v>
      </c>
    </row>
    <row r="37" spans="1:11" x14ac:dyDescent="0.2">
      <c r="A37" s="91" t="s">
        <v>163</v>
      </c>
      <c r="B37" s="37" t="s">
        <v>246</v>
      </c>
      <c r="C37" s="90">
        <v>89.468387246000006</v>
      </c>
      <c r="D37" s="9" t="str">
        <f>IF($B37="N/A","N/A",IF(C37&gt;95,"Yes","No"))</f>
        <v>No</v>
      </c>
      <c r="E37" s="8">
        <v>90.702882071999994</v>
      </c>
      <c r="F37" s="9" t="str">
        <f>IF($B37="N/A","N/A",IF(E37&gt;95,"Yes","No"))</f>
        <v>No</v>
      </c>
      <c r="G37" s="8">
        <v>92.429479185000005</v>
      </c>
      <c r="H37" s="9" t="str">
        <f>IF($B37="N/A","N/A",IF(G37&gt;95,"Yes","No"))</f>
        <v>No</v>
      </c>
      <c r="I37" s="10">
        <v>1.38</v>
      </c>
      <c r="J37" s="10">
        <v>1.9039999999999999</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t="s">
        <v>1736</v>
      </c>
      <c r="H39" s="9" t="str">
        <f>IF($B39="N/A","N/A",IF(G39&gt;15,"No",IF(G39&lt;-15,"No","Yes")))</f>
        <v>N/A</v>
      </c>
      <c r="I39" s="10">
        <v>0</v>
      </c>
      <c r="J39" s="10" t="s">
        <v>1736</v>
      </c>
      <c r="K39" s="9" t="str">
        <f t="shared" si="6"/>
        <v>N/A</v>
      </c>
    </row>
    <row r="40" spans="1:11" x14ac:dyDescent="0.2">
      <c r="A40" s="91" t="s">
        <v>43</v>
      </c>
      <c r="B40" s="37" t="s">
        <v>223</v>
      </c>
      <c r="C40" s="90">
        <v>86.524038719999993</v>
      </c>
      <c r="D40" s="9" t="str">
        <f>IF($B40="N/A","N/A",IF(C40&gt;100,"No",IF(C40&lt;98,"No","Yes")))</f>
        <v>No</v>
      </c>
      <c r="E40" s="8">
        <v>90.252967269999999</v>
      </c>
      <c r="F40" s="9" t="str">
        <f>IF($B40="N/A","N/A",IF(E40&gt;100,"No",IF(E40&lt;98,"No","Yes")))</f>
        <v>No</v>
      </c>
      <c r="G40" s="8">
        <v>99.619154782999999</v>
      </c>
      <c r="H40" s="9" t="str">
        <f>IF($B40="N/A","N/A",IF(G40&gt;100,"No",IF(G40&lt;98,"No","Yes")))</f>
        <v>Yes</v>
      </c>
      <c r="I40" s="10">
        <v>4.3099999999999996</v>
      </c>
      <c r="J40" s="10">
        <v>10.38</v>
      </c>
      <c r="K40" s="9" t="str">
        <f t="shared" si="6"/>
        <v>Yes</v>
      </c>
    </row>
    <row r="41" spans="1:11" x14ac:dyDescent="0.2">
      <c r="A41" s="91" t="s">
        <v>44</v>
      </c>
      <c r="B41" s="37" t="s">
        <v>213</v>
      </c>
      <c r="C41" s="90">
        <v>76.333674923999993</v>
      </c>
      <c r="D41" s="9" t="str">
        <f t="shared" si="7"/>
        <v>N/A</v>
      </c>
      <c r="E41" s="8">
        <v>76.784138151999997</v>
      </c>
      <c r="F41" s="9" t="str">
        <f t="shared" ref="F41:F47" si="8">IF($B41="N/A","N/A",IF(E41&gt;15,"No",IF(E41&lt;-15,"No","Yes")))</f>
        <v>N/A</v>
      </c>
      <c r="G41" s="8">
        <v>66.478199971999999</v>
      </c>
      <c r="H41" s="9" t="str">
        <f t="shared" ref="H41:H47" si="9">IF($B41="N/A","N/A",IF(G41&gt;15,"No",IF(G41&lt;-15,"No","Yes")))</f>
        <v>N/A</v>
      </c>
      <c r="I41" s="10">
        <v>0.59009999999999996</v>
      </c>
      <c r="J41" s="10">
        <v>-13.4</v>
      </c>
      <c r="K41" s="9" t="str">
        <f t="shared" si="6"/>
        <v>Yes</v>
      </c>
    </row>
    <row r="42" spans="1:11" x14ac:dyDescent="0.2">
      <c r="A42" s="91" t="s">
        <v>45</v>
      </c>
      <c r="B42" s="37" t="s">
        <v>213</v>
      </c>
      <c r="C42" s="90">
        <v>23.666325076</v>
      </c>
      <c r="D42" s="9" t="str">
        <f t="shared" si="7"/>
        <v>N/A</v>
      </c>
      <c r="E42" s="8">
        <v>23.215861847999999</v>
      </c>
      <c r="F42" s="9" t="str">
        <f t="shared" si="8"/>
        <v>N/A</v>
      </c>
      <c r="G42" s="8">
        <v>33.521800028000001</v>
      </c>
      <c r="H42" s="9" t="str">
        <f t="shared" si="9"/>
        <v>N/A</v>
      </c>
      <c r="I42" s="10">
        <v>-1.9</v>
      </c>
      <c r="J42" s="10">
        <v>44.39</v>
      </c>
      <c r="K42" s="9" t="str">
        <f t="shared" si="6"/>
        <v>No</v>
      </c>
    </row>
    <row r="43" spans="1:11" x14ac:dyDescent="0.2">
      <c r="A43" s="91" t="s">
        <v>50</v>
      </c>
      <c r="B43" s="37" t="s">
        <v>213</v>
      </c>
      <c r="C43" s="90">
        <v>0</v>
      </c>
      <c r="D43" s="9" t="str">
        <f t="shared" si="7"/>
        <v>N/A</v>
      </c>
      <c r="E43" s="8">
        <v>0</v>
      </c>
      <c r="F43" s="9" t="str">
        <f t="shared" si="8"/>
        <v>N/A</v>
      </c>
      <c r="G43" s="8">
        <v>0</v>
      </c>
      <c r="H43" s="9" t="str">
        <f t="shared" si="9"/>
        <v>N/A</v>
      </c>
      <c r="I43" s="10" t="s">
        <v>1736</v>
      </c>
      <c r="J43" s="10" t="s">
        <v>1736</v>
      </c>
      <c r="K43" s="9" t="str">
        <f t="shared" si="6"/>
        <v>N/A</v>
      </c>
    </row>
    <row r="44" spans="1:11" x14ac:dyDescent="0.2">
      <c r="A44" s="91" t="s">
        <v>910</v>
      </c>
      <c r="B44" s="37" t="s">
        <v>213</v>
      </c>
      <c r="C44" s="90">
        <v>79.799347668999999</v>
      </c>
      <c r="D44" s="9" t="str">
        <f t="shared" si="7"/>
        <v>N/A</v>
      </c>
      <c r="E44" s="8">
        <v>82.126862208000006</v>
      </c>
      <c r="F44" s="9" t="str">
        <f t="shared" si="8"/>
        <v>N/A</v>
      </c>
      <c r="G44" s="8">
        <v>82.275669577000002</v>
      </c>
      <c r="H44" s="9" t="str">
        <f t="shared" si="9"/>
        <v>N/A</v>
      </c>
      <c r="I44" s="10">
        <v>2.9169999999999998</v>
      </c>
      <c r="J44" s="10">
        <v>0.1812</v>
      </c>
      <c r="K44" s="9" t="str">
        <f>IF(J44="Div by 0", "N/A", IF(J44="N/A","N/A", IF(J44&gt;30, "No", IF(J44&lt;-30, "No", "Yes"))))</f>
        <v>Yes</v>
      </c>
    </row>
    <row r="45" spans="1:11" x14ac:dyDescent="0.2">
      <c r="A45" s="91" t="s">
        <v>911</v>
      </c>
      <c r="B45" s="37" t="s">
        <v>213</v>
      </c>
      <c r="C45" s="90">
        <v>20.200652331000001</v>
      </c>
      <c r="D45" s="9" t="str">
        <f t="shared" si="7"/>
        <v>N/A</v>
      </c>
      <c r="E45" s="8">
        <v>17.873137792000001</v>
      </c>
      <c r="F45" s="9" t="str">
        <f t="shared" si="8"/>
        <v>N/A</v>
      </c>
      <c r="G45" s="8">
        <v>17.724330423000001</v>
      </c>
      <c r="H45" s="9" t="str">
        <f t="shared" si="9"/>
        <v>N/A</v>
      </c>
      <c r="I45" s="10">
        <v>-11.5</v>
      </c>
      <c r="J45" s="10">
        <v>-0.83299999999999996</v>
      </c>
      <c r="K45" s="9" t="str">
        <f>IF(J45="Div by 0", "N/A", IF(J45="N/A","N/A", IF(J45&gt;30, "No", IF(J45&lt;-30, "No", "Yes"))))</f>
        <v>Yes</v>
      </c>
    </row>
    <row r="46" spans="1:11" x14ac:dyDescent="0.2">
      <c r="A46" s="91" t="s">
        <v>934</v>
      </c>
      <c r="B46" s="37" t="s">
        <v>213</v>
      </c>
      <c r="C46" s="90">
        <v>0.17546540490000001</v>
      </c>
      <c r="D46" s="9" t="str">
        <f t="shared" si="7"/>
        <v>N/A</v>
      </c>
      <c r="E46" s="8">
        <v>0.1641759874</v>
      </c>
      <c r="F46" s="9" t="str">
        <f t="shared" si="8"/>
        <v>N/A</v>
      </c>
      <c r="G46" s="8">
        <v>0</v>
      </c>
      <c r="H46" s="9" t="str">
        <f t="shared" si="9"/>
        <v>N/A</v>
      </c>
      <c r="I46" s="10">
        <v>-6.43</v>
      </c>
      <c r="J46" s="10">
        <v>-100</v>
      </c>
      <c r="K46" s="9" t="str">
        <f>IF(J46="Div by 0", "N/A", IF(J46="N/A","N/A", IF(J46&gt;30, "No", IF(J46&lt;-30, "No", "Yes"))))</f>
        <v>No</v>
      </c>
    </row>
    <row r="47" spans="1:11" x14ac:dyDescent="0.2">
      <c r="A47" s="91" t="s">
        <v>922</v>
      </c>
      <c r="B47" s="37" t="s">
        <v>213</v>
      </c>
      <c r="C47" s="90">
        <v>0</v>
      </c>
      <c r="D47" s="9" t="str">
        <f t="shared" si="7"/>
        <v>N/A</v>
      </c>
      <c r="E47" s="8">
        <v>0</v>
      </c>
      <c r="F47" s="9" t="str">
        <f t="shared" si="8"/>
        <v>N/A</v>
      </c>
      <c r="G47" s="8">
        <v>0</v>
      </c>
      <c r="H47" s="9" t="str">
        <f t="shared" si="9"/>
        <v>N/A</v>
      </c>
      <c r="I47" s="10" t="s">
        <v>1736</v>
      </c>
      <c r="J47" s="10" t="s">
        <v>1736</v>
      </c>
      <c r="K47" s="9" t="str">
        <f>IF(J47="Div by 0", "N/A", IF(J47="N/A","N/A", IF(J47&gt;30, "No", IF(J47&lt;-30, "No", "Yes"))))</f>
        <v>N/A</v>
      </c>
    </row>
    <row r="48" spans="1:11" ht="12" customHeight="1" x14ac:dyDescent="0.2">
      <c r="A48" s="164" t="s">
        <v>1633</v>
      </c>
      <c r="B48" s="165"/>
      <c r="C48" s="165"/>
      <c r="D48" s="165"/>
      <c r="E48" s="165"/>
      <c r="F48" s="165"/>
      <c r="G48" s="165"/>
      <c r="H48" s="165"/>
      <c r="I48" s="165"/>
      <c r="J48" s="165"/>
      <c r="K48" s="166"/>
    </row>
    <row r="49" spans="1:11" x14ac:dyDescent="0.2">
      <c r="A49" s="159" t="s">
        <v>1631</v>
      </c>
      <c r="B49" s="160"/>
      <c r="C49" s="160"/>
      <c r="D49" s="160"/>
      <c r="E49" s="160"/>
      <c r="F49" s="160"/>
      <c r="G49" s="160"/>
      <c r="H49" s="160"/>
      <c r="I49" s="160"/>
      <c r="J49" s="160"/>
      <c r="K49" s="161"/>
    </row>
    <row r="50" spans="1:11" x14ac:dyDescent="0.2">
      <c r="A50" s="162" t="s">
        <v>1734</v>
      </c>
      <c r="B50" s="162"/>
      <c r="C50" s="162"/>
      <c r="D50" s="162"/>
      <c r="E50" s="162"/>
      <c r="F50" s="162"/>
      <c r="G50" s="162"/>
      <c r="H50" s="162"/>
      <c r="I50" s="162"/>
      <c r="J50" s="162"/>
      <c r="K50" s="163"/>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1724</v>
      </c>
      <c r="B1" s="151"/>
      <c r="C1" s="151"/>
      <c r="D1" s="151"/>
      <c r="E1" s="151"/>
      <c r="F1" s="151"/>
      <c r="G1" s="151"/>
      <c r="H1" s="151"/>
      <c r="I1" s="151"/>
      <c r="J1" s="151"/>
      <c r="K1" s="152"/>
    </row>
    <row r="2" spans="1:11" x14ac:dyDescent="0.2">
      <c r="A2" s="156" t="s">
        <v>1586</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88" t="s">
        <v>12</v>
      </c>
      <c r="B6" s="5" t="s">
        <v>213</v>
      </c>
      <c r="C6" s="89">
        <v>31974037</v>
      </c>
      <c r="D6" s="9" t="str">
        <f t="shared" ref="D6:D15" si="0">IF($B6="N/A","N/A",IF(C6&lt;0,"No","Yes"))</f>
        <v>N/A</v>
      </c>
      <c r="E6" s="89">
        <v>32000496</v>
      </c>
      <c r="F6" s="9" t="str">
        <f t="shared" ref="F6:F15" si="1">IF($B6="N/A","N/A",IF(E6&lt;0,"No","Yes"))</f>
        <v>N/A</v>
      </c>
      <c r="G6" s="89">
        <v>33219887</v>
      </c>
      <c r="H6" s="9" t="str">
        <f t="shared" ref="H6:H15" si="2">IF($B6="N/A","N/A",IF(G6&lt;0,"No","Yes"))</f>
        <v>N/A</v>
      </c>
      <c r="I6" s="10">
        <v>8.2799999999999999E-2</v>
      </c>
      <c r="J6" s="10">
        <v>3.8109999999999999</v>
      </c>
      <c r="K6" s="9" t="str">
        <f t="shared" ref="K6:K15" si="3">IF(J6="Div by 0", "N/A", IF(J6="N/A","N/A", IF(J6&gt;30, "No", IF(J6&lt;-30, "No", "Yes"))))</f>
        <v>Yes</v>
      </c>
    </row>
    <row r="7" spans="1:11" x14ac:dyDescent="0.2">
      <c r="A7" s="88" t="s">
        <v>443</v>
      </c>
      <c r="B7" s="5" t="s">
        <v>213</v>
      </c>
      <c r="C7" s="90">
        <v>2.7065490667000001</v>
      </c>
      <c r="D7" s="9" t="str">
        <f t="shared" si="0"/>
        <v>N/A</v>
      </c>
      <c r="E7" s="90">
        <v>2.9765476135000002</v>
      </c>
      <c r="F7" s="9" t="str">
        <f t="shared" si="1"/>
        <v>N/A</v>
      </c>
      <c r="G7" s="90">
        <v>3.2186443017999999</v>
      </c>
      <c r="H7" s="9" t="str">
        <f t="shared" si="2"/>
        <v>N/A</v>
      </c>
      <c r="I7" s="10">
        <v>9.9760000000000009</v>
      </c>
      <c r="J7" s="10">
        <v>8.1329999999999991</v>
      </c>
      <c r="K7" s="9" t="str">
        <f t="shared" si="3"/>
        <v>Yes</v>
      </c>
    </row>
    <row r="8" spans="1:11" x14ac:dyDescent="0.2">
      <c r="A8" s="88" t="s">
        <v>444</v>
      </c>
      <c r="B8" s="5" t="s">
        <v>213</v>
      </c>
      <c r="C8" s="90">
        <v>31.449119171</v>
      </c>
      <c r="D8" s="9" t="str">
        <f t="shared" si="0"/>
        <v>N/A</v>
      </c>
      <c r="E8" s="90">
        <v>32.413044472999999</v>
      </c>
      <c r="F8" s="9" t="str">
        <f t="shared" si="1"/>
        <v>N/A</v>
      </c>
      <c r="G8" s="90">
        <v>32.531055870000003</v>
      </c>
      <c r="H8" s="9" t="str">
        <f t="shared" si="2"/>
        <v>N/A</v>
      </c>
      <c r="I8" s="10">
        <v>3.0649999999999999</v>
      </c>
      <c r="J8" s="10">
        <v>0.36409999999999998</v>
      </c>
      <c r="K8" s="9" t="str">
        <f t="shared" si="3"/>
        <v>Yes</v>
      </c>
    </row>
    <row r="9" spans="1:11" x14ac:dyDescent="0.2">
      <c r="A9" s="88" t="s">
        <v>445</v>
      </c>
      <c r="B9" s="5" t="s">
        <v>213</v>
      </c>
      <c r="C9" s="90">
        <v>39.696282330999999</v>
      </c>
      <c r="D9" s="9" t="str">
        <f t="shared" si="0"/>
        <v>N/A</v>
      </c>
      <c r="E9" s="90">
        <v>38.733777750999998</v>
      </c>
      <c r="F9" s="9" t="str">
        <f t="shared" si="1"/>
        <v>N/A</v>
      </c>
      <c r="G9" s="90">
        <v>41.307052007999999</v>
      </c>
      <c r="H9" s="9" t="str">
        <f t="shared" si="2"/>
        <v>N/A</v>
      </c>
      <c r="I9" s="10">
        <v>-2.42</v>
      </c>
      <c r="J9" s="10">
        <v>6.6429999999999998</v>
      </c>
      <c r="K9" s="9" t="str">
        <f t="shared" si="3"/>
        <v>Yes</v>
      </c>
    </row>
    <row r="10" spans="1:11" x14ac:dyDescent="0.2">
      <c r="A10" s="88" t="s">
        <v>446</v>
      </c>
      <c r="B10" s="5" t="s">
        <v>213</v>
      </c>
      <c r="C10" s="90">
        <v>25.60822082</v>
      </c>
      <c r="D10" s="9" t="str">
        <f t="shared" si="0"/>
        <v>N/A</v>
      </c>
      <c r="E10" s="90">
        <v>24.663923959000002</v>
      </c>
      <c r="F10" s="9" t="str">
        <f t="shared" si="1"/>
        <v>N/A</v>
      </c>
      <c r="G10" s="90">
        <v>22.842142719999998</v>
      </c>
      <c r="H10" s="9" t="str">
        <f t="shared" si="2"/>
        <v>N/A</v>
      </c>
      <c r="I10" s="10">
        <v>-3.69</v>
      </c>
      <c r="J10" s="10">
        <v>-7.39</v>
      </c>
      <c r="K10" s="9" t="str">
        <f t="shared" si="3"/>
        <v>Yes</v>
      </c>
    </row>
    <row r="11" spans="1:11" x14ac:dyDescent="0.2">
      <c r="A11" s="88" t="s">
        <v>1628</v>
      </c>
      <c r="B11" s="5" t="s">
        <v>213</v>
      </c>
      <c r="C11" s="90">
        <v>89.060414860999998</v>
      </c>
      <c r="D11" s="9" t="str">
        <f t="shared" si="0"/>
        <v>N/A</v>
      </c>
      <c r="E11" s="90">
        <v>89.996720675999995</v>
      </c>
      <c r="F11" s="9" t="str">
        <f t="shared" si="1"/>
        <v>N/A</v>
      </c>
      <c r="G11" s="90">
        <v>89.655618034</v>
      </c>
      <c r="H11" s="9" t="str">
        <f t="shared" si="2"/>
        <v>N/A</v>
      </c>
      <c r="I11" s="10">
        <v>1.0509999999999999</v>
      </c>
      <c r="J11" s="10">
        <v>-0.379</v>
      </c>
      <c r="K11" s="9" t="str">
        <f t="shared" si="3"/>
        <v>Yes</v>
      </c>
    </row>
    <row r="12" spans="1:11" x14ac:dyDescent="0.2">
      <c r="A12" s="88" t="s">
        <v>16</v>
      </c>
      <c r="B12" s="5" t="s">
        <v>213</v>
      </c>
      <c r="C12" s="90">
        <v>4.3321148343000004</v>
      </c>
      <c r="D12" s="9" t="str">
        <f t="shared" si="0"/>
        <v>N/A</v>
      </c>
      <c r="E12" s="90">
        <v>3.9736227837999998</v>
      </c>
      <c r="F12" s="9" t="str">
        <f t="shared" si="1"/>
        <v>N/A</v>
      </c>
      <c r="G12" s="90">
        <v>3.6973394881999999</v>
      </c>
      <c r="H12" s="9" t="str">
        <f t="shared" si="2"/>
        <v>N/A</v>
      </c>
      <c r="I12" s="10">
        <v>-8.2799999999999994</v>
      </c>
      <c r="J12" s="10">
        <v>-6.95</v>
      </c>
      <c r="K12" s="9" t="str">
        <f t="shared" si="3"/>
        <v>Yes</v>
      </c>
    </row>
    <row r="13" spans="1:11" x14ac:dyDescent="0.2">
      <c r="A13" s="88" t="s">
        <v>36</v>
      </c>
      <c r="B13" s="5" t="s">
        <v>213</v>
      </c>
      <c r="C13" s="90">
        <v>14.54477312</v>
      </c>
      <c r="D13" s="9" t="str">
        <f t="shared" si="0"/>
        <v>N/A</v>
      </c>
      <c r="E13" s="90">
        <v>15.595194166000001</v>
      </c>
      <c r="F13" s="9" t="str">
        <f t="shared" si="1"/>
        <v>N/A</v>
      </c>
      <c r="G13" s="90">
        <v>14.433219566</v>
      </c>
      <c r="H13" s="9" t="str">
        <f t="shared" si="2"/>
        <v>N/A</v>
      </c>
      <c r="I13" s="10">
        <v>7.2220000000000004</v>
      </c>
      <c r="J13" s="10">
        <v>-7.45</v>
      </c>
      <c r="K13" s="9" t="str">
        <f t="shared" si="3"/>
        <v>Yes</v>
      </c>
    </row>
    <row r="14" spans="1:11" x14ac:dyDescent="0.2">
      <c r="A14" s="88" t="s">
        <v>37</v>
      </c>
      <c r="B14" s="5" t="s">
        <v>213</v>
      </c>
      <c r="C14" s="90">
        <v>64.393129146000007</v>
      </c>
      <c r="D14" s="9" t="str">
        <f t="shared" si="0"/>
        <v>N/A</v>
      </c>
      <c r="E14" s="90">
        <v>55.636378684</v>
      </c>
      <c r="F14" s="9" t="str">
        <f t="shared" si="1"/>
        <v>N/A</v>
      </c>
      <c r="G14" s="90">
        <v>54.411723033000001</v>
      </c>
      <c r="H14" s="9" t="str">
        <f t="shared" si="2"/>
        <v>N/A</v>
      </c>
      <c r="I14" s="10">
        <v>-13.6</v>
      </c>
      <c r="J14" s="10">
        <v>-2.2000000000000002</v>
      </c>
      <c r="K14" s="9" t="str">
        <f t="shared" si="3"/>
        <v>Yes</v>
      </c>
    </row>
    <row r="15" spans="1:11" x14ac:dyDescent="0.2">
      <c r="A15" s="88" t="s">
        <v>38</v>
      </c>
      <c r="B15" s="5" t="s">
        <v>213</v>
      </c>
      <c r="C15" s="90">
        <v>1.2809429726999999</v>
      </c>
      <c r="D15" s="9" t="str">
        <f t="shared" si="0"/>
        <v>N/A</v>
      </c>
      <c r="E15" s="90">
        <v>1.0680279242999999</v>
      </c>
      <c r="F15" s="9" t="str">
        <f t="shared" si="1"/>
        <v>N/A</v>
      </c>
      <c r="G15" s="90">
        <v>0.85309535670000003</v>
      </c>
      <c r="H15" s="9" t="str">
        <f t="shared" si="2"/>
        <v>N/A</v>
      </c>
      <c r="I15" s="10">
        <v>-16.600000000000001</v>
      </c>
      <c r="J15" s="10">
        <v>-20.100000000000001</v>
      </c>
      <c r="K15" s="9" t="str">
        <f t="shared" si="3"/>
        <v>Yes</v>
      </c>
    </row>
    <row r="16" spans="1:11" x14ac:dyDescent="0.2">
      <c r="A16" s="88" t="s">
        <v>376</v>
      </c>
      <c r="B16" s="5" t="s">
        <v>213</v>
      </c>
      <c r="C16" s="8">
        <v>41.097226630000002</v>
      </c>
      <c r="D16" s="9" t="str">
        <f t="shared" ref="D16:D41" si="4">IF($B16="N/A","N/A",IF(C16&lt;0,"No","Yes"))</f>
        <v>N/A</v>
      </c>
      <c r="E16" s="8">
        <v>32.309908571000001</v>
      </c>
      <c r="F16" s="9" t="str">
        <f t="shared" ref="F16:F41" si="5">IF($B16="N/A","N/A",IF(E16&lt;0,"No","Yes"))</f>
        <v>N/A</v>
      </c>
      <c r="G16" s="8">
        <v>33.374135197999998</v>
      </c>
      <c r="H16" s="9" t="str">
        <f t="shared" ref="H16:H41" si="6">IF($B16="N/A","N/A",IF(G16&lt;0,"No","Yes"))</f>
        <v>N/A</v>
      </c>
      <c r="I16" s="10">
        <v>-21.4</v>
      </c>
      <c r="J16" s="10">
        <v>3.294</v>
      </c>
      <c r="K16" s="9" t="str">
        <f t="shared" ref="K16:K41" si="7">IF(J16="Div by 0", "N/A", IF(J16="N/A","N/A", IF(J16&gt;30, "No", IF(J16&lt;-30, "No", "Yes"))))</f>
        <v>Yes</v>
      </c>
    </row>
    <row r="17" spans="1:11" x14ac:dyDescent="0.2">
      <c r="A17" s="88" t="s">
        <v>377</v>
      </c>
      <c r="B17" s="5" t="s">
        <v>213</v>
      </c>
      <c r="C17" s="8">
        <v>0</v>
      </c>
      <c r="D17" s="9" t="str">
        <f t="shared" si="4"/>
        <v>N/A</v>
      </c>
      <c r="E17" s="8">
        <v>3.12495E-5</v>
      </c>
      <c r="F17" s="9" t="str">
        <f t="shared" si="5"/>
        <v>N/A</v>
      </c>
      <c r="G17" s="8">
        <v>9.0307351000000005E-6</v>
      </c>
      <c r="H17" s="9" t="str">
        <f t="shared" si="6"/>
        <v>N/A</v>
      </c>
      <c r="I17" s="10" t="s">
        <v>1736</v>
      </c>
      <c r="J17" s="10">
        <v>-71.099999999999994</v>
      </c>
      <c r="K17" s="9" t="str">
        <f t="shared" si="7"/>
        <v>No</v>
      </c>
    </row>
    <row r="18" spans="1:11" x14ac:dyDescent="0.2">
      <c r="A18" s="88" t="s">
        <v>378</v>
      </c>
      <c r="B18" s="5" t="s">
        <v>213</v>
      </c>
      <c r="C18" s="8">
        <v>5.8677144299999998E-2</v>
      </c>
      <c r="D18" s="9" t="str">
        <f t="shared" si="4"/>
        <v>N/A</v>
      </c>
      <c r="E18" s="8">
        <v>0.84426816380000003</v>
      </c>
      <c r="F18" s="9" t="str">
        <f t="shared" si="5"/>
        <v>N/A</v>
      </c>
      <c r="G18" s="8">
        <v>1.4050318714000001</v>
      </c>
      <c r="H18" s="9" t="str">
        <f t="shared" si="6"/>
        <v>N/A</v>
      </c>
      <c r="I18" s="10">
        <v>1339</v>
      </c>
      <c r="J18" s="10">
        <v>66.42</v>
      </c>
      <c r="K18" s="9" t="str">
        <f t="shared" si="7"/>
        <v>No</v>
      </c>
    </row>
    <row r="19" spans="1:11" x14ac:dyDescent="0.2">
      <c r="A19" s="88" t="s">
        <v>379</v>
      </c>
      <c r="B19" s="5" t="s">
        <v>213</v>
      </c>
      <c r="C19" s="8">
        <v>4.3728343431000001</v>
      </c>
      <c r="D19" s="9" t="str">
        <f t="shared" si="4"/>
        <v>N/A</v>
      </c>
      <c r="E19" s="8">
        <v>4.1157674556000003</v>
      </c>
      <c r="F19" s="9" t="str">
        <f t="shared" si="5"/>
        <v>N/A</v>
      </c>
      <c r="G19" s="8">
        <v>3.348030654</v>
      </c>
      <c r="H19" s="9" t="str">
        <f t="shared" si="6"/>
        <v>N/A</v>
      </c>
      <c r="I19" s="10">
        <v>-5.88</v>
      </c>
      <c r="J19" s="10">
        <v>-18.7</v>
      </c>
      <c r="K19" s="9" t="str">
        <f t="shared" si="7"/>
        <v>Yes</v>
      </c>
    </row>
    <row r="20" spans="1:11" x14ac:dyDescent="0.2">
      <c r="A20" s="88" t="s">
        <v>380</v>
      </c>
      <c r="B20" s="5" t="s">
        <v>213</v>
      </c>
      <c r="C20" s="8">
        <v>1.3530490957000001</v>
      </c>
      <c r="D20" s="9" t="str">
        <f t="shared" si="4"/>
        <v>N/A</v>
      </c>
      <c r="E20" s="8">
        <v>5.9533014737999999</v>
      </c>
      <c r="F20" s="9" t="str">
        <f t="shared" si="5"/>
        <v>N/A</v>
      </c>
      <c r="G20" s="8">
        <v>7.1358761696000004</v>
      </c>
      <c r="H20" s="9" t="str">
        <f t="shared" si="6"/>
        <v>N/A</v>
      </c>
      <c r="I20" s="10">
        <v>340</v>
      </c>
      <c r="J20" s="10">
        <v>19.86</v>
      </c>
      <c r="K20" s="9" t="str">
        <f t="shared" si="7"/>
        <v>Yes</v>
      </c>
    </row>
    <row r="21" spans="1:11" x14ac:dyDescent="0.2">
      <c r="A21" s="88" t="s">
        <v>381</v>
      </c>
      <c r="B21" s="5" t="s">
        <v>213</v>
      </c>
      <c r="C21" s="8">
        <v>3.9156305171999999</v>
      </c>
      <c r="D21" s="9" t="str">
        <f t="shared" si="4"/>
        <v>N/A</v>
      </c>
      <c r="E21" s="8">
        <v>4.2289907005999998</v>
      </c>
      <c r="F21" s="9" t="str">
        <f t="shared" si="5"/>
        <v>N/A</v>
      </c>
      <c r="G21" s="8">
        <v>4.4616106009000003</v>
      </c>
      <c r="H21" s="9" t="str">
        <f t="shared" si="6"/>
        <v>N/A</v>
      </c>
      <c r="I21" s="10">
        <v>8.0030000000000001</v>
      </c>
      <c r="J21" s="10">
        <v>5.5010000000000003</v>
      </c>
      <c r="K21" s="9" t="str">
        <f t="shared" si="7"/>
        <v>Yes</v>
      </c>
    </row>
    <row r="22" spans="1:11" x14ac:dyDescent="0.2">
      <c r="A22" s="88" t="s">
        <v>382</v>
      </c>
      <c r="B22" s="5" t="s">
        <v>213</v>
      </c>
      <c r="C22" s="8">
        <v>32.308962985000001</v>
      </c>
      <c r="D22" s="9" t="str">
        <f t="shared" si="4"/>
        <v>N/A</v>
      </c>
      <c r="E22" s="8">
        <v>31.985919843000001</v>
      </c>
      <c r="F22" s="9" t="str">
        <f t="shared" si="5"/>
        <v>N/A</v>
      </c>
      <c r="G22" s="8">
        <v>28.682331159</v>
      </c>
      <c r="H22" s="9" t="str">
        <f t="shared" si="6"/>
        <v>N/A</v>
      </c>
      <c r="I22" s="10">
        <v>-1</v>
      </c>
      <c r="J22" s="10">
        <v>-10.3</v>
      </c>
      <c r="K22" s="9" t="str">
        <f t="shared" si="7"/>
        <v>Yes</v>
      </c>
    </row>
    <row r="23" spans="1:11" x14ac:dyDescent="0.2">
      <c r="A23" s="88" t="s">
        <v>383</v>
      </c>
      <c r="B23" s="5" t="s">
        <v>213</v>
      </c>
      <c r="C23" s="8">
        <v>0</v>
      </c>
      <c r="D23" s="9" t="str">
        <f t="shared" si="4"/>
        <v>N/A</v>
      </c>
      <c r="E23" s="8">
        <v>0</v>
      </c>
      <c r="F23" s="9" t="str">
        <f t="shared" si="5"/>
        <v>N/A</v>
      </c>
      <c r="G23" s="8">
        <v>0</v>
      </c>
      <c r="H23" s="9" t="str">
        <f t="shared" si="6"/>
        <v>N/A</v>
      </c>
      <c r="I23" s="10" t="s">
        <v>1736</v>
      </c>
      <c r="J23" s="10" t="s">
        <v>1736</v>
      </c>
      <c r="K23" s="9" t="str">
        <f t="shared" si="7"/>
        <v>N/A</v>
      </c>
    </row>
    <row r="24" spans="1:11" x14ac:dyDescent="0.2">
      <c r="A24" s="88" t="s">
        <v>384</v>
      </c>
      <c r="B24" s="5" t="s">
        <v>213</v>
      </c>
      <c r="C24" s="8">
        <v>0.19672684679999999</v>
      </c>
      <c r="D24" s="9" t="str">
        <f t="shared" si="4"/>
        <v>N/A</v>
      </c>
      <c r="E24" s="8">
        <v>0.54731026670000005</v>
      </c>
      <c r="F24" s="9" t="str">
        <f t="shared" si="5"/>
        <v>N/A</v>
      </c>
      <c r="G24" s="8">
        <v>0.76890990029999995</v>
      </c>
      <c r="H24" s="9" t="str">
        <f t="shared" si="6"/>
        <v>N/A</v>
      </c>
      <c r="I24" s="10">
        <v>178.2</v>
      </c>
      <c r="J24" s="10">
        <v>40.49</v>
      </c>
      <c r="K24" s="9" t="str">
        <f t="shared" si="7"/>
        <v>No</v>
      </c>
    </row>
    <row r="25" spans="1:11" x14ac:dyDescent="0.2">
      <c r="A25" s="88" t="s">
        <v>385</v>
      </c>
      <c r="B25" s="5" t="s">
        <v>213</v>
      </c>
      <c r="C25" s="8">
        <v>3.6330194220999998</v>
      </c>
      <c r="D25" s="9" t="str">
        <f t="shared" si="4"/>
        <v>N/A</v>
      </c>
      <c r="E25" s="8">
        <v>4.2073410361999999</v>
      </c>
      <c r="F25" s="9" t="str">
        <f t="shared" si="5"/>
        <v>N/A</v>
      </c>
      <c r="G25" s="8">
        <v>4.0967719126000004</v>
      </c>
      <c r="H25" s="9" t="str">
        <f t="shared" si="6"/>
        <v>N/A</v>
      </c>
      <c r="I25" s="10">
        <v>15.81</v>
      </c>
      <c r="J25" s="10">
        <v>-2.63</v>
      </c>
      <c r="K25" s="9" t="str">
        <f t="shared" si="7"/>
        <v>Yes</v>
      </c>
    </row>
    <row r="26" spans="1:11" x14ac:dyDescent="0.2">
      <c r="A26" s="88" t="s">
        <v>386</v>
      </c>
      <c r="B26" s="5" t="s">
        <v>213</v>
      </c>
      <c r="C26" s="8">
        <v>7.4038289549999998</v>
      </c>
      <c r="D26" s="9" t="str">
        <f t="shared" si="4"/>
        <v>N/A</v>
      </c>
      <c r="E26" s="8">
        <v>7.7858793189000002</v>
      </c>
      <c r="F26" s="9" t="str">
        <f t="shared" si="5"/>
        <v>N/A</v>
      </c>
      <c r="G26" s="8">
        <v>8.3791314521999993</v>
      </c>
      <c r="H26" s="9" t="str">
        <f t="shared" si="6"/>
        <v>N/A</v>
      </c>
      <c r="I26" s="10">
        <v>5.16</v>
      </c>
      <c r="J26" s="10">
        <v>7.62</v>
      </c>
      <c r="K26" s="9" t="str">
        <f t="shared" si="7"/>
        <v>Yes</v>
      </c>
    </row>
    <row r="27" spans="1:11" x14ac:dyDescent="0.2">
      <c r="A27" s="88" t="s">
        <v>387</v>
      </c>
      <c r="B27" s="5" t="s">
        <v>213</v>
      </c>
      <c r="C27" s="8">
        <v>4.9660236500000003E-2</v>
      </c>
      <c r="D27" s="9" t="str">
        <f t="shared" si="4"/>
        <v>N/A</v>
      </c>
      <c r="E27" s="8">
        <v>4.9392984399999999E-2</v>
      </c>
      <c r="F27" s="9" t="str">
        <f t="shared" si="5"/>
        <v>N/A</v>
      </c>
      <c r="G27" s="8">
        <v>3.4187352900000002E-2</v>
      </c>
      <c r="H27" s="9" t="str">
        <f t="shared" si="6"/>
        <v>N/A</v>
      </c>
      <c r="I27" s="10">
        <v>-0.53800000000000003</v>
      </c>
      <c r="J27" s="10">
        <v>-30.8</v>
      </c>
      <c r="K27" s="9" t="str">
        <f t="shared" si="7"/>
        <v>No</v>
      </c>
    </row>
    <row r="28" spans="1:11" x14ac:dyDescent="0.2">
      <c r="A28" s="88" t="s">
        <v>388</v>
      </c>
      <c r="B28" s="5" t="s">
        <v>213</v>
      </c>
      <c r="C28" s="8">
        <v>7.0221163200000006E-2</v>
      </c>
      <c r="D28" s="9" t="str">
        <f t="shared" si="4"/>
        <v>N/A</v>
      </c>
      <c r="E28" s="8">
        <v>6.8420814499999996E-2</v>
      </c>
      <c r="F28" s="9" t="str">
        <f t="shared" si="5"/>
        <v>N/A</v>
      </c>
      <c r="G28" s="8">
        <v>4.1911641700000002E-2</v>
      </c>
      <c r="H28" s="9" t="str">
        <f t="shared" si="6"/>
        <v>N/A</v>
      </c>
      <c r="I28" s="10">
        <v>-2.56</v>
      </c>
      <c r="J28" s="10">
        <v>-38.700000000000003</v>
      </c>
      <c r="K28" s="9" t="str">
        <f t="shared" si="7"/>
        <v>No</v>
      </c>
    </row>
    <row r="29" spans="1:11" x14ac:dyDescent="0.2">
      <c r="A29" s="88" t="s">
        <v>389</v>
      </c>
      <c r="B29" s="5" t="s">
        <v>213</v>
      </c>
      <c r="C29" s="8">
        <v>0</v>
      </c>
      <c r="D29" s="9" t="str">
        <f t="shared" si="4"/>
        <v>N/A</v>
      </c>
      <c r="E29" s="8">
        <v>0</v>
      </c>
      <c r="F29" s="9" t="str">
        <f t="shared" si="5"/>
        <v>N/A</v>
      </c>
      <c r="G29" s="8">
        <v>0</v>
      </c>
      <c r="H29" s="9" t="str">
        <f t="shared" si="6"/>
        <v>N/A</v>
      </c>
      <c r="I29" s="10" t="s">
        <v>1736</v>
      </c>
      <c r="J29" s="10" t="s">
        <v>1736</v>
      </c>
      <c r="K29" s="9" t="str">
        <f t="shared" si="7"/>
        <v>N/A</v>
      </c>
    </row>
    <row r="30" spans="1:11" x14ac:dyDescent="0.2">
      <c r="A30" s="88" t="s">
        <v>390</v>
      </c>
      <c r="B30" s="5" t="s">
        <v>213</v>
      </c>
      <c r="C30" s="8">
        <v>0</v>
      </c>
      <c r="D30" s="9" t="str">
        <f t="shared" si="4"/>
        <v>N/A</v>
      </c>
      <c r="E30" s="8">
        <v>0</v>
      </c>
      <c r="F30" s="9" t="str">
        <f t="shared" si="5"/>
        <v>N/A</v>
      </c>
      <c r="G30" s="8">
        <v>0</v>
      </c>
      <c r="H30" s="9" t="str">
        <f t="shared" si="6"/>
        <v>N/A</v>
      </c>
      <c r="I30" s="10" t="s">
        <v>1736</v>
      </c>
      <c r="J30" s="10" t="s">
        <v>1736</v>
      </c>
      <c r="K30" s="9" t="str">
        <f t="shared" si="7"/>
        <v>N/A</v>
      </c>
    </row>
    <row r="31" spans="1:11" x14ac:dyDescent="0.2">
      <c r="A31" s="88" t="s">
        <v>391</v>
      </c>
      <c r="B31" s="5" t="s">
        <v>213</v>
      </c>
      <c r="C31" s="8">
        <v>0.22488161749999999</v>
      </c>
      <c r="D31" s="9" t="str">
        <f t="shared" si="4"/>
        <v>N/A</v>
      </c>
      <c r="E31" s="8">
        <v>0.2413743837</v>
      </c>
      <c r="F31" s="9" t="str">
        <f t="shared" si="5"/>
        <v>N/A</v>
      </c>
      <c r="G31" s="8">
        <v>0.141803613</v>
      </c>
      <c r="H31" s="9" t="str">
        <f t="shared" si="6"/>
        <v>N/A</v>
      </c>
      <c r="I31" s="10">
        <v>7.3339999999999996</v>
      </c>
      <c r="J31" s="10">
        <v>-41.3</v>
      </c>
      <c r="K31" s="9" t="str">
        <f t="shared" si="7"/>
        <v>No</v>
      </c>
    </row>
    <row r="32" spans="1:11" x14ac:dyDescent="0.2">
      <c r="A32" s="88" t="s">
        <v>392</v>
      </c>
      <c r="B32" s="5" t="s">
        <v>213</v>
      </c>
      <c r="C32" s="8">
        <v>4.5100176999999998E-2</v>
      </c>
      <c r="D32" s="9" t="str">
        <f t="shared" si="4"/>
        <v>N/A</v>
      </c>
      <c r="E32" s="8">
        <v>1.1185857869</v>
      </c>
      <c r="F32" s="9" t="str">
        <f t="shared" si="5"/>
        <v>N/A</v>
      </c>
      <c r="G32" s="8">
        <v>1.5275488445000001</v>
      </c>
      <c r="H32" s="9" t="str">
        <f t="shared" si="6"/>
        <v>N/A</v>
      </c>
      <c r="I32" s="10">
        <v>2380</v>
      </c>
      <c r="J32" s="10">
        <v>36.56</v>
      </c>
      <c r="K32" s="9" t="str">
        <f t="shared" si="7"/>
        <v>No</v>
      </c>
    </row>
    <row r="33" spans="1:11" x14ac:dyDescent="0.2">
      <c r="A33" s="88" t="s">
        <v>393</v>
      </c>
      <c r="B33" s="5" t="s">
        <v>213</v>
      </c>
      <c r="C33" s="8">
        <v>5.6343945100000001E-2</v>
      </c>
      <c r="D33" s="9" t="str">
        <f t="shared" si="4"/>
        <v>N/A</v>
      </c>
      <c r="E33" s="8">
        <v>6.9258301499999994E-2</v>
      </c>
      <c r="F33" s="9" t="str">
        <f t="shared" si="5"/>
        <v>N/A</v>
      </c>
      <c r="G33" s="8">
        <v>6.4831647399999998E-2</v>
      </c>
      <c r="H33" s="9" t="str">
        <f t="shared" si="6"/>
        <v>N/A</v>
      </c>
      <c r="I33" s="10">
        <v>22.92</v>
      </c>
      <c r="J33" s="10">
        <v>-6.39</v>
      </c>
      <c r="K33" s="9" t="str">
        <f t="shared" si="7"/>
        <v>Yes</v>
      </c>
    </row>
    <row r="34" spans="1:11" x14ac:dyDescent="0.2">
      <c r="A34" s="88" t="s">
        <v>394</v>
      </c>
      <c r="B34" s="5" t="s">
        <v>213</v>
      </c>
      <c r="C34" s="8">
        <v>5.1292850000000001E-4</v>
      </c>
      <c r="D34" s="9" t="str">
        <f t="shared" si="4"/>
        <v>N/A</v>
      </c>
      <c r="E34" s="8">
        <v>7.5748826E-3</v>
      </c>
      <c r="F34" s="9" t="str">
        <f t="shared" si="5"/>
        <v>N/A</v>
      </c>
      <c r="G34" s="8">
        <v>1.2715275E-2</v>
      </c>
      <c r="H34" s="9" t="str">
        <f t="shared" si="6"/>
        <v>N/A</v>
      </c>
      <c r="I34" s="10">
        <v>1377</v>
      </c>
      <c r="J34" s="10">
        <v>67.86</v>
      </c>
      <c r="K34" s="9" t="str">
        <f t="shared" si="7"/>
        <v>No</v>
      </c>
    </row>
    <row r="35" spans="1:11" x14ac:dyDescent="0.2">
      <c r="A35" s="88" t="s">
        <v>395</v>
      </c>
      <c r="B35" s="5" t="s">
        <v>213</v>
      </c>
      <c r="C35" s="8">
        <v>3.7196699399999998E-2</v>
      </c>
      <c r="D35" s="9" t="str">
        <f t="shared" si="4"/>
        <v>N/A</v>
      </c>
      <c r="E35" s="8">
        <v>0.98823780729999999</v>
      </c>
      <c r="F35" s="9" t="str">
        <f t="shared" si="5"/>
        <v>N/A</v>
      </c>
      <c r="G35" s="8">
        <v>1.3984063221</v>
      </c>
      <c r="H35" s="9" t="str">
        <f t="shared" si="6"/>
        <v>N/A</v>
      </c>
      <c r="I35" s="10">
        <v>2557</v>
      </c>
      <c r="J35" s="10">
        <v>41.51</v>
      </c>
      <c r="K35" s="9" t="str">
        <f t="shared" si="7"/>
        <v>No</v>
      </c>
    </row>
    <row r="36" spans="1:11" x14ac:dyDescent="0.2">
      <c r="A36" s="88" t="s">
        <v>396</v>
      </c>
      <c r="B36" s="5" t="s">
        <v>213</v>
      </c>
      <c r="C36" s="8">
        <v>0</v>
      </c>
      <c r="D36" s="9" t="str">
        <f t="shared" si="4"/>
        <v>N/A</v>
      </c>
      <c r="E36" s="8">
        <v>0</v>
      </c>
      <c r="F36" s="9" t="str">
        <f t="shared" si="5"/>
        <v>N/A</v>
      </c>
      <c r="G36" s="8">
        <v>0</v>
      </c>
      <c r="H36" s="9" t="str">
        <f t="shared" si="6"/>
        <v>N/A</v>
      </c>
      <c r="I36" s="10" t="s">
        <v>1736</v>
      </c>
      <c r="J36" s="10" t="s">
        <v>1736</v>
      </c>
      <c r="K36" s="9" t="str">
        <f t="shared" si="7"/>
        <v>N/A</v>
      </c>
    </row>
    <row r="37" spans="1:11" x14ac:dyDescent="0.2">
      <c r="A37" s="88" t="s">
        <v>397</v>
      </c>
      <c r="B37" s="5" t="s">
        <v>213</v>
      </c>
      <c r="C37" s="8">
        <v>0</v>
      </c>
      <c r="D37" s="9" t="str">
        <f t="shared" si="4"/>
        <v>N/A</v>
      </c>
      <c r="E37" s="8">
        <v>0</v>
      </c>
      <c r="F37" s="9" t="str">
        <f t="shared" si="5"/>
        <v>N/A</v>
      </c>
      <c r="G37" s="8">
        <v>0</v>
      </c>
      <c r="H37" s="9" t="str">
        <f t="shared" si="6"/>
        <v>N/A</v>
      </c>
      <c r="I37" s="10" t="s">
        <v>1736</v>
      </c>
      <c r="J37" s="10" t="s">
        <v>1736</v>
      </c>
      <c r="K37" s="9" t="str">
        <f t="shared" si="7"/>
        <v>N/A</v>
      </c>
    </row>
    <row r="38" spans="1:11" x14ac:dyDescent="0.2">
      <c r="A38" s="88" t="s">
        <v>398</v>
      </c>
      <c r="B38" s="5" t="s">
        <v>213</v>
      </c>
      <c r="C38" s="8">
        <v>0.6227640109</v>
      </c>
      <c r="D38" s="9" t="str">
        <f t="shared" si="4"/>
        <v>N/A</v>
      </c>
      <c r="E38" s="8">
        <v>0.61295299920000001</v>
      </c>
      <c r="F38" s="9" t="str">
        <f t="shared" si="5"/>
        <v>N/A</v>
      </c>
      <c r="G38" s="8">
        <v>0.65714251229999998</v>
      </c>
      <c r="H38" s="9" t="str">
        <f t="shared" si="6"/>
        <v>N/A</v>
      </c>
      <c r="I38" s="10">
        <v>-1.58</v>
      </c>
      <c r="J38" s="10">
        <v>7.2089999999999996</v>
      </c>
      <c r="K38" s="9" t="str">
        <f t="shared" si="7"/>
        <v>Yes</v>
      </c>
    </row>
    <row r="39" spans="1:11" x14ac:dyDescent="0.2">
      <c r="A39" s="88" t="s">
        <v>399</v>
      </c>
      <c r="B39" s="5" t="s">
        <v>213</v>
      </c>
      <c r="C39" s="8">
        <v>4.5290523485999996</v>
      </c>
      <c r="D39" s="9" t="str">
        <f t="shared" si="4"/>
        <v>N/A</v>
      </c>
      <c r="E39" s="8">
        <v>4.8293282703999996</v>
      </c>
      <c r="F39" s="9" t="str">
        <f t="shared" si="5"/>
        <v>N/A</v>
      </c>
      <c r="G39" s="8">
        <v>4.4403763323999996</v>
      </c>
      <c r="H39" s="9" t="str">
        <f t="shared" si="6"/>
        <v>N/A</v>
      </c>
      <c r="I39" s="10">
        <v>6.63</v>
      </c>
      <c r="J39" s="10">
        <v>-8.0500000000000007</v>
      </c>
      <c r="K39" s="9" t="str">
        <f t="shared" si="7"/>
        <v>Yes</v>
      </c>
    </row>
    <row r="40" spans="1:11" x14ac:dyDescent="0.2">
      <c r="A40" s="88" t="s">
        <v>400</v>
      </c>
      <c r="B40" s="5" t="s">
        <v>213</v>
      </c>
      <c r="C40" s="8">
        <v>2.4310934499999999E-2</v>
      </c>
      <c r="D40" s="9" t="str">
        <f t="shared" si="4"/>
        <v>N/A</v>
      </c>
      <c r="E40" s="8">
        <v>3.6155689599999999E-2</v>
      </c>
      <c r="F40" s="9" t="str">
        <f t="shared" si="5"/>
        <v>N/A</v>
      </c>
      <c r="G40" s="8">
        <v>2.92385101E-2</v>
      </c>
      <c r="H40" s="9" t="str">
        <f t="shared" si="6"/>
        <v>N/A</v>
      </c>
      <c r="I40" s="10">
        <v>48.72</v>
      </c>
      <c r="J40" s="10">
        <v>-19.100000000000001</v>
      </c>
      <c r="K40" s="9" t="str">
        <f t="shared" si="7"/>
        <v>Yes</v>
      </c>
    </row>
    <row r="41" spans="1:11" x14ac:dyDescent="0.2">
      <c r="A41" s="88" t="s">
        <v>401</v>
      </c>
      <c r="B41" s="5" t="s">
        <v>213</v>
      </c>
      <c r="C41" s="8">
        <v>0</v>
      </c>
      <c r="D41" s="9" t="str">
        <f t="shared" si="4"/>
        <v>N/A</v>
      </c>
      <c r="E41" s="8">
        <v>0</v>
      </c>
      <c r="F41" s="9" t="str">
        <f t="shared" si="5"/>
        <v>N/A</v>
      </c>
      <c r="G41" s="8">
        <v>0</v>
      </c>
      <c r="H41" s="9" t="str">
        <f t="shared" si="6"/>
        <v>N/A</v>
      </c>
      <c r="I41" s="10" t="s">
        <v>1736</v>
      </c>
      <c r="J41" s="10" t="s">
        <v>1736</v>
      </c>
      <c r="K41" s="9" t="str">
        <f t="shared" si="7"/>
        <v>N/A</v>
      </c>
    </row>
    <row r="42" spans="1:11" x14ac:dyDescent="0.2">
      <c r="A42" s="88" t="s">
        <v>32</v>
      </c>
      <c r="B42" s="5" t="s">
        <v>213</v>
      </c>
      <c r="C42" s="8">
        <v>95.712202371999993</v>
      </c>
      <c r="D42" s="9" t="str">
        <f t="shared" ref="D42:D51" si="8">IF($B42="N/A","N/A",IF(C42&lt;0,"No","Yes"))</f>
        <v>N/A</v>
      </c>
      <c r="E42" s="8">
        <v>98.632055578000006</v>
      </c>
      <c r="F42" s="9" t="str">
        <f t="shared" ref="F42:F51" si="9">IF($B42="N/A","N/A",IF(E42&lt;0,"No","Yes"))</f>
        <v>N/A</v>
      </c>
      <c r="G42" s="8">
        <v>100</v>
      </c>
      <c r="H42" s="9" t="str">
        <f t="shared" ref="H42:H51" si="10">IF($B42="N/A","N/A",IF(G42&lt;0,"No","Yes"))</f>
        <v>N/A</v>
      </c>
      <c r="I42" s="10">
        <v>3.0510000000000002</v>
      </c>
      <c r="J42" s="10">
        <v>1.387</v>
      </c>
      <c r="K42" s="9" t="str">
        <f t="shared" ref="K42:K51" si="11">IF(J42="Div by 0", "N/A", IF(J42="N/A","N/A", IF(J42&gt;30, "No", IF(J42&lt;-30, "No", "Yes"))))</f>
        <v>Yes</v>
      </c>
    </row>
    <row r="43" spans="1:11" x14ac:dyDescent="0.2">
      <c r="A43" s="88" t="s">
        <v>39</v>
      </c>
      <c r="B43" s="5" t="s">
        <v>213</v>
      </c>
      <c r="C43" s="8">
        <v>96.919646263000004</v>
      </c>
      <c r="D43" s="9" t="str">
        <f t="shared" si="8"/>
        <v>N/A</v>
      </c>
      <c r="E43" s="8">
        <v>99.031470231</v>
      </c>
      <c r="F43" s="9" t="str">
        <f t="shared" si="9"/>
        <v>N/A</v>
      </c>
      <c r="G43" s="8">
        <v>100</v>
      </c>
      <c r="H43" s="9" t="str">
        <f t="shared" si="10"/>
        <v>N/A</v>
      </c>
      <c r="I43" s="10">
        <v>2.1789999999999998</v>
      </c>
      <c r="J43" s="10">
        <v>0.97799999999999998</v>
      </c>
      <c r="K43" s="9" t="str">
        <f t="shared" si="11"/>
        <v>Yes</v>
      </c>
    </row>
    <row r="44" spans="1:11" x14ac:dyDescent="0.2">
      <c r="A44" s="88" t="s">
        <v>40</v>
      </c>
      <c r="B44" s="5" t="s">
        <v>213</v>
      </c>
      <c r="C44" s="8">
        <v>50.203415966000001</v>
      </c>
      <c r="D44" s="9" t="str">
        <f t="shared" si="8"/>
        <v>N/A</v>
      </c>
      <c r="E44" s="8">
        <v>47.748603756999998</v>
      </c>
      <c r="F44" s="9" t="str">
        <f t="shared" si="9"/>
        <v>N/A</v>
      </c>
      <c r="G44" s="8">
        <v>49.014962032</v>
      </c>
      <c r="H44" s="9" t="str">
        <f t="shared" si="10"/>
        <v>N/A</v>
      </c>
      <c r="I44" s="10">
        <v>-4.8899999999999997</v>
      </c>
      <c r="J44" s="10">
        <v>2.6520000000000001</v>
      </c>
      <c r="K44" s="9" t="str">
        <f t="shared" si="11"/>
        <v>Yes</v>
      </c>
    </row>
    <row r="45" spans="1:11" x14ac:dyDescent="0.2">
      <c r="A45" s="88" t="s">
        <v>163</v>
      </c>
      <c r="B45" s="5" t="s">
        <v>213</v>
      </c>
      <c r="C45" s="8">
        <v>99.695036944999998</v>
      </c>
      <c r="D45" s="9" t="str">
        <f t="shared" si="8"/>
        <v>N/A</v>
      </c>
      <c r="E45" s="8">
        <v>99.840711843999998</v>
      </c>
      <c r="F45" s="9" t="str">
        <f t="shared" si="9"/>
        <v>N/A</v>
      </c>
      <c r="G45" s="8">
        <v>99.877458945000001</v>
      </c>
      <c r="H45" s="9" t="str">
        <f t="shared" si="10"/>
        <v>N/A</v>
      </c>
      <c r="I45" s="10">
        <v>0.14610000000000001</v>
      </c>
      <c r="J45" s="10">
        <v>3.6799999999999999E-2</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99.907979635999993</v>
      </c>
      <c r="D48" s="9" t="str">
        <f t="shared" si="8"/>
        <v>N/A</v>
      </c>
      <c r="E48" s="8">
        <v>99.929635501999996</v>
      </c>
      <c r="F48" s="9" t="str">
        <f t="shared" si="9"/>
        <v>N/A</v>
      </c>
      <c r="G48" s="8">
        <v>99.949578020000004</v>
      </c>
      <c r="H48" s="9" t="str">
        <f t="shared" si="10"/>
        <v>N/A</v>
      </c>
      <c r="I48" s="10">
        <v>2.1700000000000001E-2</v>
      </c>
      <c r="J48" s="10">
        <v>0.02</v>
      </c>
      <c r="K48" s="9" t="str">
        <f t="shared" si="11"/>
        <v>Yes</v>
      </c>
    </row>
    <row r="49" spans="1:12" x14ac:dyDescent="0.2">
      <c r="A49" s="88" t="s">
        <v>44</v>
      </c>
      <c r="B49" s="5" t="s">
        <v>213</v>
      </c>
      <c r="C49" s="8">
        <v>76.899673641000007</v>
      </c>
      <c r="D49" s="9" t="str">
        <f t="shared" si="8"/>
        <v>N/A</v>
      </c>
      <c r="E49" s="8">
        <v>75.606180412000001</v>
      </c>
      <c r="F49" s="9" t="str">
        <f t="shared" si="9"/>
        <v>N/A</v>
      </c>
      <c r="G49" s="8">
        <v>75.189105794</v>
      </c>
      <c r="H49" s="9" t="str">
        <f t="shared" si="10"/>
        <v>N/A</v>
      </c>
      <c r="I49" s="10">
        <v>-1.68</v>
      </c>
      <c r="J49" s="10">
        <v>-0.55200000000000005</v>
      </c>
      <c r="K49" s="9" t="str">
        <f t="shared" si="11"/>
        <v>Yes</v>
      </c>
    </row>
    <row r="50" spans="1:12" x14ac:dyDescent="0.2">
      <c r="A50" s="88" t="s">
        <v>45</v>
      </c>
      <c r="B50" s="5" t="s">
        <v>213</v>
      </c>
      <c r="C50" s="8">
        <v>23.100326359</v>
      </c>
      <c r="D50" s="9" t="str">
        <f t="shared" si="8"/>
        <v>N/A</v>
      </c>
      <c r="E50" s="8">
        <v>24.393819587999999</v>
      </c>
      <c r="F50" s="9" t="str">
        <f t="shared" si="9"/>
        <v>N/A</v>
      </c>
      <c r="G50" s="8">
        <v>24.810894206</v>
      </c>
      <c r="H50" s="9" t="str">
        <f t="shared" si="10"/>
        <v>N/A</v>
      </c>
      <c r="I50" s="10">
        <v>5.5990000000000002</v>
      </c>
      <c r="J50" s="10">
        <v>1.71</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1736</v>
      </c>
      <c r="J51" s="10" t="s">
        <v>1736</v>
      </c>
      <c r="K51" s="9" t="str">
        <f t="shared" si="11"/>
        <v>N/A</v>
      </c>
      <c r="L51" s="62"/>
    </row>
    <row r="52" spans="1:12" s="62" customFormat="1" x14ac:dyDescent="0.2">
      <c r="A52" s="91" t="s">
        <v>895</v>
      </c>
      <c r="B52" s="5" t="s">
        <v>213</v>
      </c>
      <c r="C52" s="8">
        <v>0.56373238069999998</v>
      </c>
      <c r="D52" s="9" t="str">
        <f t="shared" ref="D52:D57" si="12">IF($B52="N/A","N/A",IF(C52&lt;0,"No","Yes"))</f>
        <v>N/A</v>
      </c>
      <c r="E52" s="8">
        <v>0.51708261020000001</v>
      </c>
      <c r="F52" s="9" t="str">
        <f t="shared" ref="F52:F57" si="13">IF($B52="N/A","N/A",IF(E52&lt;0,"No","Yes"))</f>
        <v>N/A</v>
      </c>
      <c r="G52" s="8">
        <v>0.32043456380000002</v>
      </c>
      <c r="H52" s="9" t="str">
        <f t="shared" ref="H52:H57" si="14">IF($B52="N/A","N/A",IF(G52&lt;0,"No","Yes"))</f>
        <v>N/A</v>
      </c>
      <c r="I52" s="10">
        <v>-8.2799999999999994</v>
      </c>
      <c r="J52" s="10">
        <v>-38</v>
      </c>
      <c r="K52" s="9" t="str">
        <f t="shared" ref="K52:K57" si="15">IF(J52="Div by 0", "N/A", IF(J52="N/A","N/A", IF(J52&gt;30, "No", IF(J52&lt;-30, "No", "Yes"))))</f>
        <v>No</v>
      </c>
    </row>
    <row r="53" spans="1:12" s="62" customFormat="1" x14ac:dyDescent="0.2">
      <c r="A53" s="91" t="s">
        <v>896</v>
      </c>
      <c r="B53" s="5" t="s">
        <v>213</v>
      </c>
      <c r="C53" s="8">
        <v>0.11308862879999999</v>
      </c>
      <c r="D53" s="9" t="str">
        <f t="shared" si="12"/>
        <v>N/A</v>
      </c>
      <c r="E53" s="8">
        <v>9.4454785999999999E-2</v>
      </c>
      <c r="F53" s="9" t="str">
        <f t="shared" si="13"/>
        <v>N/A</v>
      </c>
      <c r="G53" s="8">
        <v>0.17492834939999999</v>
      </c>
      <c r="H53" s="9" t="str">
        <f t="shared" si="14"/>
        <v>N/A</v>
      </c>
      <c r="I53" s="10">
        <v>-16.5</v>
      </c>
      <c r="J53" s="10">
        <v>85.2</v>
      </c>
      <c r="K53" s="9" t="str">
        <f t="shared" si="15"/>
        <v>No</v>
      </c>
    </row>
    <row r="54" spans="1:12" s="62" customFormat="1" x14ac:dyDescent="0.2">
      <c r="A54" s="91" t="s">
        <v>897</v>
      </c>
      <c r="B54" s="5" t="s">
        <v>213</v>
      </c>
      <c r="C54" s="8">
        <v>0.2041375007</v>
      </c>
      <c r="D54" s="9" t="str">
        <f t="shared" si="12"/>
        <v>N/A</v>
      </c>
      <c r="E54" s="8">
        <v>0.25695539220000002</v>
      </c>
      <c r="F54" s="9" t="str">
        <f t="shared" si="13"/>
        <v>N/A</v>
      </c>
      <c r="G54" s="8">
        <v>0.53014328440000003</v>
      </c>
      <c r="H54" s="9" t="str">
        <f t="shared" si="14"/>
        <v>N/A</v>
      </c>
      <c r="I54" s="10">
        <v>25.87</v>
      </c>
      <c r="J54" s="10">
        <v>106.3</v>
      </c>
      <c r="K54" s="9" t="str">
        <f t="shared" si="15"/>
        <v>No</v>
      </c>
    </row>
    <row r="55" spans="1:12" s="62" customFormat="1" x14ac:dyDescent="0.2">
      <c r="A55" s="91" t="s">
        <v>898</v>
      </c>
      <c r="B55" s="5" t="s">
        <v>213</v>
      </c>
      <c r="C55" s="8">
        <v>2.1892800000000002E-5</v>
      </c>
      <c r="D55" s="9" t="str">
        <f t="shared" si="12"/>
        <v>N/A</v>
      </c>
      <c r="E55" s="8">
        <v>6.5623999999999994E-5</v>
      </c>
      <c r="F55" s="9" t="str">
        <f t="shared" si="13"/>
        <v>N/A</v>
      </c>
      <c r="G55" s="8">
        <v>1.2041E-5</v>
      </c>
      <c r="H55" s="9" t="str">
        <f t="shared" si="14"/>
        <v>N/A</v>
      </c>
      <c r="I55" s="10">
        <v>199.8</v>
      </c>
      <c r="J55" s="10">
        <v>-81.7</v>
      </c>
      <c r="K55" s="9" t="str">
        <f t="shared" si="15"/>
        <v>No</v>
      </c>
    </row>
    <row r="56" spans="1:12" s="62" customFormat="1" ht="25.5" x14ac:dyDescent="0.2">
      <c r="A56" s="91" t="s">
        <v>899</v>
      </c>
      <c r="B56" s="5" t="s">
        <v>213</v>
      </c>
      <c r="C56" s="8">
        <v>0</v>
      </c>
      <c r="D56" s="9" t="str">
        <f t="shared" si="12"/>
        <v>N/A</v>
      </c>
      <c r="E56" s="8">
        <v>0</v>
      </c>
      <c r="F56" s="9" t="str">
        <f t="shared" si="13"/>
        <v>N/A</v>
      </c>
      <c r="G56" s="8">
        <v>0</v>
      </c>
      <c r="H56" s="9" t="str">
        <f t="shared" si="14"/>
        <v>N/A</v>
      </c>
      <c r="I56" s="10" t="s">
        <v>1736</v>
      </c>
      <c r="J56" s="10" t="s">
        <v>1736</v>
      </c>
      <c r="K56" s="9" t="str">
        <f t="shared" si="15"/>
        <v>N/A</v>
      </c>
    </row>
    <row r="57" spans="1:12" s="62" customFormat="1" ht="25.5" x14ac:dyDescent="0.2">
      <c r="A57" s="91" t="s">
        <v>935</v>
      </c>
      <c r="B57" s="5" t="s">
        <v>213</v>
      </c>
      <c r="C57" s="8">
        <v>0</v>
      </c>
      <c r="D57" s="9" t="str">
        <f t="shared" si="12"/>
        <v>N/A</v>
      </c>
      <c r="E57" s="8">
        <v>0</v>
      </c>
      <c r="F57" s="9" t="str">
        <f t="shared" si="13"/>
        <v>N/A</v>
      </c>
      <c r="G57" s="8">
        <v>0</v>
      </c>
      <c r="H57" s="9" t="str">
        <f t="shared" si="14"/>
        <v>N/A</v>
      </c>
      <c r="I57" s="10" t="s">
        <v>1736</v>
      </c>
      <c r="J57" s="10" t="s">
        <v>1736</v>
      </c>
      <c r="K57" s="9" t="str">
        <f t="shared" si="15"/>
        <v>N/A</v>
      </c>
      <c r="L57" s="21"/>
    </row>
    <row r="58" spans="1:12" ht="12" customHeight="1" x14ac:dyDescent="0.2">
      <c r="A58" s="164" t="s">
        <v>1633</v>
      </c>
      <c r="B58" s="165"/>
      <c r="C58" s="165"/>
      <c r="D58" s="165"/>
      <c r="E58" s="165"/>
      <c r="F58" s="165"/>
      <c r="G58" s="165"/>
      <c r="H58" s="165"/>
      <c r="I58" s="165"/>
      <c r="J58" s="165"/>
      <c r="K58" s="166"/>
    </row>
    <row r="59" spans="1:12" x14ac:dyDescent="0.2">
      <c r="A59" s="159" t="s">
        <v>1631</v>
      </c>
      <c r="B59" s="160"/>
      <c r="C59" s="160"/>
      <c r="D59" s="160"/>
      <c r="E59" s="160"/>
      <c r="F59" s="160"/>
      <c r="G59" s="160"/>
      <c r="H59" s="160"/>
      <c r="I59" s="160"/>
      <c r="J59" s="160"/>
      <c r="K59" s="161"/>
    </row>
    <row r="60" spans="1:12" x14ac:dyDescent="0.2">
      <c r="A60" s="162" t="s">
        <v>1734</v>
      </c>
      <c r="B60" s="162"/>
      <c r="C60" s="162"/>
      <c r="D60" s="162"/>
      <c r="E60" s="162"/>
      <c r="F60" s="162"/>
      <c r="G60" s="162"/>
      <c r="H60" s="162"/>
      <c r="I60" s="162"/>
      <c r="J60" s="162"/>
      <c r="K60" s="163"/>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1728</v>
      </c>
      <c r="B1" s="151"/>
      <c r="C1" s="151"/>
      <c r="D1" s="151"/>
      <c r="E1" s="151"/>
      <c r="F1" s="151"/>
      <c r="G1" s="151"/>
      <c r="H1" s="151"/>
      <c r="I1" s="151"/>
      <c r="J1" s="151"/>
      <c r="K1" s="152"/>
    </row>
    <row r="2" spans="1:11" x14ac:dyDescent="0.2">
      <c r="A2" s="156" t="s">
        <v>1587</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ht="12.75" customHeight="1" x14ac:dyDescent="0.2">
      <c r="A6" s="2" t="s">
        <v>344</v>
      </c>
      <c r="B6" s="9" t="s">
        <v>213</v>
      </c>
      <c r="C6" s="29">
        <v>7</v>
      </c>
      <c r="D6" s="9" t="s">
        <v>213</v>
      </c>
      <c r="E6" s="29">
        <v>7</v>
      </c>
      <c r="F6" s="9" t="s">
        <v>213</v>
      </c>
      <c r="G6" s="29">
        <v>7</v>
      </c>
      <c r="H6" s="9" t="s">
        <v>213</v>
      </c>
      <c r="I6" s="137" t="s">
        <v>213</v>
      </c>
      <c r="J6" s="137" t="s">
        <v>213</v>
      </c>
      <c r="K6" s="9" t="s">
        <v>213</v>
      </c>
    </row>
    <row r="7" spans="1:11" x14ac:dyDescent="0.2">
      <c r="A7" s="3" t="s">
        <v>12</v>
      </c>
      <c r="B7" s="32" t="s">
        <v>213</v>
      </c>
      <c r="C7" s="33">
        <v>12881558</v>
      </c>
      <c r="D7" s="34" t="str">
        <f>IF($B7="N/A","N/A",IF(C7&gt;15,"No",IF(C7&lt;-15,"No","Yes")))</f>
        <v>N/A</v>
      </c>
      <c r="E7" s="33">
        <v>13161719</v>
      </c>
      <c r="F7" s="34" t="str">
        <f>IF($B7="N/A","N/A",IF(E7&gt;15,"No",IF(E7&lt;-15,"No","Yes")))</f>
        <v>N/A</v>
      </c>
      <c r="G7" s="33">
        <v>12723499</v>
      </c>
      <c r="H7" s="34" t="str">
        <f>IF($B7="N/A","N/A",IF(G7&gt;15,"No",IF(G7&lt;-15,"No","Yes")))</f>
        <v>N/A</v>
      </c>
      <c r="I7" s="35">
        <v>2.1749999999999998</v>
      </c>
      <c r="J7" s="35">
        <v>-3.33</v>
      </c>
      <c r="K7" s="34" t="str">
        <f t="shared" ref="K7:K22" si="0">IF(J7="Div by 0", "N/A", IF(J7="N/A","N/A", IF(J7&gt;30, "No", IF(J7&lt;-30, "No", "Yes"))))</f>
        <v>Yes</v>
      </c>
    </row>
    <row r="8" spans="1:11" x14ac:dyDescent="0.2">
      <c r="A8" s="3"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1736</v>
      </c>
      <c r="J9" s="10" t="s">
        <v>1736</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3" t="s">
        <v>836</v>
      </c>
      <c r="B11" s="37" t="s">
        <v>214</v>
      </c>
      <c r="C11" s="9">
        <v>99.965221597999999</v>
      </c>
      <c r="D11" s="9" t="str">
        <f>IF(OR($B11="N/A",$C11="N/A"),"N/A",IF(C11&gt;100,"No",IF(C11&lt;95,"No","Yes")))</f>
        <v>Yes</v>
      </c>
      <c r="E11" s="9">
        <v>99.982775806000006</v>
      </c>
      <c r="F11" s="9" t="str">
        <f>IF(OR($B11="N/A",$E11="N/A"),"N/A",IF(E11&gt;100,"No",IF(E11&lt;95,"No","Yes")))</f>
        <v>Yes</v>
      </c>
      <c r="G11" s="9">
        <v>99.833772140999997</v>
      </c>
      <c r="H11" s="9" t="str">
        <f>IF($B11="N/A","N/A",IF(G11&gt;100,"No",IF(G11&lt;95,"No","Yes")))</f>
        <v>Yes</v>
      </c>
      <c r="I11" s="10">
        <v>1.7600000000000001E-2</v>
      </c>
      <c r="J11" s="10">
        <v>-0.14899999999999999</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3" t="s">
        <v>837</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12881558</v>
      </c>
      <c r="D14" s="9" t="str">
        <f>IF($B14="N/A","N/A",IF(C14&gt;15,"No",IF(C14&lt;-15,"No","Yes")))</f>
        <v>N/A</v>
      </c>
      <c r="E14" s="38">
        <v>13161719</v>
      </c>
      <c r="F14" s="9" t="str">
        <f>IF($B14="N/A","N/A",IF(E14&gt;15,"No",IF(E14&lt;-15,"No","Yes")))</f>
        <v>N/A</v>
      </c>
      <c r="G14" s="38">
        <v>12723499</v>
      </c>
      <c r="H14" s="9" t="str">
        <f>IF($B14="N/A","N/A",IF(G14&gt;15,"No",IF(G14&lt;-15,"No","Yes")))</f>
        <v>N/A</v>
      </c>
      <c r="I14" s="10">
        <v>2.1749999999999998</v>
      </c>
      <c r="J14" s="10">
        <v>-3.33</v>
      </c>
      <c r="K14" s="9" t="str">
        <f t="shared" si="0"/>
        <v>Yes</v>
      </c>
    </row>
    <row r="15" spans="1:11" ht="14.25" customHeight="1" x14ac:dyDescent="0.2">
      <c r="A15" s="3" t="s">
        <v>442</v>
      </c>
      <c r="B15" s="37" t="s">
        <v>213</v>
      </c>
      <c r="C15" s="9">
        <v>1.55261E-5</v>
      </c>
      <c r="D15" s="9" t="str">
        <f>IF($B15="N/A","N/A",IF(C15&gt;15,"No",IF(C15&lt;-15,"No","Yes")))</f>
        <v>N/A</v>
      </c>
      <c r="E15" s="9">
        <v>0</v>
      </c>
      <c r="F15" s="9" t="str">
        <f>IF($B15="N/A","N/A",IF(E15&gt;15,"No",IF(E15&lt;-15,"No","Yes")))</f>
        <v>N/A</v>
      </c>
      <c r="G15" s="9">
        <v>0</v>
      </c>
      <c r="H15" s="9" t="str">
        <f>IF($B15="N/A","N/A",IF(G15&gt;15,"No",IF(G15&lt;-15,"No","Yes")))</f>
        <v>N/A</v>
      </c>
      <c r="I15" s="10">
        <v>-100</v>
      </c>
      <c r="J15" s="10" t="s">
        <v>1736</v>
      </c>
      <c r="K15" s="9" t="str">
        <f t="shared" si="0"/>
        <v>N/A</v>
      </c>
    </row>
    <row r="16" spans="1:11" ht="12.75" customHeight="1" x14ac:dyDescent="0.2">
      <c r="A16" s="3" t="s">
        <v>859</v>
      </c>
      <c r="B16" s="37" t="s">
        <v>213</v>
      </c>
      <c r="C16" s="39">
        <v>1</v>
      </c>
      <c r="D16" s="9" t="str">
        <f>IF($B16="N/A","N/A",IF(C16&gt;15,"No",IF(C16&lt;-15,"No","Yes")))</f>
        <v>N/A</v>
      </c>
      <c r="E16" s="39" t="s">
        <v>1736</v>
      </c>
      <c r="F16" s="9" t="str">
        <f>IF($B16="N/A","N/A",IF(E16&gt;15,"No",IF(E16&lt;-15,"No","Yes")))</f>
        <v>N/A</v>
      </c>
      <c r="G16" s="39" t="s">
        <v>1736</v>
      </c>
      <c r="H16" s="9" t="str">
        <f>IF($B16="N/A","N/A",IF(G16&gt;15,"No",IF(G16&lt;-15,"No","Yes")))</f>
        <v>N/A</v>
      </c>
      <c r="I16" s="10" t="s">
        <v>1736</v>
      </c>
      <c r="J16" s="10" t="s">
        <v>1736</v>
      </c>
      <c r="K16" s="9" t="str">
        <f t="shared" si="0"/>
        <v>N/A</v>
      </c>
    </row>
    <row r="17" spans="1:11" x14ac:dyDescent="0.2">
      <c r="A17" s="3" t="s">
        <v>131</v>
      </c>
      <c r="B17" s="37" t="s">
        <v>213</v>
      </c>
      <c r="C17" s="38">
        <v>4085</v>
      </c>
      <c r="D17" s="9" t="str">
        <f>IF($B17="N/A","N/A",IF(C17&gt;15,"No",IF(C17&lt;-15,"No","Yes")))</f>
        <v>N/A</v>
      </c>
      <c r="E17" s="38">
        <v>4589</v>
      </c>
      <c r="F17" s="9" t="str">
        <f>IF($B17="N/A","N/A",IF(E17&gt;15,"No",IF(E17&lt;-15,"No","Yes")))</f>
        <v>N/A</v>
      </c>
      <c r="G17" s="38">
        <v>1547</v>
      </c>
      <c r="H17" s="9" t="str">
        <f>IF($B17="N/A","N/A",IF(G17&gt;15,"No",IF(G17&lt;-15,"No","Yes")))</f>
        <v>N/A</v>
      </c>
      <c r="I17" s="10">
        <v>12.34</v>
      </c>
      <c r="J17" s="10">
        <v>-66.3</v>
      </c>
      <c r="K17" s="9" t="str">
        <f t="shared" si="0"/>
        <v>No</v>
      </c>
    </row>
    <row r="18" spans="1:11" x14ac:dyDescent="0.2">
      <c r="A18" s="3" t="s">
        <v>346</v>
      </c>
      <c r="B18" s="37" t="s">
        <v>213</v>
      </c>
      <c r="C18" s="8">
        <v>3.1712002500000003E-2</v>
      </c>
      <c r="D18" s="9" t="str">
        <f>IF($B18="N/A","N/A",IF(C18&gt;15,"No",IF(C18&lt;-15,"No","Yes")))</f>
        <v>N/A</v>
      </c>
      <c r="E18" s="8">
        <v>3.4866266299999997E-2</v>
      </c>
      <c r="F18" s="9" t="str">
        <f>IF($B18="N/A","N/A",IF(E18&gt;15,"No",IF(E18&lt;-15,"No","Yes")))</f>
        <v>N/A</v>
      </c>
      <c r="G18" s="8">
        <v>1.2158605100000001E-2</v>
      </c>
      <c r="H18" s="9" t="str">
        <f>IF($B18="N/A","N/A",IF(G18&gt;15,"No",IF(G18&lt;-15,"No","Yes")))</f>
        <v>N/A</v>
      </c>
      <c r="I18" s="10">
        <v>9.9469999999999992</v>
      </c>
      <c r="J18" s="10">
        <v>-65.099999999999994</v>
      </c>
      <c r="K18" s="9" t="str">
        <f t="shared" si="0"/>
        <v>No</v>
      </c>
    </row>
    <row r="19" spans="1:11" ht="27.75" customHeight="1" x14ac:dyDescent="0.2">
      <c r="A19" s="3" t="s">
        <v>838</v>
      </c>
      <c r="B19" s="37" t="s">
        <v>213</v>
      </c>
      <c r="C19" s="39">
        <v>36.483231334000003</v>
      </c>
      <c r="D19" s="9" t="str">
        <f>IF($B19="N/A","N/A",IF(C19&gt;60,"No",IF(C19&lt;15,"No","Yes")))</f>
        <v>N/A</v>
      </c>
      <c r="E19" s="39">
        <v>34.727609501000003</v>
      </c>
      <c r="F19" s="9" t="str">
        <f>IF($B19="N/A","N/A",IF(E19&gt;60,"No",IF(E19&lt;15,"No","Yes")))</f>
        <v>N/A</v>
      </c>
      <c r="G19" s="39">
        <v>27.612798966</v>
      </c>
      <c r="H19" s="9" t="str">
        <f>IF($B19="N/A","N/A",IF(G19&gt;60,"No",IF(G19&lt;15,"No","Yes")))</f>
        <v>N/A</v>
      </c>
      <c r="I19" s="10">
        <v>-4.8099999999999996</v>
      </c>
      <c r="J19" s="10">
        <v>-20.5</v>
      </c>
      <c r="K19" s="9" t="str">
        <f t="shared" si="0"/>
        <v>Yes</v>
      </c>
    </row>
    <row r="20" spans="1:11" x14ac:dyDescent="0.2">
      <c r="A20" s="3" t="s">
        <v>27</v>
      </c>
      <c r="B20" s="37" t="s">
        <v>217</v>
      </c>
      <c r="C20" s="38">
        <v>11</v>
      </c>
      <c r="D20" s="9" t="str">
        <f>IF($B20="N/A","N/A",IF(C20="N/A","N/A",IF(C20=0,"Yes","No")))</f>
        <v>No</v>
      </c>
      <c r="E20" s="38">
        <v>37</v>
      </c>
      <c r="F20" s="9" t="str">
        <f>IF($B20="N/A","N/A",IF(E20="N/A","N/A",IF(E20=0,"Yes","No")))</f>
        <v>No</v>
      </c>
      <c r="G20" s="38">
        <v>37</v>
      </c>
      <c r="H20" s="9" t="str">
        <f>IF($B20="N/A","N/A",IF(G20=0,"Yes","No"))</f>
        <v>No</v>
      </c>
      <c r="I20" s="10">
        <v>270</v>
      </c>
      <c r="J20" s="10">
        <v>0</v>
      </c>
      <c r="K20" s="9" t="str">
        <f t="shared" si="0"/>
        <v>Yes</v>
      </c>
    </row>
    <row r="21" spans="1:11" x14ac:dyDescent="0.2">
      <c r="A21" s="3" t="s">
        <v>839</v>
      </c>
      <c r="B21" s="37" t="s">
        <v>213</v>
      </c>
      <c r="C21" s="9">
        <v>0</v>
      </c>
      <c r="D21" s="9" t="str">
        <f>IF($B21="N/A","N/A",IF(C21&gt;15,"No",IF(C21&lt;-15,"No","Yes")))</f>
        <v>N/A</v>
      </c>
      <c r="E21" s="9">
        <v>0</v>
      </c>
      <c r="F21" s="9" t="str">
        <f>IF($B21="N/A","N/A",IF(E21&gt;15,"No",IF(E21&lt;-15,"No","Yes")))</f>
        <v>N/A</v>
      </c>
      <c r="G21" s="9">
        <v>0</v>
      </c>
      <c r="H21" s="9" t="str">
        <f>IF($B21="N/A","N/A",IF(G21&gt;15,"No",IF(G21&lt;-15,"No","Yes")))</f>
        <v>N/A</v>
      </c>
      <c r="I21" s="10" t="s">
        <v>1736</v>
      </c>
      <c r="J21" s="10" t="s">
        <v>1736</v>
      </c>
      <c r="K21" s="9" t="str">
        <f t="shared" si="0"/>
        <v>N/A</v>
      </c>
    </row>
    <row r="22" spans="1:11" x14ac:dyDescent="0.2">
      <c r="A22" s="3" t="s">
        <v>1700</v>
      </c>
      <c r="B22" s="37" t="s">
        <v>213</v>
      </c>
      <c r="C22" s="98">
        <v>0</v>
      </c>
      <c r="D22" s="9" t="str">
        <f>IF($B22="N/A","N/A",IF(C22&gt;15,"No",IF(C22&lt;-15,"No","Yes")))</f>
        <v>N/A</v>
      </c>
      <c r="E22" s="98">
        <v>0</v>
      </c>
      <c r="F22" s="9" t="str">
        <f>IF($B22="N/A","N/A",IF(E22&gt;15,"No",IF(E22&lt;-15,"No","Yes")))</f>
        <v>N/A</v>
      </c>
      <c r="G22" s="98">
        <v>0</v>
      </c>
      <c r="H22" s="9" t="str">
        <f>IF($B22="N/A","N/A",IF(G22&gt;15,"No",IF(G22&lt;-15,"No","Yes")))</f>
        <v>N/A</v>
      </c>
      <c r="I22" s="10" t="s">
        <v>1736</v>
      </c>
      <c r="J22" s="10" t="s">
        <v>1736</v>
      </c>
      <c r="K22" s="9" t="str">
        <f t="shared" si="0"/>
        <v>N/A</v>
      </c>
    </row>
    <row r="23" spans="1:11" ht="12" customHeight="1" x14ac:dyDescent="0.2">
      <c r="A23" s="164" t="s">
        <v>1633</v>
      </c>
      <c r="B23" s="165"/>
      <c r="C23" s="165"/>
      <c r="D23" s="165"/>
      <c r="E23" s="165"/>
      <c r="F23" s="165"/>
      <c r="G23" s="165"/>
      <c r="H23" s="165"/>
      <c r="I23" s="165"/>
      <c r="J23" s="165"/>
      <c r="K23" s="166"/>
    </row>
    <row r="24" spans="1:11" x14ac:dyDescent="0.2">
      <c r="A24" s="159" t="s">
        <v>1631</v>
      </c>
      <c r="B24" s="160"/>
      <c r="C24" s="160"/>
      <c r="D24" s="160"/>
      <c r="E24" s="160"/>
      <c r="F24" s="160"/>
      <c r="G24" s="160"/>
      <c r="H24" s="160"/>
      <c r="I24" s="160"/>
      <c r="J24" s="160"/>
      <c r="K24" s="161"/>
    </row>
    <row r="25" spans="1:11" x14ac:dyDescent="0.2">
      <c r="A25" s="162" t="s">
        <v>1734</v>
      </c>
      <c r="B25" s="162"/>
      <c r="C25" s="162"/>
      <c r="D25" s="162"/>
      <c r="E25" s="162"/>
      <c r="F25" s="162"/>
      <c r="G25" s="162"/>
      <c r="H25" s="162"/>
      <c r="I25" s="162"/>
      <c r="J25" s="162"/>
      <c r="K25" s="163"/>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1728</v>
      </c>
      <c r="B1" s="151"/>
      <c r="C1" s="151"/>
      <c r="D1" s="151"/>
      <c r="E1" s="151"/>
      <c r="F1" s="151"/>
      <c r="G1" s="151"/>
      <c r="H1" s="151"/>
      <c r="I1" s="151"/>
      <c r="J1" s="151"/>
      <c r="K1" s="152"/>
    </row>
    <row r="2" spans="1:11" x14ac:dyDescent="0.2">
      <c r="A2" s="156" t="s">
        <v>1588</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3" t="s">
        <v>12</v>
      </c>
      <c r="B6" s="37" t="s">
        <v>213</v>
      </c>
      <c r="C6" s="38">
        <v>12881558</v>
      </c>
      <c r="D6" s="9" t="str">
        <f>IF($B6="N/A","N/A",IF(C6&gt;15,"No",IF(C6&lt;-15,"No","Yes")))</f>
        <v>N/A</v>
      </c>
      <c r="E6" s="38">
        <v>13161719</v>
      </c>
      <c r="F6" s="9" t="str">
        <f>IF($B6="N/A","N/A",IF(E6&gt;15,"No",IF(E6&lt;-15,"No","Yes")))</f>
        <v>N/A</v>
      </c>
      <c r="G6" s="38">
        <v>12723499</v>
      </c>
      <c r="H6" s="9" t="str">
        <f>IF($B6="N/A","N/A",IF(G6&gt;15,"No",IF(G6&lt;-15,"No","Yes")))</f>
        <v>N/A</v>
      </c>
      <c r="I6" s="10">
        <v>2.1749999999999998</v>
      </c>
      <c r="J6" s="10">
        <v>-3.33</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1736</v>
      </c>
      <c r="J8" s="10" t="s">
        <v>1736</v>
      </c>
      <c r="K8" s="9" t="str">
        <f t="shared" si="0"/>
        <v>N/A</v>
      </c>
    </row>
    <row r="9" spans="1:11" x14ac:dyDescent="0.2">
      <c r="A9" s="3" t="s">
        <v>851</v>
      </c>
      <c r="B9" s="37" t="s">
        <v>271</v>
      </c>
      <c r="C9" s="39">
        <v>62.146046929999997</v>
      </c>
      <c r="D9" s="9" t="str">
        <f>IF($B9="N/A","N/A",IF(C9&gt;60,"No",IF(C9&lt;15,"No","Yes")))</f>
        <v>No</v>
      </c>
      <c r="E9" s="39">
        <v>61.468514257000002</v>
      </c>
      <c r="F9" s="9" t="str">
        <f>IF($B9="N/A","N/A",IF(E9&gt;60,"No",IF(E9&lt;15,"No","Yes")))</f>
        <v>No</v>
      </c>
      <c r="G9" s="39">
        <v>62.185227664000003</v>
      </c>
      <c r="H9" s="9" t="str">
        <f>IF($B9="N/A","N/A",IF(G9&gt;60,"No",IF(G9&lt;15,"No","Yes")))</f>
        <v>No</v>
      </c>
      <c r="I9" s="10">
        <v>-1.0900000000000001</v>
      </c>
      <c r="J9" s="10">
        <v>1.1659999999999999</v>
      </c>
      <c r="K9" s="9" t="str">
        <f t="shared" si="0"/>
        <v>Yes</v>
      </c>
    </row>
    <row r="10" spans="1:11" x14ac:dyDescent="0.2">
      <c r="A10" s="3" t="s">
        <v>14</v>
      </c>
      <c r="B10" s="37" t="s">
        <v>272</v>
      </c>
      <c r="C10" s="9">
        <v>1.1221158186</v>
      </c>
      <c r="D10" s="9" t="str">
        <f>IF($B10="N/A","N/A",IF(C10&gt;15,"No",IF(C10&lt;=0,"No","Yes")))</f>
        <v>Yes</v>
      </c>
      <c r="E10" s="9">
        <v>1.8291987543999999</v>
      </c>
      <c r="F10" s="9" t="str">
        <f>IF($B10="N/A","N/A",IF(E10&gt;15,"No",IF(E10&lt;=0,"No","Yes")))</f>
        <v>Yes</v>
      </c>
      <c r="G10" s="9">
        <v>1.6415295824</v>
      </c>
      <c r="H10" s="9" t="str">
        <f>IF($B10="N/A","N/A",IF(G10&gt;15,"No",IF(G10&lt;=0,"No","Yes")))</f>
        <v>Yes</v>
      </c>
      <c r="I10" s="10">
        <v>63.01</v>
      </c>
      <c r="J10" s="10">
        <v>-10.3</v>
      </c>
      <c r="K10" s="9" t="str">
        <f t="shared" si="0"/>
        <v>Yes</v>
      </c>
    </row>
    <row r="11" spans="1:11" x14ac:dyDescent="0.2">
      <c r="A11" s="3" t="s">
        <v>874</v>
      </c>
      <c r="B11" s="37" t="s">
        <v>213</v>
      </c>
      <c r="C11" s="39">
        <v>81.316528993999995</v>
      </c>
      <c r="D11" s="9" t="str">
        <f>IF($B11="N/A","N/A",IF(C11&gt;15,"No",IF(C11&lt;-15,"No","Yes")))</f>
        <v>N/A</v>
      </c>
      <c r="E11" s="39">
        <v>85.025195843000006</v>
      </c>
      <c r="F11" s="9" t="str">
        <f>IF($B11="N/A","N/A",IF(E11&gt;15,"No",IF(E11&lt;-15,"No","Yes")))</f>
        <v>N/A</v>
      </c>
      <c r="G11" s="39">
        <v>87.248592359</v>
      </c>
      <c r="H11" s="9" t="str">
        <f>IF($B11="N/A","N/A",IF(G11&gt;15,"No",IF(G11&lt;-15,"No","Yes")))</f>
        <v>N/A</v>
      </c>
      <c r="I11" s="10">
        <v>4.5609999999999999</v>
      </c>
      <c r="J11" s="10">
        <v>2.6150000000000002</v>
      </c>
      <c r="K11" s="9" t="str">
        <f t="shared" si="0"/>
        <v>Yes</v>
      </c>
    </row>
    <row r="12" spans="1:11" x14ac:dyDescent="0.2">
      <c r="A12" s="3" t="s">
        <v>936</v>
      </c>
      <c r="B12" s="37" t="s">
        <v>213</v>
      </c>
      <c r="C12" s="9">
        <v>2.5754338100999998</v>
      </c>
      <c r="D12" s="9" t="str">
        <f>IF($B12="N/A","N/A",IF(C12&gt;15,"No",IF(C12&lt;-15,"No","Yes")))</f>
        <v>N/A</v>
      </c>
      <c r="E12" s="9">
        <v>2.4182935374999999</v>
      </c>
      <c r="F12" s="9" t="str">
        <f>IF($B12="N/A","N/A",IF(E12&gt;15,"No",IF(E12&lt;-15,"No","Yes")))</f>
        <v>N/A</v>
      </c>
      <c r="G12" s="9">
        <v>2.2749402502999998</v>
      </c>
      <c r="H12" s="9" t="str">
        <f>IF($B12="N/A","N/A",IF(G12&gt;15,"No",IF(G12&lt;-15,"No","Yes")))</f>
        <v>N/A</v>
      </c>
      <c r="I12" s="10">
        <v>-6.1</v>
      </c>
      <c r="J12" s="10">
        <v>-5.93</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1736</v>
      </c>
      <c r="J14" s="10" t="s">
        <v>1736</v>
      </c>
      <c r="K14" s="9" t="str">
        <f t="shared" si="0"/>
        <v>N/A</v>
      </c>
    </row>
    <row r="15" spans="1:11" x14ac:dyDescent="0.2">
      <c r="A15" s="3" t="s">
        <v>164</v>
      </c>
      <c r="B15" s="37" t="s">
        <v>213</v>
      </c>
      <c r="C15" s="9">
        <v>100</v>
      </c>
      <c r="D15" s="9" t="str">
        <f>IF($B15="N/A","N/A",IF(C15&gt;15,"No",IF(C15&lt;-15,"No","Yes")))</f>
        <v>N/A</v>
      </c>
      <c r="E15" s="9">
        <v>100</v>
      </c>
      <c r="F15" s="9" t="str">
        <f>IF($B15="N/A","N/A",IF(E15&gt;15,"No",IF(E15&lt;-15,"No","Yes")))</f>
        <v>N/A</v>
      </c>
      <c r="G15" s="9">
        <v>99.991661098999998</v>
      </c>
      <c r="H15" s="9" t="str">
        <f>IF($B15="N/A","N/A",IF(G15&gt;15,"No",IF(G15&lt;-15,"No","Yes")))</f>
        <v>N/A</v>
      </c>
      <c r="I15" s="10">
        <v>0</v>
      </c>
      <c r="J15" s="10">
        <v>-8.0000000000000002E-3</v>
      </c>
      <c r="K15" s="9" t="str">
        <f t="shared" si="0"/>
        <v>Yes</v>
      </c>
    </row>
    <row r="16" spans="1:11" x14ac:dyDescent="0.2">
      <c r="A16" s="3" t="s">
        <v>165</v>
      </c>
      <c r="B16" s="37" t="s">
        <v>275</v>
      </c>
      <c r="C16" s="9">
        <v>99.986282715000002</v>
      </c>
      <c r="D16" s="9" t="str">
        <f>IF($B16="N/A","N/A",IF(C16&gt;98,"Yes","No"))</f>
        <v>Yes</v>
      </c>
      <c r="E16" s="9">
        <v>99.985746543000005</v>
      </c>
      <c r="F16" s="9" t="str">
        <f>IF($B16="N/A","N/A",IF(E16&gt;98,"Yes","No"))</f>
        <v>Yes</v>
      </c>
      <c r="G16" s="9">
        <v>99.994498368999999</v>
      </c>
      <c r="H16" s="9" t="str">
        <f>IF($B16="N/A","N/A",IF(G16&gt;98,"Yes","No"))</f>
        <v>Yes</v>
      </c>
      <c r="I16" s="10">
        <v>-1E-3</v>
      </c>
      <c r="J16" s="10">
        <v>8.8000000000000005E-3</v>
      </c>
      <c r="K16" s="9" t="str">
        <f t="shared" si="0"/>
        <v>Yes</v>
      </c>
    </row>
    <row r="17" spans="1:11" x14ac:dyDescent="0.2">
      <c r="A17" s="3" t="s">
        <v>21</v>
      </c>
      <c r="B17" s="37" t="s">
        <v>275</v>
      </c>
      <c r="C17" s="9">
        <v>99.813135958000004</v>
      </c>
      <c r="D17" s="9" t="str">
        <f>IF($B17="N/A","N/A",IF(C17&gt;98,"Yes","No"))</f>
        <v>Yes</v>
      </c>
      <c r="E17" s="9">
        <v>99.799144776999995</v>
      </c>
      <c r="F17" s="9" t="str">
        <f>IF($B17="N/A","N/A",IF(E17&gt;98,"Yes","No"))</f>
        <v>Yes</v>
      </c>
      <c r="G17" s="9">
        <v>99.747042854</v>
      </c>
      <c r="H17" s="9" t="str">
        <f>IF($B17="N/A","N/A",IF(G17&gt;98,"Yes","No"))</f>
        <v>Yes</v>
      </c>
      <c r="I17" s="10">
        <v>-1.4E-2</v>
      </c>
      <c r="J17" s="10">
        <v>-5.1999999999999998E-2</v>
      </c>
      <c r="K17" s="9" t="str">
        <f t="shared" si="0"/>
        <v>Yes</v>
      </c>
    </row>
    <row r="18" spans="1:11" x14ac:dyDescent="0.2">
      <c r="A18" s="3" t="s">
        <v>53</v>
      </c>
      <c r="B18" s="37" t="s">
        <v>275</v>
      </c>
      <c r="C18" s="9">
        <v>99.999976711000002</v>
      </c>
      <c r="D18" s="9" t="str">
        <f>IF($B18="N/A","N/A",IF(C18&gt;98,"Yes","No"))</f>
        <v>Yes</v>
      </c>
      <c r="E18" s="9">
        <v>99.999992402000004</v>
      </c>
      <c r="F18" s="9" t="str">
        <f>IF($B18="N/A","N/A",IF(E18&gt;98,"Yes","No"))</f>
        <v>Yes</v>
      </c>
      <c r="G18" s="9">
        <v>100</v>
      </c>
      <c r="H18" s="9" t="str">
        <f>IF($B18="N/A","N/A",IF(G18&gt;98,"Yes","No"))</f>
        <v>Yes</v>
      </c>
      <c r="I18" s="10">
        <v>0</v>
      </c>
      <c r="J18" s="10">
        <v>0</v>
      </c>
      <c r="K18" s="9" t="str">
        <f t="shared" si="0"/>
        <v>Yes</v>
      </c>
    </row>
    <row r="19" spans="1:11" ht="12.75" customHeight="1" x14ac:dyDescent="0.2">
      <c r="A19" s="3" t="s">
        <v>675</v>
      </c>
      <c r="B19" s="37" t="s">
        <v>223</v>
      </c>
      <c r="C19" s="9">
        <v>99.836394014000007</v>
      </c>
      <c r="D19" s="9" t="str">
        <f>IF($B19="N/A","N/A",IF(C19&gt;100,"No",IF(C19&lt;98,"No","Yes")))</f>
        <v>Yes</v>
      </c>
      <c r="E19" s="9">
        <v>99.494564502000003</v>
      </c>
      <c r="F19" s="9" t="str">
        <f>IF($B19="N/A","N/A",IF(E19&gt;100,"No",IF(E19&lt;98,"No","Yes")))</f>
        <v>Yes</v>
      </c>
      <c r="G19" s="9">
        <v>99.537595750999998</v>
      </c>
      <c r="H19" s="9" t="str">
        <f>IF($B19="N/A","N/A",IF(G19&gt;100,"No",IF(G19&lt;98,"No","Yes")))</f>
        <v>Yes</v>
      </c>
      <c r="I19" s="10">
        <v>-0.34200000000000003</v>
      </c>
      <c r="J19" s="10">
        <v>4.3200000000000002E-2</v>
      </c>
      <c r="K19" s="9" t="str">
        <f>IF(J19="Div by 0", "N/A", IF(J19="N/A","N/A", IF(J19&gt;30, "No", IF(J19&lt;-30, "No", "Yes"))))</f>
        <v>Yes</v>
      </c>
    </row>
    <row r="20" spans="1:11" x14ac:dyDescent="0.2">
      <c r="A20" s="3" t="s">
        <v>676</v>
      </c>
      <c r="B20" s="37" t="s">
        <v>223</v>
      </c>
      <c r="C20" s="9">
        <v>99.999937896000006</v>
      </c>
      <c r="D20" s="9" t="str">
        <f>IF($B20="N/A","N/A",IF(C20&gt;100,"No",IF(C20&lt;98,"No","Yes")))</f>
        <v>Yes</v>
      </c>
      <c r="E20" s="9">
        <v>99.999969609000004</v>
      </c>
      <c r="F20" s="9" t="str">
        <f>IF($B20="N/A","N/A",IF(E20&gt;100,"No",IF(E20&lt;98,"No","Yes")))</f>
        <v>Yes</v>
      </c>
      <c r="G20" s="9">
        <v>99.999921404999995</v>
      </c>
      <c r="H20" s="9" t="str">
        <f>IF($B20="N/A","N/A",IF(G20&gt;100,"No",IF(G20&lt;98,"No","Yes")))</f>
        <v>Yes</v>
      </c>
      <c r="I20" s="10">
        <v>0</v>
      </c>
      <c r="J20" s="10">
        <v>0</v>
      </c>
      <c r="K20" s="9" t="str">
        <f>IF(J20="Div by 0", "N/A", IF(J20="N/A","N/A", IF(J20&gt;30, "No", IF(J20&lt;-30, "No", "Yes"))))</f>
        <v>Yes</v>
      </c>
    </row>
    <row r="21" spans="1:11" x14ac:dyDescent="0.2">
      <c r="A21" s="3" t="s">
        <v>677</v>
      </c>
      <c r="B21" s="37" t="s">
        <v>223</v>
      </c>
      <c r="C21" s="9">
        <v>99.999937896000006</v>
      </c>
      <c r="D21" s="9" t="str">
        <f>IF($B21="N/A","N/A",IF(C21&gt;100,"No",IF(C21&lt;98,"No","Yes")))</f>
        <v>Yes</v>
      </c>
      <c r="E21" s="9">
        <v>99.999969609000004</v>
      </c>
      <c r="F21" s="9" t="str">
        <f>IF($B21="N/A","N/A",IF(E21&gt;100,"No",IF(E21&lt;98,"No","Yes")))</f>
        <v>Yes</v>
      </c>
      <c r="G21" s="9">
        <v>99.999921404999995</v>
      </c>
      <c r="H21" s="9" t="str">
        <f>IF($B21="N/A","N/A",IF(G21&gt;100,"No",IF(G21&lt;98,"No","Yes")))</f>
        <v>Yes</v>
      </c>
      <c r="I21" s="10">
        <v>0</v>
      </c>
      <c r="J21" s="10">
        <v>0</v>
      </c>
      <c r="K21" s="9" t="str">
        <f>IF(J21="Div by 0", "N/A", IF(J21="N/A","N/A", IF(J21&gt;30, "No", IF(J21&lt;-30, "No", "Yes"))))</f>
        <v>Yes</v>
      </c>
    </row>
    <row r="22" spans="1:11" ht="15" customHeight="1" x14ac:dyDescent="0.2">
      <c r="A22" s="3" t="s">
        <v>1701</v>
      </c>
      <c r="B22" s="37" t="s">
        <v>213</v>
      </c>
      <c r="C22" s="9">
        <v>57.970153920999998</v>
      </c>
      <c r="D22" s="9" t="str">
        <f>IF($B22="N/A","N/A",IF(C22&gt;15,"No",IF(C22&lt;-15,"No","Yes")))</f>
        <v>N/A</v>
      </c>
      <c r="E22" s="9">
        <v>55.350817016999997</v>
      </c>
      <c r="F22" s="9" t="str">
        <f>IF($B22="N/A","N/A",IF(E22&gt;15,"No",IF(E22&lt;-15,"No","Yes")))</f>
        <v>N/A</v>
      </c>
      <c r="G22" s="9">
        <v>54.901713749999999</v>
      </c>
      <c r="H22" s="9" t="str">
        <f>IF($B22="N/A","N/A",IF(G22&gt;15,"No",IF(G22&lt;-15,"No","Yes")))</f>
        <v>N/A</v>
      </c>
      <c r="I22" s="10">
        <v>-4.5199999999999996</v>
      </c>
      <c r="J22" s="10">
        <v>-0.81100000000000005</v>
      </c>
      <c r="K22" s="9" t="str">
        <f t="shared" ref="K22:K31" si="1">IF(J22="Div by 0", "N/A", IF(J22="N/A","N/A", IF(J22&gt;30, "No", IF(J22&lt;-30, "No", "Yes"))))</f>
        <v>Yes</v>
      </c>
    </row>
    <row r="23" spans="1:11" x14ac:dyDescent="0.2">
      <c r="A23" s="3" t="s">
        <v>937</v>
      </c>
      <c r="B23" s="37" t="s">
        <v>213</v>
      </c>
      <c r="C23" s="9">
        <v>40.632647075999998</v>
      </c>
      <c r="D23" s="9" t="str">
        <f>IF($B23="N/A","N/A",IF(C23&gt;15,"No",IF(C23&lt;-15,"No","Yes")))</f>
        <v>N/A</v>
      </c>
      <c r="E23" s="9">
        <v>43.122877793999997</v>
      </c>
      <c r="F23" s="9" t="str">
        <f>IF($B23="N/A","N/A",IF(E23&gt;15,"No",IF(E23&lt;-15,"No","Yes")))</f>
        <v>N/A</v>
      </c>
      <c r="G23" s="9">
        <v>43.420799576999997</v>
      </c>
      <c r="H23" s="9" t="str">
        <f>IF($B23="N/A","N/A",IF(G23&gt;15,"No",IF(G23&lt;-15,"No","Yes")))</f>
        <v>N/A</v>
      </c>
      <c r="I23" s="10">
        <v>6.1289999999999996</v>
      </c>
      <c r="J23" s="10">
        <v>0.69089999999999996</v>
      </c>
      <c r="K23" s="9" t="str">
        <f t="shared" si="1"/>
        <v>Yes</v>
      </c>
    </row>
    <row r="24" spans="1:11" ht="25.5" x14ac:dyDescent="0.2">
      <c r="A24" s="3" t="s">
        <v>938</v>
      </c>
      <c r="B24" s="37" t="s">
        <v>213</v>
      </c>
      <c r="C24" s="9">
        <v>6.6839741000000001E-3</v>
      </c>
      <c r="D24" s="9" t="str">
        <f>IF($B24="N/A","N/A",IF(C24&gt;15,"No",IF(C24&lt;-15,"No","Yes")))</f>
        <v>N/A</v>
      </c>
      <c r="E24" s="9">
        <v>0.2110970459</v>
      </c>
      <c r="F24" s="9" t="str">
        <f>IF($B24="N/A","N/A",IF(E24&gt;15,"No",IF(E24&lt;-15,"No","Yes")))</f>
        <v>N/A</v>
      </c>
      <c r="G24" s="9">
        <v>0.37523483120000001</v>
      </c>
      <c r="H24" s="9" t="str">
        <f>IF($B24="N/A","N/A",IF(G24&gt;15,"No",IF(G24&lt;-15,"No","Yes")))</f>
        <v>N/A</v>
      </c>
      <c r="I24" s="10">
        <v>3058</v>
      </c>
      <c r="J24" s="10">
        <v>77.75</v>
      </c>
      <c r="K24" s="9" t="str">
        <f t="shared" si="1"/>
        <v>No</v>
      </c>
    </row>
    <row r="25" spans="1:11" x14ac:dyDescent="0.2">
      <c r="A25" s="3" t="s">
        <v>166</v>
      </c>
      <c r="B25" s="37" t="s">
        <v>213</v>
      </c>
      <c r="C25" s="9">
        <v>99.999937896000006</v>
      </c>
      <c r="D25" s="9" t="str">
        <f t="shared" ref="D25:D27" si="2">IF($B25="N/A","N/A",IF(C25&gt;15,"No",IF(C25&lt;-15,"No","Yes")))</f>
        <v>N/A</v>
      </c>
      <c r="E25" s="9">
        <v>99.999969609000004</v>
      </c>
      <c r="F25" s="9" t="str">
        <f t="shared" ref="F25:F27" si="3">IF($B25="N/A","N/A",IF(E25&gt;15,"No",IF(E25&lt;-15,"No","Yes")))</f>
        <v>N/A</v>
      </c>
      <c r="G25" s="9">
        <v>99.999921404999995</v>
      </c>
      <c r="H25" s="9" t="str">
        <f t="shared" ref="H25:H27" si="4">IF($B25="N/A","N/A",IF(G25&gt;15,"No",IF(G25&lt;-15,"No","Yes")))</f>
        <v>N/A</v>
      </c>
      <c r="I25" s="10">
        <v>0</v>
      </c>
      <c r="J25" s="10">
        <v>0</v>
      </c>
      <c r="K25" s="9" t="str">
        <f t="shared" si="1"/>
        <v>Yes</v>
      </c>
    </row>
    <row r="26" spans="1:11" x14ac:dyDescent="0.2">
      <c r="A26" s="3" t="s">
        <v>167</v>
      </c>
      <c r="B26" s="37" t="s">
        <v>213</v>
      </c>
      <c r="C26" s="9">
        <v>99.999937896000006</v>
      </c>
      <c r="D26" s="9" t="str">
        <f t="shared" si="2"/>
        <v>N/A</v>
      </c>
      <c r="E26" s="9">
        <v>99.999969609000004</v>
      </c>
      <c r="F26" s="9" t="str">
        <f t="shared" si="3"/>
        <v>N/A</v>
      </c>
      <c r="G26" s="9">
        <v>99.999921404999995</v>
      </c>
      <c r="H26" s="9" t="str">
        <f t="shared" si="4"/>
        <v>N/A</v>
      </c>
      <c r="I26" s="10">
        <v>0</v>
      </c>
      <c r="J26" s="10">
        <v>0</v>
      </c>
      <c r="K26" s="9" t="str">
        <f t="shared" si="1"/>
        <v>Yes</v>
      </c>
    </row>
    <row r="27" spans="1:11" x14ac:dyDescent="0.2">
      <c r="A27" s="3" t="s">
        <v>168</v>
      </c>
      <c r="B27" s="37" t="s">
        <v>213</v>
      </c>
      <c r="C27" s="9">
        <v>99.999937896000006</v>
      </c>
      <c r="D27" s="9" t="str">
        <f t="shared" si="2"/>
        <v>N/A</v>
      </c>
      <c r="E27" s="9">
        <v>99.999969609000004</v>
      </c>
      <c r="F27" s="9" t="str">
        <f t="shared" si="3"/>
        <v>N/A</v>
      </c>
      <c r="G27" s="9">
        <v>99.999921404999995</v>
      </c>
      <c r="H27" s="9" t="str">
        <f t="shared" si="4"/>
        <v>N/A</v>
      </c>
      <c r="I27" s="10">
        <v>0</v>
      </c>
      <c r="J27" s="10">
        <v>0</v>
      </c>
      <c r="K27" s="9" t="str">
        <f t="shared" si="1"/>
        <v>Yes</v>
      </c>
    </row>
    <row r="28" spans="1:11" x14ac:dyDescent="0.2">
      <c r="A28" s="3" t="s">
        <v>54</v>
      </c>
      <c r="B28" s="37" t="s">
        <v>213</v>
      </c>
      <c r="C28" s="9">
        <v>7.2934422993999997</v>
      </c>
      <c r="D28" s="9" t="str">
        <f>IF($B28="N/A","N/A",IF(C28&gt;15,"No",IF(C28&lt;-15,"No","Yes")))</f>
        <v>N/A</v>
      </c>
      <c r="E28" s="9">
        <v>7.2618325919000002</v>
      </c>
      <c r="F28" s="9" t="str">
        <f>IF($B28="N/A","N/A",IF(E28&gt;15,"No",IF(E28&lt;-15,"No","Yes")))</f>
        <v>N/A</v>
      </c>
      <c r="G28" s="9">
        <v>6.8178572577000001</v>
      </c>
      <c r="H28" s="9" t="str">
        <f>IF($B28="N/A","N/A",IF(G28&gt;15,"No",IF(G28&lt;-15,"No","Yes")))</f>
        <v>N/A</v>
      </c>
      <c r="I28" s="10">
        <v>-0.433</v>
      </c>
      <c r="J28" s="10">
        <v>-6.11</v>
      </c>
      <c r="K28" s="9" t="str">
        <f t="shared" si="1"/>
        <v>Yes</v>
      </c>
    </row>
    <row r="29" spans="1:11" x14ac:dyDescent="0.2">
      <c r="A29" s="3" t="s">
        <v>55</v>
      </c>
      <c r="B29" s="37" t="s">
        <v>213</v>
      </c>
      <c r="C29" s="9">
        <v>92.706495595999996</v>
      </c>
      <c r="D29" s="9" t="str">
        <f>IF($B29="N/A","N/A",IF(C29&gt;15,"No",IF(C29&lt;-15,"No","Yes")))</f>
        <v>N/A</v>
      </c>
      <c r="E29" s="9">
        <v>92.738137017</v>
      </c>
      <c r="F29" s="9" t="str">
        <f>IF($B29="N/A","N/A",IF(E29&gt;15,"No",IF(E29&lt;-15,"No","Yes")))</f>
        <v>N/A</v>
      </c>
      <c r="G29" s="9">
        <v>93.182064147999995</v>
      </c>
      <c r="H29" s="9" t="str">
        <f>IF($B29="N/A","N/A",IF(G29&gt;15,"No",IF(G29&lt;-15,"No","Yes")))</f>
        <v>N/A</v>
      </c>
      <c r="I29" s="10">
        <v>3.4099999999999998E-2</v>
      </c>
      <c r="J29" s="10">
        <v>0.47870000000000001</v>
      </c>
      <c r="K29" s="9" t="str">
        <f t="shared" si="1"/>
        <v>Yes</v>
      </c>
    </row>
    <row r="30" spans="1:11" x14ac:dyDescent="0.2">
      <c r="A30" s="3" t="s">
        <v>56</v>
      </c>
      <c r="B30" s="37" t="s">
        <v>213</v>
      </c>
      <c r="C30" s="9">
        <v>76.445815017000001</v>
      </c>
      <c r="D30" s="9" t="str">
        <f>IF($B30="N/A","N/A",IF(C30&gt;15,"No",IF(C30&lt;-15,"No","Yes")))</f>
        <v>N/A</v>
      </c>
      <c r="E30" s="9">
        <v>77.837043929999993</v>
      </c>
      <c r="F30" s="9" t="str">
        <f>IF($B30="N/A","N/A",IF(E30&gt;15,"No",IF(E30&lt;-15,"No","Yes")))</f>
        <v>N/A</v>
      </c>
      <c r="G30" s="9">
        <v>80.295978331000001</v>
      </c>
      <c r="H30" s="9" t="str">
        <f>IF($B30="N/A","N/A",IF(G30&gt;15,"No",IF(G30&lt;-15,"No","Yes")))</f>
        <v>N/A</v>
      </c>
      <c r="I30" s="10">
        <v>1.82</v>
      </c>
      <c r="J30" s="10">
        <v>3.1589999999999998</v>
      </c>
      <c r="K30" s="9" t="str">
        <f t="shared" si="1"/>
        <v>Yes</v>
      </c>
    </row>
    <row r="31" spans="1:11" x14ac:dyDescent="0.2">
      <c r="A31" s="3" t="s">
        <v>57</v>
      </c>
      <c r="B31" s="37" t="s">
        <v>213</v>
      </c>
      <c r="C31" s="9">
        <v>16.547400554999999</v>
      </c>
      <c r="D31" s="9" t="str">
        <f>IF($B31="N/A","N/A",IF(C31&gt;15,"No",IF(C31&lt;-15,"No","Yes")))</f>
        <v>N/A</v>
      </c>
      <c r="E31" s="9">
        <v>16.313271844999999</v>
      </c>
      <c r="F31" s="9" t="str">
        <f>IF($B31="N/A","N/A",IF(E31&gt;15,"No",IF(E31&lt;-15,"No","Yes")))</f>
        <v>N/A</v>
      </c>
      <c r="G31" s="9">
        <v>15.538076436000001</v>
      </c>
      <c r="H31" s="9" t="str">
        <f>IF($B31="N/A","N/A",IF(G31&gt;15,"No",IF(G31&lt;-15,"No","Yes")))</f>
        <v>N/A</v>
      </c>
      <c r="I31" s="10">
        <v>-1.41</v>
      </c>
      <c r="J31" s="10">
        <v>-4.75</v>
      </c>
      <c r="K31" s="9" t="str">
        <f t="shared" si="1"/>
        <v>Yes</v>
      </c>
    </row>
    <row r="32" spans="1:11" ht="12" customHeight="1" x14ac:dyDescent="0.2">
      <c r="A32" s="164" t="s">
        <v>1633</v>
      </c>
      <c r="B32" s="165"/>
      <c r="C32" s="165"/>
      <c r="D32" s="165"/>
      <c r="E32" s="165"/>
      <c r="F32" s="165"/>
      <c r="G32" s="165"/>
      <c r="H32" s="165"/>
      <c r="I32" s="165"/>
      <c r="J32" s="165"/>
      <c r="K32" s="166"/>
    </row>
    <row r="33" spans="1:11" x14ac:dyDescent="0.2">
      <c r="A33" s="159" t="s">
        <v>1631</v>
      </c>
      <c r="B33" s="160"/>
      <c r="C33" s="160"/>
      <c r="D33" s="160"/>
      <c r="E33" s="160"/>
      <c r="F33" s="160"/>
      <c r="G33" s="160"/>
      <c r="H33" s="160"/>
      <c r="I33" s="160"/>
      <c r="J33" s="160"/>
      <c r="K33" s="161"/>
    </row>
    <row r="34" spans="1:11" x14ac:dyDescent="0.2">
      <c r="A34" s="162" t="s">
        <v>1734</v>
      </c>
      <c r="B34" s="162"/>
      <c r="C34" s="162"/>
      <c r="D34" s="162"/>
      <c r="E34" s="162"/>
      <c r="F34" s="162"/>
      <c r="G34" s="162"/>
      <c r="H34" s="162"/>
      <c r="I34" s="162"/>
      <c r="J34" s="162"/>
      <c r="K34" s="163"/>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1728</v>
      </c>
      <c r="B1" s="151"/>
      <c r="C1" s="151"/>
      <c r="D1" s="151"/>
      <c r="E1" s="151"/>
      <c r="F1" s="151"/>
      <c r="G1" s="151"/>
      <c r="H1" s="151"/>
      <c r="I1" s="151"/>
      <c r="J1" s="151"/>
      <c r="K1" s="152"/>
    </row>
    <row r="2" spans="1:11" x14ac:dyDescent="0.2">
      <c r="A2" s="156" t="s">
        <v>1589</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1736</v>
      </c>
      <c r="J6" s="10" t="s">
        <v>1736</v>
      </c>
      <c r="K6" s="9" t="str">
        <f t="shared" ref="K6:K18" si="2">IF(J6="Div by 0", "N/A", IF(J6="N/A","N/A", IF(J6&gt;30, "No", IF(J6&lt;-30, "No", "Yes"))))</f>
        <v>N/A</v>
      </c>
    </row>
    <row r="7" spans="1:11" x14ac:dyDescent="0.2">
      <c r="A7" s="28" t="s">
        <v>443</v>
      </c>
      <c r="B7" s="87" t="s">
        <v>213</v>
      </c>
      <c r="C7" s="9" t="s">
        <v>1736</v>
      </c>
      <c r="D7" s="9" t="str">
        <f t="shared" si="0"/>
        <v>N/A</v>
      </c>
      <c r="E7" s="9" t="s">
        <v>1736</v>
      </c>
      <c r="F7" s="9" t="str">
        <f t="shared" si="0"/>
        <v>N/A</v>
      </c>
      <c r="G7" s="9" t="s">
        <v>1736</v>
      </c>
      <c r="H7" s="9" t="str">
        <f t="shared" si="1"/>
        <v>N/A</v>
      </c>
      <c r="I7" s="10" t="s">
        <v>1736</v>
      </c>
      <c r="J7" s="10" t="s">
        <v>1736</v>
      </c>
      <c r="K7" s="9" t="str">
        <f t="shared" si="2"/>
        <v>N/A</v>
      </c>
    </row>
    <row r="8" spans="1:11" x14ac:dyDescent="0.2">
      <c r="A8" s="28" t="s">
        <v>444</v>
      </c>
      <c r="B8" s="87" t="s">
        <v>213</v>
      </c>
      <c r="C8" s="9" t="s">
        <v>1736</v>
      </c>
      <c r="D8" s="9" t="str">
        <f t="shared" si="0"/>
        <v>N/A</v>
      </c>
      <c r="E8" s="9" t="s">
        <v>1736</v>
      </c>
      <c r="F8" s="9" t="str">
        <f t="shared" si="0"/>
        <v>N/A</v>
      </c>
      <c r="G8" s="9" t="s">
        <v>1736</v>
      </c>
      <c r="H8" s="9" t="str">
        <f t="shared" si="1"/>
        <v>N/A</v>
      </c>
      <c r="I8" s="10" t="s">
        <v>1736</v>
      </c>
      <c r="J8" s="10" t="s">
        <v>1736</v>
      </c>
      <c r="K8" s="9" t="str">
        <f t="shared" si="2"/>
        <v>N/A</v>
      </c>
    </row>
    <row r="9" spans="1:11" x14ac:dyDescent="0.2">
      <c r="A9" s="28" t="s">
        <v>445</v>
      </c>
      <c r="B9" s="87" t="s">
        <v>213</v>
      </c>
      <c r="C9" s="9" t="s">
        <v>1736</v>
      </c>
      <c r="D9" s="9" t="str">
        <f t="shared" si="0"/>
        <v>N/A</v>
      </c>
      <c r="E9" s="9" t="s">
        <v>1736</v>
      </c>
      <c r="F9" s="9" t="str">
        <f t="shared" si="0"/>
        <v>N/A</v>
      </c>
      <c r="G9" s="9" t="s">
        <v>1736</v>
      </c>
      <c r="H9" s="9" t="str">
        <f t="shared" si="1"/>
        <v>N/A</v>
      </c>
      <c r="I9" s="10" t="s">
        <v>1736</v>
      </c>
      <c r="J9" s="10" t="s">
        <v>1736</v>
      </c>
      <c r="K9" s="9" t="str">
        <f t="shared" si="2"/>
        <v>N/A</v>
      </c>
    </row>
    <row r="10" spans="1:11" x14ac:dyDescent="0.2">
      <c r="A10" s="28" t="s">
        <v>446</v>
      </c>
      <c r="B10" s="87" t="s">
        <v>213</v>
      </c>
      <c r="C10" s="9" t="s">
        <v>1736</v>
      </c>
      <c r="D10" s="9" t="str">
        <f t="shared" si="0"/>
        <v>N/A</v>
      </c>
      <c r="E10" s="9" t="s">
        <v>1736</v>
      </c>
      <c r="F10" s="9" t="str">
        <f t="shared" si="0"/>
        <v>N/A</v>
      </c>
      <c r="G10" s="9" t="s">
        <v>1736</v>
      </c>
      <c r="H10" s="9" t="str">
        <f t="shared" si="1"/>
        <v>N/A</v>
      </c>
      <c r="I10" s="10" t="s">
        <v>1736</v>
      </c>
      <c r="J10" s="10" t="s">
        <v>1736</v>
      </c>
      <c r="K10" s="9" t="str">
        <f t="shared" si="2"/>
        <v>N/A</v>
      </c>
    </row>
    <row r="11" spans="1:11" x14ac:dyDescent="0.2">
      <c r="A11" s="2" t="s">
        <v>207</v>
      </c>
      <c r="B11" s="87" t="s">
        <v>213</v>
      </c>
      <c r="C11" s="9" t="s">
        <v>1736</v>
      </c>
      <c r="D11" s="9" t="str">
        <f t="shared" si="0"/>
        <v>N/A</v>
      </c>
      <c r="E11" s="9" t="s">
        <v>1736</v>
      </c>
      <c r="F11" s="9" t="str">
        <f t="shared" si="0"/>
        <v>N/A</v>
      </c>
      <c r="G11" s="9" t="s">
        <v>1736</v>
      </c>
      <c r="H11" s="9" t="str">
        <f t="shared" si="1"/>
        <v>N/A</v>
      </c>
      <c r="I11" s="10" t="s">
        <v>1736</v>
      </c>
      <c r="J11" s="10" t="s">
        <v>1736</v>
      </c>
      <c r="K11" s="9" t="str">
        <f t="shared" si="2"/>
        <v>N/A</v>
      </c>
    </row>
    <row r="12" spans="1:11" x14ac:dyDescent="0.2">
      <c r="A12" s="2" t="s">
        <v>936</v>
      </c>
      <c r="B12" s="87" t="s">
        <v>213</v>
      </c>
      <c r="C12" s="9" t="s">
        <v>1736</v>
      </c>
      <c r="D12" s="9" t="str">
        <f t="shared" si="0"/>
        <v>N/A</v>
      </c>
      <c r="E12" s="9" t="s">
        <v>1736</v>
      </c>
      <c r="F12" s="9" t="str">
        <f t="shared" si="0"/>
        <v>N/A</v>
      </c>
      <c r="G12" s="9" t="s">
        <v>1736</v>
      </c>
      <c r="H12" s="9" t="str">
        <f t="shared" si="1"/>
        <v>N/A</v>
      </c>
      <c r="I12" s="10" t="s">
        <v>1736</v>
      </c>
      <c r="J12" s="10" t="s">
        <v>1736</v>
      </c>
      <c r="K12" s="9" t="str">
        <f t="shared" si="2"/>
        <v>N/A</v>
      </c>
    </row>
    <row r="13" spans="1:11" x14ac:dyDescent="0.2">
      <c r="A13" s="2" t="s">
        <v>51</v>
      </c>
      <c r="B13" s="87" t="s">
        <v>213</v>
      </c>
      <c r="C13" s="9" t="s">
        <v>1736</v>
      </c>
      <c r="D13" s="9" t="str">
        <f t="shared" si="0"/>
        <v>N/A</v>
      </c>
      <c r="E13" s="9" t="s">
        <v>1736</v>
      </c>
      <c r="F13" s="9" t="str">
        <f t="shared" si="0"/>
        <v>N/A</v>
      </c>
      <c r="G13" s="9" t="s">
        <v>1736</v>
      </c>
      <c r="H13" s="9" t="str">
        <f t="shared" si="1"/>
        <v>N/A</v>
      </c>
      <c r="I13" s="10" t="s">
        <v>1736</v>
      </c>
      <c r="J13" s="10" t="s">
        <v>1736</v>
      </c>
      <c r="K13" s="9" t="str">
        <f t="shared" si="2"/>
        <v>N/A</v>
      </c>
    </row>
    <row r="14" spans="1:11" x14ac:dyDescent="0.2">
      <c r="A14" s="2" t="s">
        <v>52</v>
      </c>
      <c r="B14" s="87" t="s">
        <v>213</v>
      </c>
      <c r="C14" s="9" t="s">
        <v>1736</v>
      </c>
      <c r="D14" s="9" t="str">
        <f t="shared" si="0"/>
        <v>N/A</v>
      </c>
      <c r="E14" s="9" t="s">
        <v>1736</v>
      </c>
      <c r="F14" s="9" t="str">
        <f t="shared" si="0"/>
        <v>N/A</v>
      </c>
      <c r="G14" s="9" t="s">
        <v>1736</v>
      </c>
      <c r="H14" s="9" t="str">
        <f t="shared" si="1"/>
        <v>N/A</v>
      </c>
      <c r="I14" s="10" t="s">
        <v>1736</v>
      </c>
      <c r="J14" s="10" t="s">
        <v>1736</v>
      </c>
      <c r="K14" s="9" t="str">
        <f t="shared" si="2"/>
        <v>N/A</v>
      </c>
    </row>
    <row r="15" spans="1:11" x14ac:dyDescent="0.2">
      <c r="A15" s="2" t="s">
        <v>164</v>
      </c>
      <c r="B15" s="87" t="s">
        <v>213</v>
      </c>
      <c r="C15" s="9" t="s">
        <v>1736</v>
      </c>
      <c r="D15" s="9" t="str">
        <f t="shared" si="0"/>
        <v>N/A</v>
      </c>
      <c r="E15" s="9" t="s">
        <v>1736</v>
      </c>
      <c r="F15" s="9" t="str">
        <f t="shared" si="0"/>
        <v>N/A</v>
      </c>
      <c r="G15" s="9" t="s">
        <v>1736</v>
      </c>
      <c r="H15" s="9" t="str">
        <f t="shared" si="1"/>
        <v>N/A</v>
      </c>
      <c r="I15" s="10" t="s">
        <v>1736</v>
      </c>
      <c r="J15" s="10" t="s">
        <v>1736</v>
      </c>
      <c r="K15" s="9" t="str">
        <f t="shared" si="2"/>
        <v>N/A</v>
      </c>
    </row>
    <row r="16" spans="1:11" x14ac:dyDescent="0.2">
      <c r="A16" s="2" t="s">
        <v>165</v>
      </c>
      <c r="B16" s="87" t="s">
        <v>213</v>
      </c>
      <c r="C16" s="9" t="s">
        <v>1736</v>
      </c>
      <c r="D16" s="9" t="str">
        <f t="shared" si="0"/>
        <v>N/A</v>
      </c>
      <c r="E16" s="9" t="s">
        <v>1736</v>
      </c>
      <c r="F16" s="9" t="str">
        <f t="shared" si="0"/>
        <v>N/A</v>
      </c>
      <c r="G16" s="9" t="s">
        <v>1736</v>
      </c>
      <c r="H16" s="9" t="str">
        <f t="shared" si="1"/>
        <v>N/A</v>
      </c>
      <c r="I16" s="10" t="s">
        <v>1736</v>
      </c>
      <c r="J16" s="10" t="s">
        <v>1736</v>
      </c>
      <c r="K16" s="9" t="str">
        <f t="shared" si="2"/>
        <v>N/A</v>
      </c>
    </row>
    <row r="17" spans="1:11" x14ac:dyDescent="0.2">
      <c r="A17" s="2" t="s">
        <v>21</v>
      </c>
      <c r="B17" s="87" t="s">
        <v>213</v>
      </c>
      <c r="C17" s="9" t="s">
        <v>1736</v>
      </c>
      <c r="D17" s="9" t="str">
        <f t="shared" si="0"/>
        <v>N/A</v>
      </c>
      <c r="E17" s="9" t="s">
        <v>1736</v>
      </c>
      <c r="F17" s="9" t="str">
        <f t="shared" si="0"/>
        <v>N/A</v>
      </c>
      <c r="G17" s="9" t="s">
        <v>1736</v>
      </c>
      <c r="H17" s="9" t="str">
        <f t="shared" si="1"/>
        <v>N/A</v>
      </c>
      <c r="I17" s="10" t="s">
        <v>1736</v>
      </c>
      <c r="J17" s="10" t="s">
        <v>1736</v>
      </c>
      <c r="K17" s="9" t="str">
        <f t="shared" si="2"/>
        <v>N/A</v>
      </c>
    </row>
    <row r="18" spans="1:11" x14ac:dyDescent="0.2">
      <c r="A18" s="2" t="s">
        <v>53</v>
      </c>
      <c r="B18" s="87" t="s">
        <v>213</v>
      </c>
      <c r="C18" s="9" t="s">
        <v>1736</v>
      </c>
      <c r="D18" s="9" t="str">
        <f t="shared" si="0"/>
        <v>N/A</v>
      </c>
      <c r="E18" s="9" t="s">
        <v>1736</v>
      </c>
      <c r="F18" s="9" t="str">
        <f t="shared" si="0"/>
        <v>N/A</v>
      </c>
      <c r="G18" s="9" t="s">
        <v>1736</v>
      </c>
      <c r="H18" s="9" t="str">
        <f t="shared" si="1"/>
        <v>N/A</v>
      </c>
      <c r="I18" s="10" t="s">
        <v>1736</v>
      </c>
      <c r="J18" s="10" t="s">
        <v>1736</v>
      </c>
      <c r="K18" s="9" t="str">
        <f t="shared" si="2"/>
        <v>N/A</v>
      </c>
    </row>
    <row r="19" spans="1:11" x14ac:dyDescent="0.2">
      <c r="A19" s="3" t="s">
        <v>675</v>
      </c>
      <c r="B19" s="87" t="s">
        <v>213</v>
      </c>
      <c r="C19" s="9" t="s">
        <v>1736</v>
      </c>
      <c r="D19" s="9" t="str">
        <f t="shared" ref="D19:D21" si="3">IF($B19="N/A","N/A",IF(C19&lt;0,"No","Yes"))</f>
        <v>N/A</v>
      </c>
      <c r="E19" s="9" t="s">
        <v>1736</v>
      </c>
      <c r="F19" s="9" t="str">
        <f t="shared" ref="F19:F21" si="4">IF($B19="N/A","N/A",IF(E19&lt;0,"No","Yes"))</f>
        <v>N/A</v>
      </c>
      <c r="G19" s="9" t="s">
        <v>1736</v>
      </c>
      <c r="H19" s="9" t="str">
        <f t="shared" ref="H19:H21" si="5">IF($B19="N/A","N/A",IF(G19&lt;0,"No","Yes"))</f>
        <v>N/A</v>
      </c>
      <c r="I19" s="10" t="s">
        <v>1736</v>
      </c>
      <c r="J19" s="10" t="s">
        <v>1736</v>
      </c>
      <c r="K19" s="9" t="str">
        <f>IF(J19="Div by 0", "N/A", IF(J19="N/A","N/A", IF(J19&gt;30, "No", IF(J19&lt;-30, "No", "Yes"))))</f>
        <v>N/A</v>
      </c>
    </row>
    <row r="20" spans="1:11" x14ac:dyDescent="0.2">
      <c r="A20" s="3" t="s">
        <v>676</v>
      </c>
      <c r="B20" s="87" t="s">
        <v>213</v>
      </c>
      <c r="C20" s="9" t="s">
        <v>1736</v>
      </c>
      <c r="D20" s="9" t="str">
        <f t="shared" si="3"/>
        <v>N/A</v>
      </c>
      <c r="E20" s="9" t="s">
        <v>1736</v>
      </c>
      <c r="F20" s="9" t="str">
        <f t="shared" si="4"/>
        <v>N/A</v>
      </c>
      <c r="G20" s="9" t="s">
        <v>1736</v>
      </c>
      <c r="H20" s="9" t="str">
        <f t="shared" si="5"/>
        <v>N/A</v>
      </c>
      <c r="I20" s="10" t="s">
        <v>1736</v>
      </c>
      <c r="J20" s="10" t="s">
        <v>1736</v>
      </c>
      <c r="K20" s="9" t="str">
        <f>IF(J20="Div by 0", "N/A", IF(J20="N/A","N/A", IF(J20&gt;30, "No", IF(J20&lt;-30, "No", "Yes"))))</f>
        <v>N/A</v>
      </c>
    </row>
    <row r="21" spans="1:11" x14ac:dyDescent="0.2">
      <c r="A21" s="3" t="s">
        <v>677</v>
      </c>
      <c r="B21" s="87" t="s">
        <v>213</v>
      </c>
      <c r="C21" s="9" t="s">
        <v>1736</v>
      </c>
      <c r="D21" s="9" t="str">
        <f t="shared" si="3"/>
        <v>N/A</v>
      </c>
      <c r="E21" s="9" t="s">
        <v>1736</v>
      </c>
      <c r="F21" s="9" t="str">
        <f t="shared" si="4"/>
        <v>N/A</v>
      </c>
      <c r="G21" s="9" t="s">
        <v>1736</v>
      </c>
      <c r="H21" s="9" t="str">
        <f t="shared" si="5"/>
        <v>N/A</v>
      </c>
      <c r="I21" s="10" t="s">
        <v>1736</v>
      </c>
      <c r="J21" s="10" t="s">
        <v>1736</v>
      </c>
      <c r="K21" s="9" t="str">
        <f>IF(J21="Div by 0", "N/A", IF(J21="N/A","N/A", IF(J21&gt;30, "No", IF(J21&lt;-30, "No", "Yes"))))</f>
        <v>N/A</v>
      </c>
    </row>
    <row r="22" spans="1:11" ht="16.5" customHeight="1" x14ac:dyDescent="0.2">
      <c r="A22" s="3" t="s">
        <v>1701</v>
      </c>
      <c r="B22" s="87" t="s">
        <v>213</v>
      </c>
      <c r="C22" s="9" t="s">
        <v>1736</v>
      </c>
      <c r="D22" s="9" t="str">
        <f t="shared" ref="D22:D31" si="6">IF($B22="N/A","N/A",IF(C22&lt;0,"No","Yes"))</f>
        <v>N/A</v>
      </c>
      <c r="E22" s="9" t="s">
        <v>1736</v>
      </c>
      <c r="F22" s="9" t="str">
        <f t="shared" ref="F22:F31" si="7">IF($B22="N/A","N/A",IF(E22&lt;0,"No","Yes"))</f>
        <v>N/A</v>
      </c>
      <c r="G22" s="9" t="s">
        <v>1736</v>
      </c>
      <c r="I22" s="10" t="s">
        <v>1736</v>
      </c>
      <c r="J22" s="10" t="s">
        <v>1736</v>
      </c>
      <c r="K22" s="9" t="str">
        <f t="shared" ref="K22:K31" si="8">IF(J22="Div by 0", "N/A", IF(J22="N/A","N/A", IF(J22&gt;30, "No", IF(J22&lt;-30, "No", "Yes"))))</f>
        <v>N/A</v>
      </c>
    </row>
    <row r="23" spans="1:11" x14ac:dyDescent="0.2">
      <c r="A23" s="3" t="s">
        <v>939</v>
      </c>
      <c r="B23" s="87" t="s">
        <v>213</v>
      </c>
      <c r="C23" s="9" t="s">
        <v>1736</v>
      </c>
      <c r="D23" s="9" t="str">
        <f t="shared" si="6"/>
        <v>N/A</v>
      </c>
      <c r="E23" s="9" t="s">
        <v>1736</v>
      </c>
      <c r="F23" s="9" t="str">
        <f t="shared" si="7"/>
        <v>N/A</v>
      </c>
      <c r="G23" s="9" t="s">
        <v>1736</v>
      </c>
      <c r="H23" s="9" t="str">
        <f t="shared" ref="H23:H31" si="9">IF($B23="N/A","N/A",IF(G23&lt;0,"No","Yes"))</f>
        <v>N/A</v>
      </c>
      <c r="I23" s="10" t="s">
        <v>1736</v>
      </c>
      <c r="J23" s="10" t="s">
        <v>1736</v>
      </c>
      <c r="K23" s="9" t="str">
        <f t="shared" si="8"/>
        <v>N/A</v>
      </c>
    </row>
    <row r="24" spans="1:11" ht="25.5" x14ac:dyDescent="0.2">
      <c r="A24" s="3" t="s">
        <v>940</v>
      </c>
      <c r="B24" s="87" t="s">
        <v>213</v>
      </c>
      <c r="C24" s="9" t="s">
        <v>1736</v>
      </c>
      <c r="D24" s="9" t="str">
        <f t="shared" si="6"/>
        <v>N/A</v>
      </c>
      <c r="E24" s="9" t="s">
        <v>1736</v>
      </c>
      <c r="F24" s="9" t="str">
        <f t="shared" si="7"/>
        <v>N/A</v>
      </c>
      <c r="G24" s="9" t="s">
        <v>1736</v>
      </c>
      <c r="H24" s="9" t="str">
        <f t="shared" si="9"/>
        <v>N/A</v>
      </c>
      <c r="I24" s="10" t="s">
        <v>1736</v>
      </c>
      <c r="J24" s="10" t="s">
        <v>1736</v>
      </c>
      <c r="K24" s="9" t="str">
        <f t="shared" si="8"/>
        <v>N/A</v>
      </c>
    </row>
    <row r="25" spans="1:11" x14ac:dyDescent="0.2">
      <c r="A25" s="2" t="s">
        <v>166</v>
      </c>
      <c r="B25" s="87" t="s">
        <v>213</v>
      </c>
      <c r="C25" s="9" t="s">
        <v>1736</v>
      </c>
      <c r="D25" s="9" t="str">
        <f t="shared" si="6"/>
        <v>N/A</v>
      </c>
      <c r="E25" s="9" t="s">
        <v>1736</v>
      </c>
      <c r="F25" s="9" t="str">
        <f t="shared" si="7"/>
        <v>N/A</v>
      </c>
      <c r="G25" s="9" t="s">
        <v>1736</v>
      </c>
      <c r="H25" s="9" t="str">
        <f t="shared" si="9"/>
        <v>N/A</v>
      </c>
      <c r="I25" s="10" t="s">
        <v>1736</v>
      </c>
      <c r="J25" s="10" t="s">
        <v>1736</v>
      </c>
      <c r="K25" s="9" t="str">
        <f t="shared" si="8"/>
        <v>N/A</v>
      </c>
    </row>
    <row r="26" spans="1:11" x14ac:dyDescent="0.2">
      <c r="A26" s="2" t="s">
        <v>167</v>
      </c>
      <c r="B26" s="87" t="s">
        <v>213</v>
      </c>
      <c r="C26" s="9" t="s">
        <v>1736</v>
      </c>
      <c r="D26" s="9" t="str">
        <f t="shared" si="6"/>
        <v>N/A</v>
      </c>
      <c r="E26" s="9" t="s">
        <v>1736</v>
      </c>
      <c r="F26" s="9" t="str">
        <f t="shared" si="7"/>
        <v>N/A</v>
      </c>
      <c r="G26" s="9" t="s">
        <v>1736</v>
      </c>
      <c r="H26" s="9" t="str">
        <f t="shared" si="9"/>
        <v>N/A</v>
      </c>
      <c r="I26" s="10" t="s">
        <v>1736</v>
      </c>
      <c r="J26" s="10" t="s">
        <v>1736</v>
      </c>
      <c r="K26" s="9" t="str">
        <f t="shared" si="8"/>
        <v>N/A</v>
      </c>
    </row>
    <row r="27" spans="1:11" x14ac:dyDescent="0.2">
      <c r="A27" s="2" t="s">
        <v>168</v>
      </c>
      <c r="B27" s="87" t="s">
        <v>213</v>
      </c>
      <c r="C27" s="9" t="s">
        <v>1736</v>
      </c>
      <c r="D27" s="9" t="str">
        <f t="shared" si="6"/>
        <v>N/A</v>
      </c>
      <c r="E27" s="9" t="s">
        <v>1736</v>
      </c>
      <c r="F27" s="9" t="str">
        <f t="shared" si="7"/>
        <v>N/A</v>
      </c>
      <c r="G27" s="9" t="s">
        <v>1736</v>
      </c>
      <c r="H27" s="9" t="str">
        <f t="shared" si="9"/>
        <v>N/A</v>
      </c>
      <c r="I27" s="10" t="s">
        <v>1736</v>
      </c>
      <c r="J27" s="10" t="s">
        <v>1736</v>
      </c>
      <c r="K27" s="9" t="str">
        <f t="shared" si="8"/>
        <v>N/A</v>
      </c>
    </row>
    <row r="28" spans="1:11" x14ac:dyDescent="0.2">
      <c r="A28" s="2" t="s">
        <v>54</v>
      </c>
      <c r="B28" s="87" t="s">
        <v>213</v>
      </c>
      <c r="C28" s="9" t="s">
        <v>1736</v>
      </c>
      <c r="D28" s="9" t="str">
        <f t="shared" si="6"/>
        <v>N/A</v>
      </c>
      <c r="E28" s="9" t="s">
        <v>1736</v>
      </c>
      <c r="F28" s="9" t="str">
        <f t="shared" si="7"/>
        <v>N/A</v>
      </c>
      <c r="G28" s="9" t="s">
        <v>1736</v>
      </c>
      <c r="H28" s="9" t="str">
        <f t="shared" si="9"/>
        <v>N/A</v>
      </c>
      <c r="I28" s="10" t="s">
        <v>1736</v>
      </c>
      <c r="J28" s="10" t="s">
        <v>1736</v>
      </c>
      <c r="K28" s="9" t="str">
        <f t="shared" si="8"/>
        <v>N/A</v>
      </c>
    </row>
    <row r="29" spans="1:11" x14ac:dyDescent="0.2">
      <c r="A29" s="2" t="s">
        <v>55</v>
      </c>
      <c r="B29" s="87" t="s">
        <v>213</v>
      </c>
      <c r="C29" s="9" t="s">
        <v>1736</v>
      </c>
      <c r="D29" s="9" t="str">
        <f t="shared" si="6"/>
        <v>N/A</v>
      </c>
      <c r="E29" s="9" t="s">
        <v>1736</v>
      </c>
      <c r="F29" s="9" t="str">
        <f t="shared" si="7"/>
        <v>N/A</v>
      </c>
      <c r="G29" s="9" t="s">
        <v>1736</v>
      </c>
      <c r="H29" s="9" t="str">
        <f t="shared" si="9"/>
        <v>N/A</v>
      </c>
      <c r="I29" s="10" t="s">
        <v>1736</v>
      </c>
      <c r="J29" s="10" t="s">
        <v>1736</v>
      </c>
      <c r="K29" s="9" t="str">
        <f t="shared" si="8"/>
        <v>N/A</v>
      </c>
    </row>
    <row r="30" spans="1:11" x14ac:dyDescent="0.2">
      <c r="A30" s="2" t="s">
        <v>56</v>
      </c>
      <c r="B30" s="87" t="s">
        <v>213</v>
      </c>
      <c r="C30" s="9" t="s">
        <v>1736</v>
      </c>
      <c r="D30" s="9" t="str">
        <f t="shared" si="6"/>
        <v>N/A</v>
      </c>
      <c r="E30" s="9" t="s">
        <v>1736</v>
      </c>
      <c r="F30" s="9" t="str">
        <f t="shared" si="7"/>
        <v>N/A</v>
      </c>
      <c r="G30" s="9" t="s">
        <v>1736</v>
      </c>
      <c r="H30" s="9" t="str">
        <f t="shared" si="9"/>
        <v>N/A</v>
      </c>
      <c r="I30" s="10" t="s">
        <v>1736</v>
      </c>
      <c r="J30" s="10" t="s">
        <v>1736</v>
      </c>
      <c r="K30" s="9" t="str">
        <f t="shared" si="8"/>
        <v>N/A</v>
      </c>
    </row>
    <row r="31" spans="1:11" x14ac:dyDescent="0.2">
      <c r="A31" s="2" t="s">
        <v>57</v>
      </c>
      <c r="B31" s="87" t="s">
        <v>213</v>
      </c>
      <c r="C31" s="9" t="s">
        <v>1736</v>
      </c>
      <c r="D31" s="9" t="str">
        <f t="shared" si="6"/>
        <v>N/A</v>
      </c>
      <c r="E31" s="9" t="s">
        <v>1736</v>
      </c>
      <c r="F31" s="9" t="str">
        <f t="shared" si="7"/>
        <v>N/A</v>
      </c>
      <c r="G31" s="9" t="s">
        <v>1736</v>
      </c>
      <c r="H31" s="9" t="str">
        <f t="shared" si="9"/>
        <v>N/A</v>
      </c>
      <c r="I31" s="10" t="s">
        <v>1736</v>
      </c>
      <c r="J31" s="10" t="s">
        <v>1736</v>
      </c>
      <c r="K31" s="9" t="str">
        <f t="shared" si="8"/>
        <v>N/A</v>
      </c>
    </row>
    <row r="32" spans="1:11" ht="12" customHeight="1" x14ac:dyDescent="0.2">
      <c r="A32" s="164" t="s">
        <v>1633</v>
      </c>
      <c r="B32" s="165"/>
      <c r="C32" s="165"/>
      <c r="D32" s="165"/>
      <c r="E32" s="165"/>
      <c r="F32" s="165"/>
      <c r="G32" s="165"/>
      <c r="H32" s="165"/>
      <c r="I32" s="165"/>
      <c r="J32" s="165"/>
      <c r="K32" s="166"/>
    </row>
    <row r="33" spans="1:11" x14ac:dyDescent="0.2">
      <c r="A33" s="159" t="s">
        <v>1631</v>
      </c>
      <c r="B33" s="160"/>
      <c r="C33" s="160"/>
      <c r="D33" s="160"/>
      <c r="E33" s="160"/>
      <c r="F33" s="160"/>
      <c r="G33" s="160"/>
      <c r="H33" s="160"/>
      <c r="I33" s="160"/>
      <c r="J33" s="160"/>
      <c r="K33" s="161"/>
    </row>
    <row r="34" spans="1:11" x14ac:dyDescent="0.2">
      <c r="A34" s="162" t="s">
        <v>1734</v>
      </c>
      <c r="B34" s="162"/>
      <c r="C34" s="162"/>
      <c r="D34" s="162"/>
      <c r="E34" s="162"/>
      <c r="F34" s="162"/>
      <c r="G34" s="162"/>
      <c r="H34" s="162"/>
      <c r="I34" s="162"/>
      <c r="J34" s="162"/>
      <c r="K34" s="163"/>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1727</v>
      </c>
      <c r="B1" s="151"/>
      <c r="C1" s="151"/>
      <c r="D1" s="151"/>
      <c r="E1" s="151"/>
      <c r="F1" s="151"/>
      <c r="G1" s="151"/>
      <c r="H1" s="151"/>
      <c r="I1" s="151"/>
      <c r="J1" s="151"/>
      <c r="K1" s="151"/>
      <c r="L1" s="152"/>
    </row>
    <row r="2" spans="1:12" s="21" customFormat="1" x14ac:dyDescent="0.2">
      <c r="A2" s="156" t="s">
        <v>1590</v>
      </c>
      <c r="B2" s="157"/>
      <c r="C2" s="157"/>
      <c r="D2" s="157"/>
      <c r="E2" s="157"/>
      <c r="F2" s="157"/>
      <c r="G2" s="157"/>
      <c r="H2" s="157"/>
      <c r="I2" s="157"/>
      <c r="J2" s="157"/>
      <c r="K2" s="157"/>
      <c r="L2" s="158"/>
    </row>
    <row r="3" spans="1:12" s="21" customFormat="1" x14ac:dyDescent="0.2">
      <c r="A3" s="156" t="s">
        <v>1735</v>
      </c>
      <c r="B3" s="157"/>
      <c r="C3" s="157"/>
      <c r="D3" s="157"/>
      <c r="E3" s="157"/>
      <c r="F3" s="157"/>
      <c r="G3" s="157"/>
      <c r="H3" s="157"/>
      <c r="I3" s="157"/>
      <c r="J3" s="157"/>
      <c r="K3" s="157"/>
      <c r="L3" s="158"/>
    </row>
    <row r="4" spans="1:12" s="21" customFormat="1" x14ac:dyDescent="0.2">
      <c r="A4" s="172" t="s">
        <v>648</v>
      </c>
      <c r="B4" s="173"/>
      <c r="C4" s="173"/>
      <c r="D4" s="173"/>
      <c r="E4" s="173"/>
      <c r="F4" s="173"/>
      <c r="G4" s="173"/>
      <c r="H4" s="173"/>
      <c r="I4" s="173"/>
      <c r="J4" s="173"/>
      <c r="K4" s="173"/>
      <c r="L4" s="174"/>
    </row>
    <row r="5" spans="1:12" s="83" customFormat="1" ht="63" customHeight="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s="30" customFormat="1" ht="12.75" customHeight="1" x14ac:dyDescent="0.2">
      <c r="A6" s="2" t="s">
        <v>345</v>
      </c>
      <c r="B6" s="46" t="s">
        <v>213</v>
      </c>
      <c r="C6" s="29">
        <v>7</v>
      </c>
      <c r="D6" s="46" t="s">
        <v>213</v>
      </c>
      <c r="E6" s="29">
        <v>7</v>
      </c>
      <c r="F6" s="46" t="s">
        <v>213</v>
      </c>
      <c r="G6" s="29">
        <v>7</v>
      </c>
      <c r="H6" s="46" t="s">
        <v>213</v>
      </c>
      <c r="I6" s="137" t="s">
        <v>213</v>
      </c>
      <c r="J6" s="137" t="s">
        <v>213</v>
      </c>
      <c r="K6" s="46" t="s">
        <v>213</v>
      </c>
      <c r="L6" s="46" t="s">
        <v>213</v>
      </c>
    </row>
    <row r="7" spans="1:12" x14ac:dyDescent="0.2">
      <c r="A7" s="3" t="s">
        <v>17</v>
      </c>
      <c r="B7" s="32" t="s">
        <v>213</v>
      </c>
      <c r="C7" s="33">
        <v>1593027</v>
      </c>
      <c r="D7" s="84" t="str">
        <f>IF($B7="N/A","N/A",IF(C7&gt;10,"No",IF(C7&lt;-10,"No","Yes")))</f>
        <v>N/A</v>
      </c>
      <c r="E7" s="33">
        <v>1599934</v>
      </c>
      <c r="F7" s="84" t="str">
        <f>IF($B7="N/A","N/A",IF(E7&gt;10,"No",IF(E7&lt;-10,"No","Yes")))</f>
        <v>N/A</v>
      </c>
      <c r="G7" s="33">
        <v>1573601</v>
      </c>
      <c r="H7" s="84" t="str">
        <f>IF($B7="N/A","N/A",IF(G7&gt;10,"No",IF(G7&lt;-10,"No","Yes")))</f>
        <v>N/A</v>
      </c>
      <c r="I7" s="85">
        <v>0.43359999999999999</v>
      </c>
      <c r="J7" s="85">
        <v>-1.65</v>
      </c>
      <c r="K7" s="86" t="s">
        <v>736</v>
      </c>
      <c r="L7" s="34" t="str">
        <f>IF(J7="Div by 0", "N/A", IF(K7="N/A","N/A", IF(J7&gt;VALUE(MID(K7,1,2)), "No", IF(J7&lt;-1*VALUE(MID(K7,1,2)), "No", "Yes"))))</f>
        <v>Yes</v>
      </c>
    </row>
    <row r="8" spans="1:12" x14ac:dyDescent="0.2">
      <c r="A8" s="3" t="s">
        <v>58</v>
      </c>
      <c r="B8" s="37" t="s">
        <v>213</v>
      </c>
      <c r="C8" s="49">
        <v>10612487975</v>
      </c>
      <c r="D8" s="46" t="str">
        <f>IF($B8="N/A","N/A",IF(C8&gt;10,"No",IF(C8&lt;-10,"No","Yes")))</f>
        <v>N/A</v>
      </c>
      <c r="E8" s="49">
        <v>13642959575</v>
      </c>
      <c r="F8" s="46" t="str">
        <f>IF($B8="N/A","N/A",IF(E8&gt;10,"No",IF(E8&lt;-10,"No","Yes")))</f>
        <v>N/A</v>
      </c>
      <c r="G8" s="49">
        <v>12787718491</v>
      </c>
      <c r="H8" s="46" t="str">
        <f>IF($B8="N/A","N/A",IF(G8&gt;10,"No",IF(G8&lt;-10,"No","Yes")))</f>
        <v>N/A</v>
      </c>
      <c r="I8" s="12">
        <v>28.56</v>
      </c>
      <c r="J8" s="12">
        <v>-6.27</v>
      </c>
      <c r="K8" s="47" t="s">
        <v>736</v>
      </c>
      <c r="L8" s="9" t="str">
        <f>IF(J8="Div by 0", "N/A", IF(K8="N/A","N/A", IF(J8&gt;VALUE(MID(K8,1,2)), "No", IF(J8&lt;-1*VALUE(MID(K8,1,2)), "No", "Yes"))))</f>
        <v>Yes</v>
      </c>
    </row>
    <row r="9" spans="1:12" x14ac:dyDescent="0.2">
      <c r="A9" s="61" t="s">
        <v>941</v>
      </c>
      <c r="B9" s="9" t="s">
        <v>213</v>
      </c>
      <c r="C9" s="8">
        <v>6.7209155902999997</v>
      </c>
      <c r="D9" s="46" t="str">
        <f>IF($B9="N/A","N/A",IF(C9&gt;10,"No",IF(C9&lt;-10,"No","Yes")))</f>
        <v>N/A</v>
      </c>
      <c r="E9" s="8">
        <v>7.5224353004999998</v>
      </c>
      <c r="F9" s="46" t="str">
        <f>IF($B9="N/A","N/A",IF(E9&gt;10,"No",IF(E9&lt;-10,"No","Yes")))</f>
        <v>N/A</v>
      </c>
      <c r="G9" s="8">
        <v>7.4651071015000001</v>
      </c>
      <c r="H9" s="46" t="str">
        <f>IF($B9="N/A","N/A",IF(G9&gt;10,"No",IF(G9&lt;-10,"No","Yes")))</f>
        <v>N/A</v>
      </c>
      <c r="I9" s="12">
        <v>11.93</v>
      </c>
      <c r="J9" s="12">
        <v>-0.76200000000000001</v>
      </c>
      <c r="K9" s="9" t="s">
        <v>213</v>
      </c>
      <c r="L9" s="9" t="str">
        <f>IF(J9="Div by 0", "N/A", IF(K9="N/A","N/A", IF(J9&gt;VALUE(MID(K9,1,2)), "No", IF(J9&lt;-1*VALUE(MID(K9,1,2)), "No", "Yes"))))</f>
        <v>N/A</v>
      </c>
    </row>
    <row r="10" spans="1:12" x14ac:dyDescent="0.2">
      <c r="A10" s="61" t="s">
        <v>942</v>
      </c>
      <c r="B10" s="9" t="s">
        <v>213</v>
      </c>
      <c r="C10" s="8">
        <v>0.72779682960000003</v>
      </c>
      <c r="D10" s="46" t="str">
        <f t="shared" ref="D10:D20" si="0">IF($B10="N/A","N/A",IF(C10&gt;10,"No",IF(C10&lt;-10,"No","Yes")))</f>
        <v>N/A</v>
      </c>
      <c r="E10" s="8">
        <v>0.74503073249999996</v>
      </c>
      <c r="F10" s="46" t="str">
        <f t="shared" ref="F10:F20" si="1">IF($B10="N/A","N/A",IF(E10&gt;10,"No",IF(E10&lt;-10,"No","Yes")))</f>
        <v>N/A</v>
      </c>
      <c r="G10" s="8">
        <v>0.84519519239999996</v>
      </c>
      <c r="H10" s="46" t="str">
        <f t="shared" ref="H10:H20" si="2">IF($B10="N/A","N/A",IF(G10&gt;10,"No",IF(G10&lt;-10,"No","Yes")))</f>
        <v>N/A</v>
      </c>
      <c r="I10" s="12">
        <v>2.3679999999999999</v>
      </c>
      <c r="J10" s="12">
        <v>13.44</v>
      </c>
      <c r="K10" s="9" t="s">
        <v>213</v>
      </c>
      <c r="L10" s="9" t="str">
        <f t="shared" ref="L10:L27" si="3">IF(J10="Div by 0", "N/A", IF(K10="N/A","N/A", IF(J10&gt;VALUE(MID(K10,1,2)), "No", IF(J10&lt;-1*VALUE(MID(K10,1,2)), "No", "Yes"))))</f>
        <v>N/A</v>
      </c>
    </row>
    <row r="11" spans="1:12" x14ac:dyDescent="0.2">
      <c r="A11" s="61" t="s">
        <v>943</v>
      </c>
      <c r="B11" s="9" t="s">
        <v>213</v>
      </c>
      <c r="C11" s="8">
        <v>14.660015179</v>
      </c>
      <c r="D11" s="46" t="str">
        <f t="shared" si="0"/>
        <v>N/A</v>
      </c>
      <c r="E11" s="8">
        <v>13.763130229</v>
      </c>
      <c r="F11" s="46" t="str">
        <f t="shared" si="1"/>
        <v>N/A</v>
      </c>
      <c r="G11" s="8">
        <v>14.245606097</v>
      </c>
      <c r="H11" s="46" t="str">
        <f t="shared" si="2"/>
        <v>N/A</v>
      </c>
      <c r="I11" s="12">
        <v>-6.12</v>
      </c>
      <c r="J11" s="12">
        <v>3.5059999999999998</v>
      </c>
      <c r="K11" s="9" t="s">
        <v>213</v>
      </c>
      <c r="L11" s="9" t="str">
        <f t="shared" si="3"/>
        <v>N/A</v>
      </c>
    </row>
    <row r="12" spans="1:12" x14ac:dyDescent="0.2">
      <c r="A12" s="61" t="s">
        <v>944</v>
      </c>
      <c r="B12" s="9" t="s">
        <v>213</v>
      </c>
      <c r="C12" s="8">
        <v>0.14186827969999999</v>
      </c>
      <c r="D12" s="46" t="str">
        <f t="shared" si="0"/>
        <v>N/A</v>
      </c>
      <c r="E12" s="8">
        <v>1.7813234800000001E-2</v>
      </c>
      <c r="F12" s="46" t="str">
        <f t="shared" si="1"/>
        <v>N/A</v>
      </c>
      <c r="G12" s="8">
        <v>1.0866795300000001E-2</v>
      </c>
      <c r="H12" s="46" t="str">
        <f t="shared" si="2"/>
        <v>N/A</v>
      </c>
      <c r="I12" s="12">
        <v>-87.4</v>
      </c>
      <c r="J12" s="12">
        <v>-39</v>
      </c>
      <c r="K12" s="9" t="s">
        <v>213</v>
      </c>
      <c r="L12" s="9" t="str">
        <f t="shared" si="3"/>
        <v>N/A</v>
      </c>
    </row>
    <row r="13" spans="1:12" x14ac:dyDescent="0.2">
      <c r="A13" s="61" t="s">
        <v>945</v>
      </c>
      <c r="B13" s="11" t="s">
        <v>213</v>
      </c>
      <c r="C13" s="8">
        <v>4.7809610257999999</v>
      </c>
      <c r="D13" s="46" t="str">
        <f t="shared" si="0"/>
        <v>N/A</v>
      </c>
      <c r="E13" s="8">
        <v>4.5496251719999998</v>
      </c>
      <c r="F13" s="46" t="str">
        <f t="shared" si="1"/>
        <v>N/A</v>
      </c>
      <c r="G13" s="8">
        <v>4.4535431790000004</v>
      </c>
      <c r="H13" s="46" t="str">
        <f t="shared" si="2"/>
        <v>N/A</v>
      </c>
      <c r="I13" s="12">
        <v>-4.84</v>
      </c>
      <c r="J13" s="12">
        <v>-2.11</v>
      </c>
      <c r="K13" s="9" t="s">
        <v>213</v>
      </c>
      <c r="L13" s="9" t="str">
        <f t="shared" si="3"/>
        <v>N/A</v>
      </c>
    </row>
    <row r="14" spans="1:12" ht="12.75" customHeight="1" x14ac:dyDescent="0.2">
      <c r="A14" s="61" t="s">
        <v>946</v>
      </c>
      <c r="B14" s="11" t="s">
        <v>213</v>
      </c>
      <c r="C14" s="8">
        <v>10.564416046</v>
      </c>
      <c r="D14" s="46" t="str">
        <f t="shared" si="0"/>
        <v>N/A</v>
      </c>
      <c r="E14" s="8">
        <v>10.437180533999999</v>
      </c>
      <c r="F14" s="46" t="str">
        <f t="shared" si="1"/>
        <v>N/A</v>
      </c>
      <c r="G14" s="8">
        <v>10.45506453</v>
      </c>
      <c r="H14" s="46" t="str">
        <f t="shared" si="2"/>
        <v>N/A</v>
      </c>
      <c r="I14" s="12">
        <v>-1.2</v>
      </c>
      <c r="J14" s="12">
        <v>0.17130000000000001</v>
      </c>
      <c r="K14" s="9" t="s">
        <v>213</v>
      </c>
      <c r="L14" s="9" t="str">
        <f t="shared" si="3"/>
        <v>N/A</v>
      </c>
    </row>
    <row r="15" spans="1:12" x14ac:dyDescent="0.2">
      <c r="A15" s="61" t="s">
        <v>947</v>
      </c>
      <c r="B15" s="11" t="s">
        <v>213</v>
      </c>
      <c r="C15" s="8">
        <v>1.5630620200000001E-2</v>
      </c>
      <c r="D15" s="46" t="str">
        <f t="shared" si="0"/>
        <v>N/A</v>
      </c>
      <c r="E15" s="8">
        <v>3.3126366000000001E-3</v>
      </c>
      <c r="F15" s="46" t="str">
        <f t="shared" si="1"/>
        <v>N/A</v>
      </c>
      <c r="G15" s="8">
        <v>9.4369538399999994E-2</v>
      </c>
      <c r="H15" s="46" t="str">
        <f t="shared" si="2"/>
        <v>N/A</v>
      </c>
      <c r="I15" s="12">
        <v>-78.8</v>
      </c>
      <c r="J15" s="12">
        <v>2749</v>
      </c>
      <c r="K15" s="9" t="s">
        <v>213</v>
      </c>
      <c r="L15" s="9" t="str">
        <f t="shared" si="3"/>
        <v>N/A</v>
      </c>
    </row>
    <row r="16" spans="1:12" ht="12.75" customHeight="1" x14ac:dyDescent="0.2">
      <c r="A16" s="61" t="s">
        <v>948</v>
      </c>
      <c r="B16" s="11" t="s">
        <v>213</v>
      </c>
      <c r="C16" s="8">
        <v>62.38839643</v>
      </c>
      <c r="D16" s="46" t="str">
        <f t="shared" si="0"/>
        <v>N/A</v>
      </c>
      <c r="E16" s="8">
        <v>62.961472161000003</v>
      </c>
      <c r="F16" s="46" t="str">
        <f t="shared" si="1"/>
        <v>N/A</v>
      </c>
      <c r="G16" s="8">
        <v>62.430247565999998</v>
      </c>
      <c r="H16" s="46" t="str">
        <f t="shared" si="2"/>
        <v>N/A</v>
      </c>
      <c r="I16" s="12">
        <v>0.91859999999999997</v>
      </c>
      <c r="J16" s="12">
        <v>-0.84399999999999997</v>
      </c>
      <c r="K16" s="9" t="s">
        <v>213</v>
      </c>
      <c r="L16" s="9" t="str">
        <f t="shared" si="3"/>
        <v>N/A</v>
      </c>
    </row>
    <row r="17" spans="1:12" ht="12.75" customHeight="1" x14ac:dyDescent="0.2">
      <c r="A17" s="4" t="s">
        <v>949</v>
      </c>
      <c r="B17" s="11" t="s">
        <v>213</v>
      </c>
      <c r="C17" s="8">
        <v>67.912784905999999</v>
      </c>
      <c r="D17" s="46" t="str">
        <f t="shared" si="0"/>
        <v>N/A</v>
      </c>
      <c r="E17" s="8">
        <v>68.259440702000006</v>
      </c>
      <c r="F17" s="46" t="str">
        <f t="shared" si="1"/>
        <v>N/A</v>
      </c>
      <c r="G17" s="8">
        <v>67.823355476000003</v>
      </c>
      <c r="H17" s="46" t="str">
        <f t="shared" si="2"/>
        <v>N/A</v>
      </c>
      <c r="I17" s="12">
        <v>0.51039999999999996</v>
      </c>
      <c r="J17" s="12">
        <v>-0.63900000000000001</v>
      </c>
      <c r="K17" s="9" t="s">
        <v>213</v>
      </c>
      <c r="L17" s="9" t="str">
        <f t="shared" si="3"/>
        <v>N/A</v>
      </c>
    </row>
    <row r="18" spans="1:12" ht="12.75" customHeight="1" x14ac:dyDescent="0.2">
      <c r="A18" s="4" t="s">
        <v>1731</v>
      </c>
      <c r="B18" s="11" t="s">
        <v>213</v>
      </c>
      <c r="C18" s="8" t="s">
        <v>213</v>
      </c>
      <c r="D18" s="46" t="str">
        <f t="shared" si="0"/>
        <v>N/A</v>
      </c>
      <c r="E18" s="8" t="s">
        <v>213</v>
      </c>
      <c r="F18" s="46" t="str">
        <f t="shared" si="1"/>
        <v>N/A</v>
      </c>
      <c r="G18" s="8">
        <v>66.978160282999994</v>
      </c>
      <c r="H18" s="46" t="str">
        <f t="shared" si="2"/>
        <v>N/A</v>
      </c>
      <c r="I18" s="12" t="s">
        <v>213</v>
      </c>
      <c r="J18" s="12" t="s">
        <v>213</v>
      </c>
      <c r="K18" s="9" t="s">
        <v>213</v>
      </c>
      <c r="L18" s="9" t="str">
        <f t="shared" si="3"/>
        <v>N/A</v>
      </c>
    </row>
    <row r="19" spans="1:12" ht="12.75" customHeight="1" x14ac:dyDescent="0.2">
      <c r="A19" s="4" t="s">
        <v>950</v>
      </c>
      <c r="B19" s="11" t="s">
        <v>213</v>
      </c>
      <c r="C19" s="8">
        <v>25.366299504000001</v>
      </c>
      <c r="D19" s="46" t="str">
        <f t="shared" si="0"/>
        <v>N/A</v>
      </c>
      <c r="E19" s="8">
        <v>24.218123997999999</v>
      </c>
      <c r="F19" s="46" t="str">
        <f t="shared" si="1"/>
        <v>N/A</v>
      </c>
      <c r="G19" s="8">
        <v>24.711537422999999</v>
      </c>
      <c r="H19" s="46" t="str">
        <f t="shared" si="2"/>
        <v>N/A</v>
      </c>
      <c r="I19" s="12">
        <v>-4.53</v>
      </c>
      <c r="J19" s="12">
        <v>2.0369999999999999</v>
      </c>
      <c r="K19" s="9" t="s">
        <v>213</v>
      </c>
      <c r="L19" s="9" t="str">
        <f t="shared" si="3"/>
        <v>N/A</v>
      </c>
    </row>
    <row r="20" spans="1:12" ht="12.75" customHeight="1" x14ac:dyDescent="0.2">
      <c r="A20" s="18" t="s">
        <v>132</v>
      </c>
      <c r="B20" s="1" t="s">
        <v>213</v>
      </c>
      <c r="C20" s="38">
        <v>29014</v>
      </c>
      <c r="D20" s="46" t="str">
        <f t="shared" si="0"/>
        <v>N/A</v>
      </c>
      <c r="E20" s="38">
        <v>11896</v>
      </c>
      <c r="F20" s="46" t="str">
        <f t="shared" si="1"/>
        <v>N/A</v>
      </c>
      <c r="G20" s="38">
        <v>6165</v>
      </c>
      <c r="H20" s="46" t="str">
        <f t="shared" si="2"/>
        <v>N/A</v>
      </c>
      <c r="I20" s="12">
        <v>-59</v>
      </c>
      <c r="J20" s="12">
        <v>-48.2</v>
      </c>
      <c r="K20" s="38" t="s">
        <v>213</v>
      </c>
      <c r="L20" s="9" t="str">
        <f t="shared" si="3"/>
        <v>N/A</v>
      </c>
    </row>
    <row r="21" spans="1:12" ht="12.75" customHeight="1" x14ac:dyDescent="0.2">
      <c r="A21" s="18" t="s">
        <v>133</v>
      </c>
      <c r="B21" s="50" t="s">
        <v>276</v>
      </c>
      <c r="C21" s="8">
        <v>1.8213125076000001</v>
      </c>
      <c r="D21" s="46" t="str">
        <f>IF($B21="N/A","N/A",IF(C21&gt;=2,"No",IF(C21&lt;0,"No","Yes")))</f>
        <v>Yes</v>
      </c>
      <c r="E21" s="8">
        <v>0.7435306706</v>
      </c>
      <c r="F21" s="46" t="str">
        <f>IF($B21="N/A","N/A",IF(E21&gt;=2,"No",IF(E21&lt;0,"No","Yes")))</f>
        <v>Yes</v>
      </c>
      <c r="G21" s="8">
        <v>0.39177656849999998</v>
      </c>
      <c r="H21" s="46" t="str">
        <f>IF($B21="N/A","N/A",IF(G21&gt;=2,"No",IF(G21&lt;0,"No","Yes")))</f>
        <v>Yes</v>
      </c>
      <c r="I21" s="12">
        <v>-59.2</v>
      </c>
      <c r="J21" s="12">
        <v>-47.3</v>
      </c>
      <c r="K21" s="9" t="s">
        <v>213</v>
      </c>
      <c r="L21" s="9" t="str">
        <f t="shared" si="3"/>
        <v>N/A</v>
      </c>
    </row>
    <row r="22" spans="1:12" ht="25.5" x14ac:dyDescent="0.2">
      <c r="A22" s="2" t="s">
        <v>134</v>
      </c>
      <c r="B22" s="50" t="s">
        <v>213</v>
      </c>
      <c r="C22" s="49">
        <v>70495499</v>
      </c>
      <c r="D22" s="46" t="str">
        <f t="shared" ref="D22:D27" si="4">IF($B22="N/A","N/A",IF(C22&gt;10,"No",IF(C22&lt;-10,"No","Yes")))</f>
        <v>N/A</v>
      </c>
      <c r="E22" s="49">
        <v>33345202</v>
      </c>
      <c r="F22" s="46" t="str">
        <f t="shared" ref="F22:F27" si="5">IF($B22="N/A","N/A",IF(E22&gt;10,"No",IF(E22&lt;-10,"No","Yes")))</f>
        <v>N/A</v>
      </c>
      <c r="G22" s="49">
        <v>15096186</v>
      </c>
      <c r="H22" s="46" t="str">
        <f t="shared" ref="H22:H27" si="6">IF($B22="N/A","N/A",IF(G22&gt;10,"No",IF(G22&lt;-10,"No","Yes")))</f>
        <v>N/A</v>
      </c>
      <c r="I22" s="12">
        <v>-52.7</v>
      </c>
      <c r="J22" s="12">
        <v>-54.7</v>
      </c>
      <c r="K22" s="9" t="s">
        <v>213</v>
      </c>
      <c r="L22" s="9" t="str">
        <f t="shared" si="3"/>
        <v>N/A</v>
      </c>
    </row>
    <row r="23" spans="1:12" ht="25.5" x14ac:dyDescent="0.2">
      <c r="A23" s="2" t="s">
        <v>1695</v>
      </c>
      <c r="B23" s="50" t="s">
        <v>213</v>
      </c>
      <c r="C23" s="49">
        <v>2429.7063142000002</v>
      </c>
      <c r="D23" s="46" t="str">
        <f t="shared" si="4"/>
        <v>N/A</v>
      </c>
      <c r="E23" s="49">
        <v>2803.0600202000001</v>
      </c>
      <c r="F23" s="46" t="str">
        <f t="shared" si="5"/>
        <v>N/A</v>
      </c>
      <c r="G23" s="49">
        <v>2448.6919708</v>
      </c>
      <c r="H23" s="46" t="str">
        <f t="shared" si="6"/>
        <v>N/A</v>
      </c>
      <c r="I23" s="12">
        <v>15.37</v>
      </c>
      <c r="J23" s="12">
        <v>-12.6</v>
      </c>
      <c r="K23" s="9" t="s">
        <v>213</v>
      </c>
      <c r="L23" s="9" t="str">
        <f t="shared" si="3"/>
        <v>N/A</v>
      </c>
    </row>
    <row r="24" spans="1:12" ht="12.75" customHeight="1" x14ac:dyDescent="0.2">
      <c r="A24" s="18" t="s">
        <v>135</v>
      </c>
      <c r="B24" s="37" t="s">
        <v>213</v>
      </c>
      <c r="C24" s="1">
        <v>1146</v>
      </c>
      <c r="D24" s="46" t="str">
        <f t="shared" si="4"/>
        <v>N/A</v>
      </c>
      <c r="E24" s="1">
        <v>884</v>
      </c>
      <c r="F24" s="46" t="str">
        <f t="shared" si="5"/>
        <v>N/A</v>
      </c>
      <c r="G24" s="1">
        <v>239</v>
      </c>
      <c r="H24" s="46" t="str">
        <f t="shared" si="6"/>
        <v>N/A</v>
      </c>
      <c r="I24" s="12">
        <v>-22.9</v>
      </c>
      <c r="J24" s="12">
        <v>-73</v>
      </c>
      <c r="K24" s="38" t="s">
        <v>213</v>
      </c>
      <c r="L24" s="9" t="str">
        <f t="shared" si="3"/>
        <v>N/A</v>
      </c>
    </row>
    <row r="25" spans="1:12" ht="12.75" customHeight="1" x14ac:dyDescent="0.2">
      <c r="A25" s="18" t="s">
        <v>136</v>
      </c>
      <c r="B25" s="37" t="s">
        <v>213</v>
      </c>
      <c r="C25" s="13">
        <v>7.1938516999999993E-2</v>
      </c>
      <c r="D25" s="46" t="str">
        <f t="shared" si="4"/>
        <v>N/A</v>
      </c>
      <c r="E25" s="13">
        <v>5.5252279199999997E-2</v>
      </c>
      <c r="F25" s="46" t="str">
        <f t="shared" si="5"/>
        <v>N/A</v>
      </c>
      <c r="G25" s="13">
        <v>1.5188094100000001E-2</v>
      </c>
      <c r="H25" s="46" t="str">
        <f t="shared" si="6"/>
        <v>N/A</v>
      </c>
      <c r="I25" s="12">
        <v>-23.2</v>
      </c>
      <c r="J25" s="12">
        <v>-72.5</v>
      </c>
      <c r="K25" s="9" t="s">
        <v>213</v>
      </c>
      <c r="L25" s="9" t="str">
        <f t="shared" si="3"/>
        <v>N/A</v>
      </c>
    </row>
    <row r="26" spans="1:12" ht="25.5" x14ac:dyDescent="0.2">
      <c r="A26" s="2" t="s">
        <v>137</v>
      </c>
      <c r="B26" s="37" t="s">
        <v>213</v>
      </c>
      <c r="C26" s="14">
        <v>2447371</v>
      </c>
      <c r="D26" s="46" t="str">
        <f t="shared" si="4"/>
        <v>N/A</v>
      </c>
      <c r="E26" s="14">
        <v>2414864</v>
      </c>
      <c r="F26" s="46" t="str">
        <f t="shared" si="5"/>
        <v>N/A</v>
      </c>
      <c r="G26" s="14">
        <v>553260</v>
      </c>
      <c r="H26" s="46" t="str">
        <f t="shared" si="6"/>
        <v>N/A</v>
      </c>
      <c r="I26" s="12">
        <v>-1.33</v>
      </c>
      <c r="J26" s="12">
        <v>-77.099999999999994</v>
      </c>
      <c r="K26" s="9" t="s">
        <v>213</v>
      </c>
      <c r="L26" s="9" t="str">
        <f t="shared" si="3"/>
        <v>N/A</v>
      </c>
    </row>
    <row r="27" spans="1:12" ht="25.5" x14ac:dyDescent="0.2">
      <c r="A27" s="2" t="s">
        <v>951</v>
      </c>
      <c r="B27" s="37" t="s">
        <v>213</v>
      </c>
      <c r="C27" s="14">
        <v>2135.5767888</v>
      </c>
      <c r="D27" s="46" t="str">
        <f t="shared" si="4"/>
        <v>N/A</v>
      </c>
      <c r="E27" s="14">
        <v>2731.7466063000002</v>
      </c>
      <c r="F27" s="46" t="str">
        <f t="shared" si="5"/>
        <v>N/A</v>
      </c>
      <c r="G27" s="14">
        <v>2314.8953974999999</v>
      </c>
      <c r="H27" s="46" t="str">
        <f t="shared" si="6"/>
        <v>N/A</v>
      </c>
      <c r="I27" s="12">
        <v>27.92</v>
      </c>
      <c r="J27" s="12">
        <v>-15.3</v>
      </c>
      <c r="K27" s="9" t="s">
        <v>213</v>
      </c>
      <c r="L27" s="9" t="str">
        <f t="shared" si="3"/>
        <v>N/A</v>
      </c>
    </row>
    <row r="28" spans="1:12" x14ac:dyDescent="0.2">
      <c r="A28" s="18" t="s">
        <v>138</v>
      </c>
      <c r="B28" s="1" t="s">
        <v>213</v>
      </c>
      <c r="C28" s="38">
        <v>0</v>
      </c>
      <c r="D28" s="46" t="str">
        <f>IF($B28="N/A","N/A",IF(C28&gt;10,"No",IF(C28&lt;-10,"No","Yes")))</f>
        <v>N/A</v>
      </c>
      <c r="E28" s="38">
        <v>0</v>
      </c>
      <c r="F28" s="46" t="str">
        <f>IF($B28="N/A","N/A",IF(E28&gt;10,"No",IF(E28&lt;-10,"No","Yes")))</f>
        <v>N/A</v>
      </c>
      <c r="G28" s="38">
        <v>0</v>
      </c>
      <c r="H28" s="46" t="str">
        <f>IF($B28="N/A","N/A",IF(G28&gt;10,"No",IF(G28&lt;-10,"No","Yes")))</f>
        <v>N/A</v>
      </c>
      <c r="I28" s="12" t="s">
        <v>1736</v>
      </c>
      <c r="J28" s="12" t="s">
        <v>1736</v>
      </c>
      <c r="K28" s="38" t="s">
        <v>213</v>
      </c>
      <c r="L28" s="9" t="str">
        <f>IF(J28="Div by 0", "N/A", IF(K28="N/A","N/A", IF(J28&gt;VALUE(MID(K28,1,2)), "No", IF(J28&lt;-1*VALUE(MID(K28,1,2)), "No", "Yes"))))</f>
        <v>N/A</v>
      </c>
    </row>
    <row r="29" spans="1:12" x14ac:dyDescent="0.2">
      <c r="A29" s="2" t="s">
        <v>139</v>
      </c>
      <c r="B29" s="50" t="s">
        <v>213</v>
      </c>
      <c r="C29" s="8">
        <v>0</v>
      </c>
      <c r="D29" s="46" t="str">
        <f>IF($B29="N/A","N/A",IF(C29&gt;10,"No",IF(C29&lt;-10,"No","Yes")))</f>
        <v>N/A</v>
      </c>
      <c r="E29" s="8">
        <v>0</v>
      </c>
      <c r="F29" s="46" t="str">
        <f>IF($B29="N/A","N/A",IF(E29&gt;10,"No",IF(E29&lt;-10,"No","Yes")))</f>
        <v>N/A</v>
      </c>
      <c r="G29" s="8">
        <v>0</v>
      </c>
      <c r="H29" s="46" t="str">
        <f>IF($B29="N/A","N/A",IF(G29&gt;10,"No",IF(G29&lt;-10,"No","Yes")))</f>
        <v>N/A</v>
      </c>
      <c r="I29" s="12" t="s">
        <v>1736</v>
      </c>
      <c r="J29" s="12" t="s">
        <v>1736</v>
      </c>
      <c r="K29" s="9" t="s">
        <v>213</v>
      </c>
      <c r="L29" s="9" t="str">
        <f>IF(J29="Div by 0", "N/A", IF(K29="N/A","N/A", IF(J29&gt;VALUE(MID(K29,1,2)), "No", IF(J29&lt;-1*VALUE(MID(K29,1,2)), "No", "Yes"))))</f>
        <v>N/A</v>
      </c>
    </row>
    <row r="30" spans="1:12" x14ac:dyDescent="0.2">
      <c r="A30" s="18" t="s">
        <v>140</v>
      </c>
      <c r="B30" s="38" t="s">
        <v>213</v>
      </c>
      <c r="C30" s="38">
        <v>0</v>
      </c>
      <c r="D30" s="46" t="str">
        <f>IF($B30="N/A","N/A",IF(C30&gt;10,"No",IF(C30&lt;-10,"No","Yes")))</f>
        <v>N/A</v>
      </c>
      <c r="E30" s="38">
        <v>0</v>
      </c>
      <c r="F30" s="46" t="str">
        <f>IF($B30="N/A","N/A",IF(E30&gt;10,"No",IF(E30&lt;-10,"No","Yes")))</f>
        <v>N/A</v>
      </c>
      <c r="G30" s="38">
        <v>0</v>
      </c>
      <c r="H30" s="46" t="str">
        <f>IF($B30="N/A","N/A",IF(G30&gt;10,"No",IF(G30&lt;-10,"No","Yes")))</f>
        <v>N/A</v>
      </c>
      <c r="I30" s="12" t="s">
        <v>1736</v>
      </c>
      <c r="J30" s="12" t="s">
        <v>1736</v>
      </c>
      <c r="K30" s="38" t="s">
        <v>213</v>
      </c>
      <c r="L30" s="9" t="str">
        <f>IF(J30="Div by 0", "N/A", IF(K30="N/A","N/A", IF(J30&gt;VALUE(MID(K30,1,2)), "No", IF(J30&lt;-1*VALUE(MID(K30,1,2)), "No", "Yes"))))</f>
        <v>N/A</v>
      </c>
    </row>
    <row r="31" spans="1:12" x14ac:dyDescent="0.2">
      <c r="A31" s="2" t="s">
        <v>141</v>
      </c>
      <c r="B31" s="37" t="s">
        <v>213</v>
      </c>
      <c r="C31" s="8">
        <v>0</v>
      </c>
      <c r="D31" s="46" t="str">
        <f>IF($B31="N/A","N/A",IF(C31&gt;10,"No",IF(C31&lt;-10,"No","Yes")))</f>
        <v>N/A</v>
      </c>
      <c r="E31" s="8">
        <v>0</v>
      </c>
      <c r="F31" s="46" t="str">
        <f>IF($B31="N/A","N/A",IF(E31&gt;10,"No",IF(E31&lt;-10,"No","Yes")))</f>
        <v>N/A</v>
      </c>
      <c r="G31" s="8">
        <v>0</v>
      </c>
      <c r="H31" s="46" t="str">
        <f>IF($B31="N/A","N/A",IF(G31&gt;10,"No",IF(G31&lt;-10,"No","Yes")))</f>
        <v>N/A</v>
      </c>
      <c r="I31" s="12" t="s">
        <v>1736</v>
      </c>
      <c r="J31" s="12" t="s">
        <v>1736</v>
      </c>
      <c r="K31" s="9" t="s">
        <v>213</v>
      </c>
      <c r="L31" s="9" t="str">
        <f>IF(J31="Div by 0", "N/A", IF(K31="N/A","N/A", IF(J31&gt;VALUE(MID(K31,1,2)), "No", IF(J31&lt;-1*VALUE(MID(K31,1,2)), "No", "Yes"))))</f>
        <v>N/A</v>
      </c>
    </row>
    <row r="32" spans="1:12" ht="12.75" customHeight="1" x14ac:dyDescent="0.2">
      <c r="A32" s="18" t="s">
        <v>142</v>
      </c>
      <c r="B32" s="1" t="s">
        <v>213</v>
      </c>
      <c r="C32" s="1">
        <v>0</v>
      </c>
      <c r="D32" s="46" t="str">
        <f>IF($B32="N/A","N/A",IF(C32&gt;10,"No",IF(C32&lt;-10,"No","Yes")))</f>
        <v>N/A</v>
      </c>
      <c r="E32" s="1">
        <v>0</v>
      </c>
      <c r="F32" s="46" t="str">
        <f>IF($B32="N/A","N/A",IF(E32&gt;10,"No",IF(E32&lt;-10,"No","Yes")))</f>
        <v>N/A</v>
      </c>
      <c r="G32" s="1">
        <v>0</v>
      </c>
      <c r="H32" s="46" t="str">
        <f>IF($B32="N/A","N/A",IF(G32&gt;10,"No",IF(G32&lt;-10,"No","Yes")))</f>
        <v>N/A</v>
      </c>
      <c r="I32" s="12" t="s">
        <v>1736</v>
      </c>
      <c r="J32" s="12" t="s">
        <v>1736</v>
      </c>
      <c r="K32" s="1" t="s">
        <v>213</v>
      </c>
      <c r="L32" s="9" t="str">
        <f>IF(J32="Div by 0", "N/A", IF(K32="N/A","N/A", IF(J32&gt;VALUE(MID(K32,1,2)), "No", IF(J32&lt;-1*VALUE(MID(K32,1,2)), "No", "Yes"))))</f>
        <v>N/A</v>
      </c>
    </row>
    <row r="33" spans="1:12" s="21" customFormat="1" ht="12" customHeight="1" x14ac:dyDescent="0.2">
      <c r="A33" s="169" t="s">
        <v>1633</v>
      </c>
      <c r="B33" s="170"/>
      <c r="C33" s="170"/>
      <c r="D33" s="170"/>
      <c r="E33" s="170"/>
      <c r="F33" s="170"/>
      <c r="G33" s="170"/>
      <c r="H33" s="170"/>
      <c r="I33" s="170"/>
      <c r="J33" s="170"/>
      <c r="K33" s="170"/>
      <c r="L33" s="171"/>
    </row>
    <row r="34" spans="1:12" s="21" customFormat="1" ht="12.75" customHeight="1" x14ac:dyDescent="0.2">
      <c r="A34" s="159" t="s">
        <v>1631</v>
      </c>
      <c r="B34" s="160"/>
      <c r="C34" s="160"/>
      <c r="D34" s="160"/>
      <c r="E34" s="160"/>
      <c r="F34" s="160"/>
      <c r="G34" s="160"/>
      <c r="H34" s="160"/>
      <c r="I34" s="160"/>
      <c r="J34" s="160"/>
      <c r="K34" s="160"/>
      <c r="L34" s="161"/>
    </row>
    <row r="35" spans="1:12" s="21" customFormat="1" x14ac:dyDescent="0.2">
      <c r="A35" s="162" t="s">
        <v>1734</v>
      </c>
      <c r="B35" s="162"/>
      <c r="C35" s="162"/>
      <c r="D35" s="162"/>
      <c r="E35" s="162"/>
      <c r="F35" s="162"/>
      <c r="G35" s="162"/>
      <c r="H35" s="162"/>
      <c r="I35" s="162"/>
      <c r="J35" s="162"/>
      <c r="K35" s="162"/>
      <c r="L35" s="163"/>
    </row>
    <row r="36" spans="1:12" x14ac:dyDescent="0.2">
      <c r="A36" s="56"/>
      <c r="B36" s="50"/>
      <c r="C36" s="8"/>
      <c r="D36" s="8"/>
    </row>
    <row r="37" spans="1:12" x14ac:dyDescent="0.2">
      <c r="A37" s="2"/>
      <c r="B37" s="50"/>
      <c r="C37" s="8"/>
      <c r="D37" s="8"/>
    </row>
    <row r="38" spans="1:12" x14ac:dyDescent="0.2">
      <c r="A38" s="2"/>
      <c r="B38" s="56"/>
      <c r="C38" s="8"/>
      <c r="D38" s="8"/>
    </row>
    <row r="39" spans="1:12" x14ac:dyDescent="0.2">
      <c r="A39" s="56"/>
      <c r="B39" s="50"/>
      <c r="C39" s="8"/>
      <c r="D39" s="8"/>
    </row>
    <row r="40" spans="1:12" x14ac:dyDescent="0.2">
      <c r="A40" s="58"/>
      <c r="B40" s="50"/>
      <c r="C40" s="8"/>
      <c r="D40" s="8"/>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0"/>
    </row>
    <row r="47" spans="1:12" x14ac:dyDescent="0.2">
      <c r="A47" s="58"/>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c r="B54" s="56"/>
    </row>
    <row r="55" spans="1:2" x14ac:dyDescent="0.2">
      <c r="A55" s="56"/>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50" t="s">
        <v>1727</v>
      </c>
      <c r="B1" s="151"/>
      <c r="C1" s="151"/>
      <c r="D1" s="151"/>
      <c r="E1" s="151"/>
      <c r="F1" s="151"/>
      <c r="G1" s="151"/>
      <c r="H1" s="151"/>
      <c r="I1" s="151"/>
      <c r="J1" s="151"/>
      <c r="K1" s="151"/>
      <c r="L1" s="152"/>
    </row>
    <row r="2" spans="1:14" ht="24.75" customHeight="1" x14ac:dyDescent="0.2">
      <c r="A2" s="175" t="s">
        <v>1591</v>
      </c>
      <c r="B2" s="176"/>
      <c r="C2" s="176"/>
      <c r="D2" s="176"/>
      <c r="E2" s="176"/>
      <c r="F2" s="176"/>
      <c r="G2" s="176"/>
      <c r="H2" s="176"/>
      <c r="I2" s="176"/>
      <c r="J2" s="176"/>
      <c r="K2" s="176"/>
      <c r="L2" s="177"/>
    </row>
    <row r="3" spans="1:14" s="21" customFormat="1" x14ac:dyDescent="0.2">
      <c r="A3" s="156" t="s">
        <v>1735</v>
      </c>
      <c r="B3" s="157"/>
      <c r="C3" s="157"/>
      <c r="D3" s="157"/>
      <c r="E3" s="157"/>
      <c r="F3" s="157"/>
      <c r="G3" s="157"/>
      <c r="H3" s="157"/>
      <c r="I3" s="157"/>
      <c r="J3" s="157"/>
      <c r="K3" s="157"/>
      <c r="L3" s="158"/>
    </row>
    <row r="4" spans="1:14" s="21" customFormat="1" x14ac:dyDescent="0.2">
      <c r="A4" s="172" t="s">
        <v>648</v>
      </c>
      <c r="B4" s="173"/>
      <c r="C4" s="173"/>
      <c r="D4" s="173"/>
      <c r="E4" s="173"/>
      <c r="F4" s="173"/>
      <c r="G4" s="173"/>
      <c r="H4" s="173"/>
      <c r="I4" s="173"/>
      <c r="J4" s="173"/>
      <c r="K4" s="173"/>
      <c r="L4" s="174"/>
    </row>
    <row r="5" spans="1:14"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4" x14ac:dyDescent="0.2">
      <c r="A6" s="71" t="s">
        <v>0</v>
      </c>
      <c r="B6" s="38" t="s">
        <v>213</v>
      </c>
      <c r="C6" s="38">
        <v>1564013</v>
      </c>
      <c r="D6" s="46" t="str">
        <f>IF($B6="N/A","N/A",IF(C6&gt;10,"No",IF(C6&lt;-10,"No","Yes")))</f>
        <v>N/A</v>
      </c>
      <c r="E6" s="38">
        <v>1588038</v>
      </c>
      <c r="F6" s="46" t="str">
        <f>IF($B6="N/A","N/A",IF(E6&gt;10,"No",IF(E6&lt;-10,"No","Yes")))</f>
        <v>N/A</v>
      </c>
      <c r="G6" s="38">
        <v>1567436</v>
      </c>
      <c r="H6" s="46" t="str">
        <f>IF($B6="N/A","N/A",IF(G6&gt;10,"No",IF(G6&lt;-10,"No","Yes")))</f>
        <v>N/A</v>
      </c>
      <c r="I6" s="12">
        <v>1.536</v>
      </c>
      <c r="J6" s="12">
        <v>-1.3</v>
      </c>
      <c r="K6" s="52" t="s">
        <v>736</v>
      </c>
      <c r="L6" s="9" t="str">
        <f>IF(J6="Div by 0", "N/A", IF(K6="N/A","N/A", IF(J6&gt;VALUE(MID(K6,1,2)), "No", IF(J6&lt;-1*VALUE(MID(K6,1,2)), "No", "Yes"))))</f>
        <v>Yes</v>
      </c>
    </row>
    <row r="7" spans="1:14" x14ac:dyDescent="0.2">
      <c r="A7" s="18" t="s">
        <v>59</v>
      </c>
      <c r="B7" s="38" t="s">
        <v>213</v>
      </c>
      <c r="C7" s="38">
        <v>1343171.05</v>
      </c>
      <c r="D7" s="46" t="str">
        <f>IF($B7="N/A","N/A",IF(C7&gt;10,"No",IF(C7&lt;-10,"No","Yes")))</f>
        <v>N/A</v>
      </c>
      <c r="E7" s="38">
        <v>1342526.56</v>
      </c>
      <c r="F7" s="46" t="str">
        <f>IF($B7="N/A","N/A",IF(E7&gt;10,"No",IF(E7&lt;-10,"No","Yes")))</f>
        <v>N/A</v>
      </c>
      <c r="G7" s="38">
        <v>1337105.51</v>
      </c>
      <c r="H7" s="46" t="str">
        <f>IF($B7="N/A","N/A",IF(G7&gt;10,"No",IF(G7&lt;-10,"No","Yes")))</f>
        <v>N/A</v>
      </c>
      <c r="I7" s="12">
        <v>-4.8000000000000001E-2</v>
      </c>
      <c r="J7" s="12">
        <v>-0.40400000000000003</v>
      </c>
      <c r="K7" s="52" t="s">
        <v>737</v>
      </c>
      <c r="L7" s="9" t="str">
        <f>IF(J7="Div by 0", "N/A", IF(K7="N/A","N/A", IF(J7&gt;VALUE(MID(K7,1,2)), "No", IF(J7&lt;-1*VALUE(MID(K7,1,2)), "No", "Yes"))))</f>
        <v>Yes</v>
      </c>
    </row>
    <row r="8" spans="1:14" x14ac:dyDescent="0.2">
      <c r="A8" s="72" t="s">
        <v>143</v>
      </c>
      <c r="B8" s="38" t="s">
        <v>213</v>
      </c>
      <c r="C8" s="38">
        <v>43109</v>
      </c>
      <c r="D8" s="46" t="str">
        <f>IF($B8="N/A","N/A",IF(C8&gt;10,"No",IF(C8&lt;-10,"No","Yes")))</f>
        <v>N/A</v>
      </c>
      <c r="E8" s="38">
        <v>34634</v>
      </c>
      <c r="F8" s="46" t="str">
        <f>IF($B8="N/A","N/A",IF(E8&gt;10,"No",IF(E8&lt;-10,"No","Yes")))</f>
        <v>N/A</v>
      </c>
      <c r="G8" s="38">
        <v>30422</v>
      </c>
      <c r="H8" s="46" t="str">
        <f>IF($B8="N/A","N/A",IF(G8&gt;10,"No",IF(G8&lt;-10,"No","Yes")))</f>
        <v>N/A</v>
      </c>
      <c r="I8" s="12">
        <v>-19.7</v>
      </c>
      <c r="J8" s="12">
        <v>-12.2</v>
      </c>
      <c r="K8" s="38" t="s">
        <v>213</v>
      </c>
      <c r="L8" s="9" t="str">
        <f>IF(J8="Div by 0", "N/A", IF(K8="N/A","N/A", IF(J8&gt;VALUE(MID(K8,1,2)), "No", IF(J8&lt;-1*VALUE(MID(K8,1,2)), "No", "Yes"))))</f>
        <v>N/A</v>
      </c>
    </row>
    <row r="9" spans="1:14" x14ac:dyDescent="0.2">
      <c r="A9" s="18" t="s">
        <v>678</v>
      </c>
      <c r="B9" s="38" t="s">
        <v>213</v>
      </c>
      <c r="C9" s="38">
        <v>40540</v>
      </c>
      <c r="D9" s="46" t="str">
        <f t="shared" ref="D9:D11" si="0">IF($B9="N/A","N/A",IF(C9&gt;10,"No",IF(C9&lt;-10,"No","Yes")))</f>
        <v>N/A</v>
      </c>
      <c r="E9" s="38">
        <v>33169</v>
      </c>
      <c r="F9" s="46" t="str">
        <f t="shared" ref="F9:F11" si="1">IF($B9="N/A","N/A",IF(E9&gt;10,"No",IF(E9&lt;-10,"No","Yes")))</f>
        <v>N/A</v>
      </c>
      <c r="G9" s="38">
        <v>29060</v>
      </c>
      <c r="H9" s="46" t="str">
        <f t="shared" ref="H9:H11" si="2">IF($B9="N/A","N/A",IF(G9&gt;10,"No",IF(G9&lt;-10,"No","Yes")))</f>
        <v>N/A</v>
      </c>
      <c r="I9" s="12">
        <v>-18.2</v>
      </c>
      <c r="J9" s="12">
        <v>-12.4</v>
      </c>
      <c r="K9" s="38" t="s">
        <v>213</v>
      </c>
      <c r="L9" s="9" t="str">
        <f t="shared" ref="L9:L11" si="3">IF(J9="Div by 0", "N/A", IF(K9="N/A","N/A", IF(J9&gt;VALUE(MID(K9,1,2)), "No", IF(J9&lt;-1*VALUE(MID(K9,1,2)), "No", "Yes"))))</f>
        <v>N/A</v>
      </c>
    </row>
    <row r="10" spans="1:14" x14ac:dyDescent="0.2">
      <c r="A10" s="18" t="s">
        <v>423</v>
      </c>
      <c r="B10" s="38" t="s">
        <v>213</v>
      </c>
      <c r="C10" s="38">
        <v>2569</v>
      </c>
      <c r="D10" s="46" t="str">
        <f t="shared" si="0"/>
        <v>N/A</v>
      </c>
      <c r="E10" s="38">
        <v>1465</v>
      </c>
      <c r="F10" s="46" t="str">
        <f t="shared" si="1"/>
        <v>N/A</v>
      </c>
      <c r="G10" s="38">
        <v>1362</v>
      </c>
      <c r="H10" s="46" t="str">
        <f t="shared" si="2"/>
        <v>N/A</v>
      </c>
      <c r="I10" s="12">
        <v>-43</v>
      </c>
      <c r="J10" s="12">
        <v>-7.03</v>
      </c>
      <c r="K10" s="38" t="s">
        <v>213</v>
      </c>
      <c r="L10" s="9" t="str">
        <f t="shared" si="3"/>
        <v>N/A</v>
      </c>
    </row>
    <row r="11" spans="1:14" x14ac:dyDescent="0.2">
      <c r="A11" s="18" t="s">
        <v>169</v>
      </c>
      <c r="B11" s="38" t="s">
        <v>213</v>
      </c>
      <c r="C11" s="8">
        <v>2.7563070127999998</v>
      </c>
      <c r="D11" s="46" t="str">
        <f t="shared" si="0"/>
        <v>N/A</v>
      </c>
      <c r="E11" s="8">
        <v>2.1809301793000002</v>
      </c>
      <c r="F11" s="46" t="str">
        <f t="shared" si="1"/>
        <v>N/A</v>
      </c>
      <c r="G11" s="8">
        <v>1.9408766929000001</v>
      </c>
      <c r="H11" s="46" t="str">
        <f t="shared" si="2"/>
        <v>N/A</v>
      </c>
      <c r="I11" s="12">
        <v>-20.9</v>
      </c>
      <c r="J11" s="12">
        <v>-11</v>
      </c>
      <c r="K11" s="38" t="s">
        <v>213</v>
      </c>
      <c r="L11" s="9" t="str">
        <f t="shared" si="3"/>
        <v>N/A</v>
      </c>
    </row>
    <row r="12" spans="1:14" x14ac:dyDescent="0.2">
      <c r="A12" s="18" t="s">
        <v>144</v>
      </c>
      <c r="B12" s="38" t="s">
        <v>213</v>
      </c>
      <c r="C12" s="38">
        <v>26866.583332999999</v>
      </c>
      <c r="D12" s="46" t="str">
        <f>IF($B12="N/A","N/A",IF(C12&gt;10,"No",IF(C12&lt;-10,"No","Yes")))</f>
        <v>N/A</v>
      </c>
      <c r="E12" s="38">
        <v>18583.5</v>
      </c>
      <c r="F12" s="46" t="str">
        <f>IF($B12="N/A","N/A",IF(E12&gt;10,"No",IF(E12&lt;-10,"No","Yes")))</f>
        <v>N/A</v>
      </c>
      <c r="G12" s="38">
        <v>17602.75</v>
      </c>
      <c r="H12" s="46" t="str">
        <f>IF($B12="N/A","N/A",IF(G12&gt;10,"No",IF(G12&lt;-10,"No","Yes")))</f>
        <v>N/A</v>
      </c>
      <c r="I12" s="12">
        <v>-30.8</v>
      </c>
      <c r="J12" s="12">
        <v>-5.28</v>
      </c>
      <c r="K12" s="38" t="s">
        <v>213</v>
      </c>
      <c r="L12" s="9" t="str">
        <f>IF(J12="Div by 0", "N/A", IF(K12="N/A","N/A", IF(J12&gt;VALUE(MID(K12,1,2)), "No", IF(J12&lt;-1*VALUE(MID(K12,1,2)), "No", "Yes"))))</f>
        <v>N/A</v>
      </c>
    </row>
    <row r="13" spans="1:14" x14ac:dyDescent="0.2">
      <c r="A13" s="3" t="s">
        <v>364</v>
      </c>
      <c r="B13" s="73" t="s">
        <v>213</v>
      </c>
      <c r="C13" s="8">
        <v>99.479352153999997</v>
      </c>
      <c r="D13" s="64" t="str">
        <f>IF($B13="N/A","N/A",IF(C13&gt;=95,"Yes","No"))</f>
        <v>N/A</v>
      </c>
      <c r="E13" s="8">
        <v>99.455491619</v>
      </c>
      <c r="F13" s="64" t="str">
        <f>IF($B13="N/A","N/A",IF(E13&gt;=95,"Yes","No"))</f>
        <v>N/A</v>
      </c>
      <c r="G13" s="8">
        <v>99.112116857999993</v>
      </c>
      <c r="H13" s="46" t="str">
        <f>IF($B13="N/A","N/A",IF(G13&gt;=95,"Yes","No"))</f>
        <v>N/A</v>
      </c>
      <c r="I13" s="12">
        <v>-2.4E-2</v>
      </c>
      <c r="J13" s="12">
        <v>-0.34499999999999997</v>
      </c>
      <c r="K13" s="47" t="s">
        <v>737</v>
      </c>
      <c r="L13" s="9" t="str">
        <f t="shared" ref="L13:L70" si="4">IF(J13="Div by 0", "N/A", IF(K13="N/A","N/A", IF(J13&gt;VALUE(MID(K13,1,2)), "No", IF(J13&lt;-1*VALUE(MID(K13,1,2)), "No", "Yes"))))</f>
        <v>Yes</v>
      </c>
    </row>
    <row r="14" spans="1:14" x14ac:dyDescent="0.2">
      <c r="A14" s="16" t="s">
        <v>365</v>
      </c>
      <c r="B14" s="73" t="s">
        <v>213</v>
      </c>
      <c r="C14" s="74">
        <v>0.51994452729999996</v>
      </c>
      <c r="D14" s="75" t="str">
        <f>IF($B14="N/A","N/A",IF(C14&gt;10,"No",IF(C14&lt;-10,"No","Yes")))</f>
        <v>N/A</v>
      </c>
      <c r="E14" s="74">
        <v>0.54406758529999999</v>
      </c>
      <c r="F14" s="64" t="str">
        <f>IF($B14="N/A","N/A",IF(E14&gt;95,"Yes","No"))</f>
        <v>N/A</v>
      </c>
      <c r="G14" s="74">
        <v>0.88737275400000004</v>
      </c>
      <c r="H14" s="46" t="str">
        <f>IF($B14="N/A","N/A",IF(G14&gt;95,"Yes","No"))</f>
        <v>N/A</v>
      </c>
      <c r="I14" s="76">
        <v>4.6399999999999997</v>
      </c>
      <c r="J14" s="76">
        <v>63.1</v>
      </c>
      <c r="K14" s="77" t="s">
        <v>213</v>
      </c>
      <c r="L14" s="9" t="str">
        <f t="shared" si="4"/>
        <v>N/A</v>
      </c>
      <c r="M14" s="57"/>
      <c r="N14" s="57"/>
    </row>
    <row r="15" spans="1:14" s="57" customFormat="1" x14ac:dyDescent="0.2">
      <c r="A15" s="16" t="s">
        <v>366</v>
      </c>
      <c r="B15" s="73" t="s">
        <v>213</v>
      </c>
      <c r="C15" s="74">
        <v>7.0331899999999999E-4</v>
      </c>
      <c r="D15" s="75" t="str">
        <f t="shared" ref="D15:D21" si="5">IF($B15="N/A","N/A",IF(C15&gt;10,"No",IF(C15&lt;-10,"No","Yes")))</f>
        <v>N/A</v>
      </c>
      <c r="E15" s="74">
        <v>4.4079550000000002E-4</v>
      </c>
      <c r="F15" s="75" t="str">
        <f t="shared" ref="F15:F21" si="6">IF($B15="N/A","N/A",IF(E15&gt;10,"No",IF(E15&lt;-10,"No","Yes")))</f>
        <v>N/A</v>
      </c>
      <c r="G15" s="74">
        <v>5.1038769999999997E-4</v>
      </c>
      <c r="H15" s="78" t="str">
        <f t="shared" ref="H15:H21" si="7">IF($B15="N/A","N/A",IF(G15&gt;10,"No",IF(G15&lt;-10,"No","Yes")))</f>
        <v>N/A</v>
      </c>
      <c r="I15" s="76">
        <v>-37.299999999999997</v>
      </c>
      <c r="J15" s="76">
        <v>15.79</v>
      </c>
      <c r="K15" s="77" t="s">
        <v>213</v>
      </c>
      <c r="L15" s="9" t="str">
        <f t="shared" si="4"/>
        <v>N/A</v>
      </c>
    </row>
    <row r="16" spans="1:14" s="57" customFormat="1" x14ac:dyDescent="0.2">
      <c r="A16" s="16" t="s">
        <v>367</v>
      </c>
      <c r="B16" s="73" t="s">
        <v>213</v>
      </c>
      <c r="C16" s="79">
        <v>8143</v>
      </c>
      <c r="D16" s="80" t="str">
        <f t="shared" si="5"/>
        <v>N/A</v>
      </c>
      <c r="E16" s="79">
        <v>8647</v>
      </c>
      <c r="F16" s="80" t="str">
        <f t="shared" si="6"/>
        <v>N/A</v>
      </c>
      <c r="G16" s="79">
        <v>13917</v>
      </c>
      <c r="H16" s="78" t="str">
        <f t="shared" si="7"/>
        <v>N/A</v>
      </c>
      <c r="I16" s="76">
        <v>6.1890000000000001</v>
      </c>
      <c r="J16" s="76">
        <v>60.95</v>
      </c>
      <c r="K16" s="77" t="s">
        <v>213</v>
      </c>
      <c r="L16" s="9" t="str">
        <f t="shared" si="4"/>
        <v>N/A</v>
      </c>
    </row>
    <row r="17" spans="1:14" s="57" customFormat="1" x14ac:dyDescent="0.2">
      <c r="A17" s="17" t="s">
        <v>368</v>
      </c>
      <c r="B17" s="73" t="s">
        <v>213</v>
      </c>
      <c r="C17" s="74">
        <v>0.52064784630000005</v>
      </c>
      <c r="D17" s="78" t="str">
        <f t="shared" si="5"/>
        <v>N/A</v>
      </c>
      <c r="E17" s="74">
        <v>0.54450838079999997</v>
      </c>
      <c r="F17" s="78" t="str">
        <f t="shared" si="6"/>
        <v>N/A</v>
      </c>
      <c r="G17" s="74">
        <v>0.88788314160000004</v>
      </c>
      <c r="H17" s="78" t="str">
        <f t="shared" si="7"/>
        <v>N/A</v>
      </c>
      <c r="I17" s="76">
        <v>4.5830000000000002</v>
      </c>
      <c r="J17" s="76">
        <v>63.06</v>
      </c>
      <c r="K17" s="77" t="s">
        <v>213</v>
      </c>
      <c r="L17" s="9" t="str">
        <f t="shared" si="4"/>
        <v>N/A</v>
      </c>
      <c r="M17" s="45"/>
      <c r="N17" s="45"/>
    </row>
    <row r="18" spans="1:14" x14ac:dyDescent="0.2">
      <c r="A18" s="16" t="s">
        <v>679</v>
      </c>
      <c r="B18" s="73" t="s">
        <v>213</v>
      </c>
      <c r="C18" s="74">
        <v>80.412624339999994</v>
      </c>
      <c r="D18" s="78" t="str">
        <f t="shared" si="5"/>
        <v>N/A</v>
      </c>
      <c r="E18" s="74">
        <v>77.888284954</v>
      </c>
      <c r="F18" s="78" t="str">
        <f t="shared" si="6"/>
        <v>N/A</v>
      </c>
      <c r="G18" s="74">
        <v>86.591937917999999</v>
      </c>
      <c r="H18" s="78" t="str">
        <f t="shared" si="7"/>
        <v>N/A</v>
      </c>
      <c r="I18" s="12">
        <v>-3.14</v>
      </c>
      <c r="J18" s="12">
        <v>11.17</v>
      </c>
      <c r="K18" s="77" t="s">
        <v>213</v>
      </c>
      <c r="L18" s="9" t="str">
        <f t="shared" si="4"/>
        <v>N/A</v>
      </c>
    </row>
    <row r="19" spans="1:14" x14ac:dyDescent="0.2">
      <c r="A19" s="16" t="s">
        <v>680</v>
      </c>
      <c r="B19" s="73" t="s">
        <v>213</v>
      </c>
      <c r="C19" s="74">
        <v>46.972860124999997</v>
      </c>
      <c r="D19" s="78" t="str">
        <f t="shared" si="5"/>
        <v>N/A</v>
      </c>
      <c r="E19" s="74">
        <v>46.212559269000003</v>
      </c>
      <c r="F19" s="78" t="str">
        <f t="shared" si="6"/>
        <v>N/A</v>
      </c>
      <c r="G19" s="74">
        <v>61.234461449999998</v>
      </c>
      <c r="H19" s="78" t="str">
        <f t="shared" si="7"/>
        <v>N/A</v>
      </c>
      <c r="I19" s="12">
        <v>-1.62</v>
      </c>
      <c r="J19" s="12">
        <v>32.51</v>
      </c>
      <c r="K19" s="77" t="s">
        <v>213</v>
      </c>
      <c r="L19" s="9" t="str">
        <f t="shared" si="4"/>
        <v>N/A</v>
      </c>
    </row>
    <row r="20" spans="1:14" ht="25.5" x14ac:dyDescent="0.2">
      <c r="A20" s="16" t="s">
        <v>681</v>
      </c>
      <c r="B20" s="73" t="s">
        <v>213</v>
      </c>
      <c r="C20" s="74">
        <v>21.294363257000001</v>
      </c>
      <c r="D20" s="78" t="str">
        <f t="shared" si="5"/>
        <v>N/A</v>
      </c>
      <c r="E20" s="74">
        <v>24.262750087000001</v>
      </c>
      <c r="F20" s="78" t="str">
        <f t="shared" si="6"/>
        <v>N/A</v>
      </c>
      <c r="G20" s="74">
        <v>14.809226126</v>
      </c>
      <c r="H20" s="78" t="str">
        <f t="shared" si="7"/>
        <v>N/A</v>
      </c>
      <c r="I20" s="12">
        <v>13.94</v>
      </c>
      <c r="J20" s="12">
        <v>-39</v>
      </c>
      <c r="K20" s="77" t="s">
        <v>213</v>
      </c>
      <c r="L20" s="9" t="str">
        <f t="shared" si="4"/>
        <v>N/A</v>
      </c>
    </row>
    <row r="21" spans="1:14" ht="25.5" x14ac:dyDescent="0.2">
      <c r="A21" s="16" t="s">
        <v>682</v>
      </c>
      <c r="B21" s="73" t="s">
        <v>213</v>
      </c>
      <c r="C21" s="74">
        <v>0</v>
      </c>
      <c r="D21" s="78" t="str">
        <f t="shared" si="5"/>
        <v>N/A</v>
      </c>
      <c r="E21" s="74">
        <v>0</v>
      </c>
      <c r="F21" s="78" t="str">
        <f t="shared" si="6"/>
        <v>N/A</v>
      </c>
      <c r="G21" s="74">
        <v>0</v>
      </c>
      <c r="H21" s="78" t="str">
        <f t="shared" si="7"/>
        <v>N/A</v>
      </c>
      <c r="I21" s="12" t="s">
        <v>1736</v>
      </c>
      <c r="J21" s="12" t="s">
        <v>1736</v>
      </c>
      <c r="K21" s="77" t="s">
        <v>213</v>
      </c>
      <c r="L21" s="9" t="str">
        <f t="shared" si="4"/>
        <v>N/A</v>
      </c>
    </row>
    <row r="22" spans="1:14" x14ac:dyDescent="0.2">
      <c r="A22" s="2" t="s">
        <v>1702</v>
      </c>
      <c r="B22" s="50" t="s">
        <v>217</v>
      </c>
      <c r="C22" s="1">
        <v>635</v>
      </c>
      <c r="D22" s="46" t="str">
        <f>IF($B22="N/A","N/A",IF(C22&gt;0,"No",IF(C22&lt;0,"No","Yes")))</f>
        <v>No</v>
      </c>
      <c r="E22" s="1">
        <v>23822</v>
      </c>
      <c r="F22" s="46" t="str">
        <f>IF($B22="N/A","N/A",IF(E22&gt;0,"No",IF(E22&lt;0,"No","Yes")))</f>
        <v>No</v>
      </c>
      <c r="G22" s="1">
        <v>691</v>
      </c>
      <c r="H22" s="46" t="str">
        <f>IF($B22="N/A","N/A",IF(G22&gt;0,"No",IF(G22&lt;0,"No","Yes")))</f>
        <v>No</v>
      </c>
      <c r="I22" s="12">
        <v>3651</v>
      </c>
      <c r="J22" s="12">
        <v>-97.1</v>
      </c>
      <c r="K22" s="47" t="s">
        <v>213</v>
      </c>
      <c r="L22" s="9" t="str">
        <f t="shared" si="4"/>
        <v>N/A</v>
      </c>
    </row>
    <row r="23" spans="1:14" x14ac:dyDescent="0.2">
      <c r="A23" s="6" t="s">
        <v>145</v>
      </c>
      <c r="B23" s="50" t="s">
        <v>279</v>
      </c>
      <c r="C23" s="8">
        <v>8.1457123399999998E-2</v>
      </c>
      <c r="D23" s="46" t="str">
        <f>IF($B23="N/A","N/A",IF(C23&gt;=10,"No",IF(C23&lt;0,"No","Yes")))</f>
        <v>Yes</v>
      </c>
      <c r="E23" s="8">
        <v>3.0028248693999999</v>
      </c>
      <c r="F23" s="46" t="str">
        <f>IF($B23="N/A","N/A",IF(E23&gt;=10,"No",IF(E23&lt;0,"No","Yes")))</f>
        <v>Yes</v>
      </c>
      <c r="G23" s="8">
        <v>8.8679856799999998E-2</v>
      </c>
      <c r="H23" s="46" t="str">
        <f>IF($B23="N/A","N/A",IF(G23&gt;=10,"No",IF(G23&lt;0,"No","Yes")))</f>
        <v>Yes</v>
      </c>
      <c r="I23" s="12">
        <v>3586</v>
      </c>
      <c r="J23" s="12">
        <v>-97</v>
      </c>
      <c r="K23" s="47" t="s">
        <v>213</v>
      </c>
      <c r="L23" s="9" t="str">
        <f t="shared" si="4"/>
        <v>N/A</v>
      </c>
    </row>
    <row r="24" spans="1:14" x14ac:dyDescent="0.2">
      <c r="A24" s="2" t="s">
        <v>424</v>
      </c>
      <c r="B24" s="37" t="s">
        <v>213</v>
      </c>
      <c r="C24" s="13">
        <v>64.835164835</v>
      </c>
      <c r="D24" s="78" t="str">
        <f t="shared" ref="D24:D27" si="8">IF($B24="N/A","N/A",IF(C24&gt;10,"No",IF(C24&lt;-10,"No","Yes")))</f>
        <v>N/A</v>
      </c>
      <c r="E24" s="13">
        <v>10.019712285000001</v>
      </c>
      <c r="F24" s="46" t="str">
        <f t="shared" ref="F24:F27" si="9">IF($B24="N/A","N/A",IF(E24&gt;10,"No",IF(E24&lt;-10,"No","Yes")))</f>
        <v>N/A</v>
      </c>
      <c r="G24" s="13">
        <v>71.510791366999996</v>
      </c>
      <c r="H24" s="46" t="str">
        <f t="shared" ref="H24:H27" si="10">IF($B24="N/A","N/A",IF(G24&gt;10,"No",IF(G24&lt;-10,"No","Yes")))</f>
        <v>N/A</v>
      </c>
      <c r="I24" s="12">
        <v>-84.5</v>
      </c>
      <c r="J24" s="12">
        <v>613.70000000000005</v>
      </c>
      <c r="K24" s="47" t="s">
        <v>213</v>
      </c>
      <c r="L24" s="9" t="str">
        <f t="shared" si="4"/>
        <v>N/A</v>
      </c>
    </row>
    <row r="25" spans="1:14" x14ac:dyDescent="0.2">
      <c r="A25" s="2" t="s">
        <v>425</v>
      </c>
      <c r="B25" s="37" t="s">
        <v>213</v>
      </c>
      <c r="C25" s="13">
        <v>14.128728413999999</v>
      </c>
      <c r="D25" s="78" t="str">
        <f t="shared" si="8"/>
        <v>N/A</v>
      </c>
      <c r="E25" s="13">
        <v>0.46344839160000001</v>
      </c>
      <c r="F25" s="46" t="str">
        <f t="shared" si="9"/>
        <v>N/A</v>
      </c>
      <c r="G25" s="13">
        <v>23.165467626000002</v>
      </c>
      <c r="H25" s="46" t="str">
        <f t="shared" si="10"/>
        <v>N/A</v>
      </c>
      <c r="I25" s="12">
        <v>-96.7</v>
      </c>
      <c r="J25" s="12">
        <v>4898</v>
      </c>
      <c r="K25" s="47" t="s">
        <v>213</v>
      </c>
      <c r="L25" s="9" t="str">
        <f t="shared" si="4"/>
        <v>N/A</v>
      </c>
    </row>
    <row r="26" spans="1:14" x14ac:dyDescent="0.2">
      <c r="A26" s="2" t="s">
        <v>421</v>
      </c>
      <c r="B26" s="37" t="s">
        <v>213</v>
      </c>
      <c r="C26" s="13">
        <v>0.47095761380000001</v>
      </c>
      <c r="D26" s="78" t="str">
        <f t="shared" si="8"/>
        <v>N/A</v>
      </c>
      <c r="E26" s="13">
        <v>8.3882061999999997E-3</v>
      </c>
      <c r="F26" s="46" t="str">
        <f t="shared" si="9"/>
        <v>N/A</v>
      </c>
      <c r="G26" s="13">
        <v>0.28776978419999999</v>
      </c>
      <c r="H26" s="46" t="str">
        <f t="shared" si="10"/>
        <v>N/A</v>
      </c>
      <c r="I26" s="12">
        <v>-98.2</v>
      </c>
      <c r="J26" s="12">
        <v>3331</v>
      </c>
      <c r="K26" s="47" t="s">
        <v>213</v>
      </c>
      <c r="L26" s="9" t="str">
        <f t="shared" si="4"/>
        <v>N/A</v>
      </c>
    </row>
    <row r="27" spans="1:14" x14ac:dyDescent="0.2">
      <c r="A27" s="2" t="s">
        <v>422</v>
      </c>
      <c r="B27" s="37" t="s">
        <v>213</v>
      </c>
      <c r="C27" s="13">
        <v>0</v>
      </c>
      <c r="D27" s="78" t="str">
        <f t="shared" si="8"/>
        <v>N/A</v>
      </c>
      <c r="E27" s="13">
        <v>0</v>
      </c>
      <c r="F27" s="46" t="str">
        <f t="shared" si="9"/>
        <v>N/A</v>
      </c>
      <c r="G27" s="13">
        <v>0</v>
      </c>
      <c r="H27" s="46" t="str">
        <f t="shared" si="10"/>
        <v>N/A</v>
      </c>
      <c r="I27" s="12" t="s">
        <v>1736</v>
      </c>
      <c r="J27" s="12" t="s">
        <v>1736</v>
      </c>
      <c r="K27" s="47" t="s">
        <v>213</v>
      </c>
      <c r="L27" s="9" t="str">
        <f t="shared" si="4"/>
        <v>N/A</v>
      </c>
    </row>
    <row r="28" spans="1:14" x14ac:dyDescent="0.2">
      <c r="A28" s="2" t="s">
        <v>952</v>
      </c>
      <c r="B28" s="37" t="s">
        <v>213</v>
      </c>
      <c r="C28" s="74">
        <v>19.400286314999999</v>
      </c>
      <c r="D28" s="78" t="str">
        <f>IF($B28="N/A","N/A",IF(C28&gt;10,"No",IF(C28&lt;-10,"No","Yes")))</f>
        <v>N/A</v>
      </c>
      <c r="E28" s="74">
        <v>20.220108083</v>
      </c>
      <c r="F28" s="78" t="str">
        <f>IF($B28="N/A","N/A",IF(E28&gt;10,"No",IF(E28&lt;-10,"No","Yes")))</f>
        <v>N/A</v>
      </c>
      <c r="G28" s="74">
        <v>19.926874207000001</v>
      </c>
      <c r="H28" s="78" t="str">
        <f>IF($B28="N/A","N/A",IF(G28&gt;10,"No",IF(G28&lt;-10,"No","Yes")))</f>
        <v>N/A</v>
      </c>
      <c r="I28" s="12">
        <v>4.226</v>
      </c>
      <c r="J28" s="12">
        <v>-1.45</v>
      </c>
      <c r="K28" s="77" t="s">
        <v>737</v>
      </c>
      <c r="L28" s="9" t="str">
        <f t="shared" si="4"/>
        <v>Yes</v>
      </c>
      <c r="M28" s="57"/>
      <c r="N28" s="57"/>
    </row>
    <row r="29" spans="1:14" s="57" customFormat="1" ht="25.5" x14ac:dyDescent="0.2">
      <c r="A29" s="2" t="s">
        <v>953</v>
      </c>
      <c r="B29" s="37" t="s">
        <v>213</v>
      </c>
      <c r="C29" s="74">
        <v>0</v>
      </c>
      <c r="D29" s="78" t="str">
        <f>IF($B29="N/A","N/A",IF(C29&gt;10,"No",IF(C29&lt;-10,"No","Yes")))</f>
        <v>N/A</v>
      </c>
      <c r="E29" s="74">
        <v>0</v>
      </c>
      <c r="F29" s="78" t="str">
        <f>IF($B29="N/A","N/A",IF(E29&gt;10,"No",IF(E29&lt;-10,"No","Yes")))</f>
        <v>N/A</v>
      </c>
      <c r="G29" s="74">
        <v>0</v>
      </c>
      <c r="H29" s="78" t="str">
        <f>IF($B29="N/A","N/A",IF(G29&gt;10,"No",IF(G29&lt;-10,"No","Yes")))</f>
        <v>N/A</v>
      </c>
      <c r="I29" s="12" t="s">
        <v>1736</v>
      </c>
      <c r="J29" s="12" t="s">
        <v>1736</v>
      </c>
      <c r="K29" s="77" t="s">
        <v>737</v>
      </c>
      <c r="L29" s="9" t="str">
        <f t="shared" si="4"/>
        <v>N/A</v>
      </c>
      <c r="M29" s="45"/>
      <c r="N29" s="45"/>
    </row>
    <row r="30" spans="1:14" x14ac:dyDescent="0.2">
      <c r="A30" s="2" t="s">
        <v>20</v>
      </c>
      <c r="B30" s="50" t="s">
        <v>280</v>
      </c>
      <c r="C30" s="13">
        <v>98.836454684000003</v>
      </c>
      <c r="D30" s="46" t="str">
        <f>IF($B30="N/A","N/A",IF(C30&gt;=98,"Yes","No"))</f>
        <v>Yes</v>
      </c>
      <c r="E30" s="13">
        <v>98.942153777000001</v>
      </c>
      <c r="F30" s="46" t="str">
        <f>IF($B30="N/A","N/A",IF(E30&gt;=98,"Yes","No"))</f>
        <v>Yes</v>
      </c>
      <c r="G30" s="13">
        <v>98.782278829999996</v>
      </c>
      <c r="H30" s="46" t="str">
        <f>IF($B30="N/A","N/A",IF(G30&gt;=98,"Yes","No"))</f>
        <v>Yes</v>
      </c>
      <c r="I30" s="12">
        <v>0.1069</v>
      </c>
      <c r="J30" s="12">
        <v>-0.16200000000000001</v>
      </c>
      <c r="K30" s="47" t="s">
        <v>737</v>
      </c>
      <c r="L30" s="9" t="str">
        <f t="shared" si="4"/>
        <v>Yes</v>
      </c>
    </row>
    <row r="31" spans="1:14" x14ac:dyDescent="0.2">
      <c r="A31" s="2" t="s">
        <v>18</v>
      </c>
      <c r="B31" s="50" t="s">
        <v>277</v>
      </c>
      <c r="C31" s="13">
        <v>100</v>
      </c>
      <c r="D31" s="46" t="str">
        <f>IF($B31="N/A","N/A",IF(C31&gt;=95,"Yes","No"))</f>
        <v>Yes</v>
      </c>
      <c r="E31" s="13">
        <v>99.999937028999994</v>
      </c>
      <c r="F31" s="46" t="str">
        <f>IF($B31="N/A","N/A",IF(E31&gt;=95,"Yes","No"))</f>
        <v>Yes</v>
      </c>
      <c r="G31" s="13">
        <v>100</v>
      </c>
      <c r="H31" s="46" t="str">
        <f>IF($B31="N/A","N/A",IF(G31&gt;=95,"Yes","No"))</f>
        <v>Yes</v>
      </c>
      <c r="I31" s="12">
        <v>0</v>
      </c>
      <c r="J31" s="12">
        <v>1E-4</v>
      </c>
      <c r="K31" s="47" t="s">
        <v>737</v>
      </c>
      <c r="L31" s="9" t="str">
        <f t="shared" si="4"/>
        <v>Yes</v>
      </c>
    </row>
    <row r="32" spans="1:14" x14ac:dyDescent="0.2">
      <c r="A32" s="2" t="s">
        <v>23</v>
      </c>
      <c r="B32" s="37" t="s">
        <v>213</v>
      </c>
      <c r="C32" s="13">
        <v>61.274234933000002</v>
      </c>
      <c r="D32" s="46" t="str">
        <f t="shared" ref="D32:D37" si="11">IF($B32="N/A","N/A",IF(C32&gt;10,"No",IF(C32&lt;-10,"No","Yes")))</f>
        <v>N/A</v>
      </c>
      <c r="E32" s="13">
        <v>60.897346284999998</v>
      </c>
      <c r="F32" s="46" t="str">
        <f t="shared" ref="F32:F37" si="12">IF($B32="N/A","N/A",IF(E32&gt;10,"No",IF(E32&lt;-10,"No","Yes")))</f>
        <v>N/A</v>
      </c>
      <c r="G32" s="13">
        <v>59.354895511000002</v>
      </c>
      <c r="H32" s="46" t="str">
        <f t="shared" ref="H32:H37" si="13">IF($B32="N/A","N/A",IF(G32&gt;10,"No",IF(G32&lt;-10,"No","Yes")))</f>
        <v>N/A</v>
      </c>
      <c r="I32" s="12">
        <v>-0.61499999999999999</v>
      </c>
      <c r="J32" s="12">
        <v>-2.5299999999999998</v>
      </c>
      <c r="K32" s="47" t="s">
        <v>737</v>
      </c>
      <c r="L32" s="9" t="str">
        <f t="shared" si="4"/>
        <v>Yes</v>
      </c>
    </row>
    <row r="33" spans="1:12" x14ac:dyDescent="0.2">
      <c r="A33" s="2" t="s">
        <v>24</v>
      </c>
      <c r="B33" s="37" t="s">
        <v>213</v>
      </c>
      <c r="C33" s="13">
        <v>28.916639440000001</v>
      </c>
      <c r="D33" s="46" t="str">
        <f t="shared" si="11"/>
        <v>N/A</v>
      </c>
      <c r="E33" s="13">
        <v>28.779475049999999</v>
      </c>
      <c r="F33" s="46" t="str">
        <f t="shared" si="12"/>
        <v>N/A</v>
      </c>
      <c r="G33" s="13">
        <v>28.443776970999998</v>
      </c>
      <c r="H33" s="46" t="str">
        <f t="shared" si="13"/>
        <v>N/A</v>
      </c>
      <c r="I33" s="12">
        <v>-0.47399999999999998</v>
      </c>
      <c r="J33" s="12">
        <v>-1.17</v>
      </c>
      <c r="K33" s="47" t="s">
        <v>737</v>
      </c>
      <c r="L33" s="9" t="str">
        <f t="shared" si="4"/>
        <v>Yes</v>
      </c>
    </row>
    <row r="34" spans="1:12" x14ac:dyDescent="0.2">
      <c r="A34" s="2" t="s">
        <v>25</v>
      </c>
      <c r="B34" s="37" t="s">
        <v>213</v>
      </c>
      <c r="C34" s="13">
        <v>0.1528120291</v>
      </c>
      <c r="D34" s="46" t="str">
        <f t="shared" si="11"/>
        <v>N/A</v>
      </c>
      <c r="E34" s="13">
        <v>0.14911481970000001</v>
      </c>
      <c r="F34" s="46" t="str">
        <f t="shared" si="12"/>
        <v>N/A</v>
      </c>
      <c r="G34" s="13">
        <v>0.14086699550000001</v>
      </c>
      <c r="H34" s="46" t="str">
        <f t="shared" si="13"/>
        <v>N/A</v>
      </c>
      <c r="I34" s="12">
        <v>-2.42</v>
      </c>
      <c r="J34" s="12">
        <v>-5.53</v>
      </c>
      <c r="K34" s="47" t="s">
        <v>737</v>
      </c>
      <c r="L34" s="9" t="str">
        <f t="shared" si="4"/>
        <v>Yes</v>
      </c>
    </row>
    <row r="35" spans="1:12" x14ac:dyDescent="0.2">
      <c r="A35" s="2" t="s">
        <v>26</v>
      </c>
      <c r="B35" s="50" t="s">
        <v>213</v>
      </c>
      <c r="C35" s="13">
        <v>3.0242715399999998E-2</v>
      </c>
      <c r="D35" s="11" t="str">
        <f t="shared" si="11"/>
        <v>N/A</v>
      </c>
      <c r="E35" s="13">
        <v>2.3110278200000001E-2</v>
      </c>
      <c r="F35" s="11" t="str">
        <f t="shared" si="12"/>
        <v>N/A</v>
      </c>
      <c r="G35" s="13">
        <v>1.92671344E-2</v>
      </c>
      <c r="H35" s="11" t="str">
        <f t="shared" si="13"/>
        <v>N/A</v>
      </c>
      <c r="I35" s="12">
        <v>-23.6</v>
      </c>
      <c r="J35" s="12">
        <v>-16.600000000000001</v>
      </c>
      <c r="K35" s="50" t="s">
        <v>213</v>
      </c>
      <c r="L35" s="9" t="str">
        <f t="shared" si="4"/>
        <v>N/A</v>
      </c>
    </row>
    <row r="36" spans="1:12" x14ac:dyDescent="0.2">
      <c r="A36" s="2" t="s">
        <v>60</v>
      </c>
      <c r="B36" s="50" t="s">
        <v>213</v>
      </c>
      <c r="C36" s="13">
        <v>1.0828554494</v>
      </c>
      <c r="D36" s="11" t="str">
        <f t="shared" si="11"/>
        <v>N/A</v>
      </c>
      <c r="E36" s="13">
        <v>1.0883870537</v>
      </c>
      <c r="F36" s="11" t="str">
        <f t="shared" si="12"/>
        <v>N/A</v>
      </c>
      <c r="G36" s="13">
        <v>1.0966316966</v>
      </c>
      <c r="H36" s="11" t="str">
        <f t="shared" si="13"/>
        <v>N/A</v>
      </c>
      <c r="I36" s="12">
        <v>0.51080000000000003</v>
      </c>
      <c r="J36" s="12">
        <v>0.75749999999999995</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1736</v>
      </c>
      <c r="J37" s="12" t="s">
        <v>1736</v>
      </c>
      <c r="K37" s="50" t="s">
        <v>213</v>
      </c>
      <c r="L37" s="9" t="str">
        <f t="shared" si="4"/>
        <v>N/A</v>
      </c>
    </row>
    <row r="38" spans="1:12" x14ac:dyDescent="0.2">
      <c r="A38" s="2" t="s">
        <v>62</v>
      </c>
      <c r="B38" s="50" t="s">
        <v>278</v>
      </c>
      <c r="C38" s="13">
        <v>8.5432154336000004</v>
      </c>
      <c r="D38" s="11" t="str">
        <f>IF($B38="N/A","N/A",IF(C38&gt;=5,"No",IF(C38&lt;0,"No","Yes")))</f>
        <v>No</v>
      </c>
      <c r="E38" s="13">
        <v>9.0625665129000001</v>
      </c>
      <c r="F38" s="11" t="str">
        <f>IF($B38="N/A","N/A",IF(E38&gt;=5,"No",IF(E38&lt;0,"No","Yes")))</f>
        <v>No</v>
      </c>
      <c r="G38" s="13">
        <v>10.944561692000001</v>
      </c>
      <c r="H38" s="11" t="str">
        <f>IF($B38="N/A","N/A",IF(G38&gt;=5,"No",IF(G38&lt;0,"No","Yes")))</f>
        <v>No</v>
      </c>
      <c r="I38" s="12">
        <v>6.0789999999999997</v>
      </c>
      <c r="J38" s="12">
        <v>20.77</v>
      </c>
      <c r="K38" s="47" t="s">
        <v>737</v>
      </c>
      <c r="L38" s="9" t="str">
        <f t="shared" si="4"/>
        <v>No</v>
      </c>
    </row>
    <row r="39" spans="1:12" x14ac:dyDescent="0.2">
      <c r="A39" s="2" t="s">
        <v>63</v>
      </c>
      <c r="B39" s="50" t="s">
        <v>213</v>
      </c>
      <c r="C39" s="13">
        <v>5.1059677893000002</v>
      </c>
      <c r="D39" s="11" t="str">
        <f>IF($B39="N/A","N/A",IF(C39&gt;10,"No",IF(C39&lt;-10,"No","Yes")))</f>
        <v>N/A</v>
      </c>
      <c r="E39" s="13">
        <v>5.2525821171000002</v>
      </c>
      <c r="F39" s="11" t="str">
        <f>IF($B39="N/A","N/A",IF(E39&gt;10,"No",IF(E39&lt;-10,"No","Yes")))</f>
        <v>N/A</v>
      </c>
      <c r="G39" s="13">
        <v>5.4658691009</v>
      </c>
      <c r="H39" s="11" t="str">
        <f>IF($B39="N/A","N/A",IF(G39&gt;10,"No",IF(G39&lt;-10,"No","Yes")))</f>
        <v>N/A</v>
      </c>
      <c r="I39" s="12">
        <v>2.871</v>
      </c>
      <c r="J39" s="12">
        <v>4.0609999999999999</v>
      </c>
      <c r="K39" s="50" t="s">
        <v>737</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737</v>
      </c>
      <c r="L40" s="9" t="str">
        <f t="shared" si="4"/>
        <v>Yes</v>
      </c>
    </row>
    <row r="41" spans="1:12" x14ac:dyDescent="0.2">
      <c r="A41" s="3" t="s">
        <v>19</v>
      </c>
      <c r="B41" s="37" t="s">
        <v>281</v>
      </c>
      <c r="C41" s="8">
        <v>3.1425569992</v>
      </c>
      <c r="D41" s="46" t="str">
        <f>IF($B41="N/A","N/A",IF(C41&gt;8,"No",IF(C41&lt;2,"No","Yes")))</f>
        <v>Yes</v>
      </c>
      <c r="E41" s="8">
        <v>3.1305296221000001</v>
      </c>
      <c r="F41" s="46" t="str">
        <f>IF($B41="N/A","N/A",IF(E41&gt;8,"No",IF(E41&lt;2,"No","Yes")))</f>
        <v>Yes</v>
      </c>
      <c r="G41" s="8">
        <v>3.1425844500000002</v>
      </c>
      <c r="H41" s="46" t="str">
        <f>IF($B41="N/A","N/A",IF(G41&gt;8,"No",IF(G41&lt;2,"No","Yes")))</f>
        <v>Yes</v>
      </c>
      <c r="I41" s="12">
        <v>-0.38300000000000001</v>
      </c>
      <c r="J41" s="12">
        <v>0.3851</v>
      </c>
      <c r="K41" s="47" t="s">
        <v>737</v>
      </c>
      <c r="L41" s="9" t="str">
        <f t="shared" si="4"/>
        <v>Yes</v>
      </c>
    </row>
    <row r="42" spans="1:12" x14ac:dyDescent="0.2">
      <c r="A42" s="3" t="s">
        <v>170</v>
      </c>
      <c r="B42" s="37" t="s">
        <v>213</v>
      </c>
      <c r="C42" s="8">
        <v>16.276399237</v>
      </c>
      <c r="D42" s="11" t="str">
        <f t="shared" ref="D42:D49" si="14">IF($B42="N/A","N/A",IF(C42&gt;10,"No",IF(C42&lt;-10,"No","Yes")))</f>
        <v>N/A</v>
      </c>
      <c r="E42" s="8">
        <v>15.797543887</v>
      </c>
      <c r="F42" s="11" t="str">
        <f t="shared" ref="F42:F49" si="15">IF($B42="N/A","N/A",IF(E42&gt;10,"No",IF(E42&lt;-10,"No","Yes")))</f>
        <v>N/A</v>
      </c>
      <c r="G42" s="8">
        <v>15.679619454999999</v>
      </c>
      <c r="H42" s="11" t="str">
        <f t="shared" ref="H42:H49" si="16">IF($B42="N/A","N/A",IF(G42&gt;10,"No",IF(G42&lt;-10,"No","Yes")))</f>
        <v>N/A</v>
      </c>
      <c r="I42" s="12">
        <v>-2.94</v>
      </c>
      <c r="J42" s="12">
        <v>-0.746</v>
      </c>
      <c r="K42" s="47" t="s">
        <v>737</v>
      </c>
      <c r="L42" s="9" t="str">
        <f>IF(J42="Div by 0", "N/A", IF(OR(J42="N/A",K42="N/A"),"N/A", IF(J42&gt;VALUE(MID(K42,1,2)), "No", IF(J42&lt;-1*VALUE(MID(K42,1,2)), "No", "Yes"))))</f>
        <v>Yes</v>
      </c>
    </row>
    <row r="43" spans="1:12" x14ac:dyDescent="0.2">
      <c r="A43" s="3" t="s">
        <v>171</v>
      </c>
      <c r="B43" s="37" t="s">
        <v>213</v>
      </c>
      <c r="C43" s="8">
        <v>30.899423469999999</v>
      </c>
      <c r="D43" s="11" t="str">
        <f t="shared" si="14"/>
        <v>N/A</v>
      </c>
      <c r="E43" s="8">
        <v>30.397446409000001</v>
      </c>
      <c r="F43" s="11" t="str">
        <f t="shared" si="15"/>
        <v>N/A</v>
      </c>
      <c r="G43" s="8">
        <v>31.068828328999999</v>
      </c>
      <c r="H43" s="11" t="str">
        <f t="shared" si="16"/>
        <v>N/A</v>
      </c>
      <c r="I43" s="12">
        <v>-1.62</v>
      </c>
      <c r="J43" s="12">
        <v>2.2090000000000001</v>
      </c>
      <c r="K43" s="47" t="s">
        <v>737</v>
      </c>
      <c r="L43" s="9" t="str">
        <f>IF(J43="Div by 0", "N/A", IF(OR(J43="N/A",K43="N/A"),"N/A", IF(J43&gt;VALUE(MID(K43,1,2)), "No", IF(J43&lt;-1*VALUE(MID(K43,1,2)), "No", "Yes"))))</f>
        <v>Yes</v>
      </c>
    </row>
    <row r="44" spans="1:12" x14ac:dyDescent="0.2">
      <c r="A44" s="3" t="s">
        <v>172</v>
      </c>
      <c r="B44" s="37" t="s">
        <v>213</v>
      </c>
      <c r="C44" s="8">
        <v>4.3534164996999998</v>
      </c>
      <c r="D44" s="11" t="str">
        <f t="shared" si="14"/>
        <v>N/A</v>
      </c>
      <c r="E44" s="8">
        <v>4.0522330069999999</v>
      </c>
      <c r="F44" s="11" t="str">
        <f t="shared" si="15"/>
        <v>N/A</v>
      </c>
      <c r="G44" s="8">
        <v>3.8867296654999999</v>
      </c>
      <c r="H44" s="11" t="str">
        <f t="shared" si="16"/>
        <v>N/A</v>
      </c>
      <c r="I44" s="12">
        <v>-6.92</v>
      </c>
      <c r="J44" s="12">
        <v>-4.08</v>
      </c>
      <c r="K44" s="47" t="s">
        <v>737</v>
      </c>
      <c r="L44" s="9" t="str">
        <f t="shared" ref="L44:L53" si="17">IF(J44="Div by 0", "N/A", IF(OR(J44="N/A",K44="N/A"),"N/A", IF(J44&gt;VALUE(MID(K44,1,2)), "No", IF(J44&lt;-1*VALUE(MID(K44,1,2)), "No", "Yes"))))</f>
        <v>Yes</v>
      </c>
    </row>
    <row r="45" spans="1:12" x14ac:dyDescent="0.2">
      <c r="A45" s="3" t="s">
        <v>173</v>
      </c>
      <c r="B45" s="37" t="s">
        <v>213</v>
      </c>
      <c r="C45" s="8">
        <v>23.933304902</v>
      </c>
      <c r="D45" s="11" t="str">
        <f t="shared" si="14"/>
        <v>N/A</v>
      </c>
      <c r="E45" s="8">
        <v>24.110883995999998</v>
      </c>
      <c r="F45" s="11" t="str">
        <f t="shared" si="15"/>
        <v>N/A</v>
      </c>
      <c r="G45" s="8">
        <v>23.897626442</v>
      </c>
      <c r="H45" s="11" t="str">
        <f t="shared" si="16"/>
        <v>N/A</v>
      </c>
      <c r="I45" s="12">
        <v>0.74199999999999999</v>
      </c>
      <c r="J45" s="12">
        <v>-0.88400000000000001</v>
      </c>
      <c r="K45" s="47" t="s">
        <v>737</v>
      </c>
      <c r="L45" s="9" t="str">
        <f t="shared" si="17"/>
        <v>Yes</v>
      </c>
    </row>
    <row r="46" spans="1:12" x14ac:dyDescent="0.2">
      <c r="A46" s="3" t="s">
        <v>174</v>
      </c>
      <c r="B46" s="37" t="s">
        <v>213</v>
      </c>
      <c r="C46" s="8">
        <v>11.982828787000001</v>
      </c>
      <c r="D46" s="11" t="str">
        <f t="shared" si="14"/>
        <v>N/A</v>
      </c>
      <c r="E46" s="8">
        <v>12.695162205999999</v>
      </c>
      <c r="F46" s="11" t="str">
        <f t="shared" si="15"/>
        <v>N/A</v>
      </c>
      <c r="G46" s="8">
        <v>12.627246025</v>
      </c>
      <c r="H46" s="11" t="str">
        <f t="shared" si="16"/>
        <v>N/A</v>
      </c>
      <c r="I46" s="12">
        <v>5.9450000000000003</v>
      </c>
      <c r="J46" s="12">
        <v>-0.53500000000000003</v>
      </c>
      <c r="K46" s="47" t="s">
        <v>737</v>
      </c>
      <c r="L46" s="9" t="str">
        <f t="shared" si="17"/>
        <v>Yes</v>
      </c>
    </row>
    <row r="47" spans="1:12" x14ac:dyDescent="0.2">
      <c r="A47" s="3" t="s">
        <v>175</v>
      </c>
      <c r="B47" s="37" t="s">
        <v>213</v>
      </c>
      <c r="C47" s="8">
        <v>4.6011765886999996</v>
      </c>
      <c r="D47" s="11" t="str">
        <f t="shared" si="14"/>
        <v>N/A</v>
      </c>
      <c r="E47" s="8">
        <v>4.9573121045999997</v>
      </c>
      <c r="F47" s="11" t="str">
        <f t="shared" si="15"/>
        <v>N/A</v>
      </c>
      <c r="G47" s="8">
        <v>4.9416371705</v>
      </c>
      <c r="H47" s="11" t="str">
        <f t="shared" si="16"/>
        <v>N/A</v>
      </c>
      <c r="I47" s="12">
        <v>7.74</v>
      </c>
      <c r="J47" s="12">
        <v>-0.316</v>
      </c>
      <c r="K47" s="47" t="s">
        <v>737</v>
      </c>
      <c r="L47" s="9" t="str">
        <f t="shared" si="17"/>
        <v>Yes</v>
      </c>
    </row>
    <row r="48" spans="1:12" x14ac:dyDescent="0.2">
      <c r="A48" s="3" t="s">
        <v>176</v>
      </c>
      <c r="B48" s="37" t="s">
        <v>213</v>
      </c>
      <c r="C48" s="8">
        <v>3.0938361766</v>
      </c>
      <c r="D48" s="11" t="str">
        <f t="shared" si="14"/>
        <v>N/A</v>
      </c>
      <c r="E48" s="8">
        <v>3.1384639409999999</v>
      </c>
      <c r="F48" s="11" t="str">
        <f t="shared" si="15"/>
        <v>N/A</v>
      </c>
      <c r="G48" s="8">
        <v>3.0565841284999999</v>
      </c>
      <c r="H48" s="11" t="str">
        <f t="shared" si="16"/>
        <v>N/A</v>
      </c>
      <c r="I48" s="12">
        <v>1.4419999999999999</v>
      </c>
      <c r="J48" s="12">
        <v>-2.61</v>
      </c>
      <c r="K48" s="47" t="s">
        <v>737</v>
      </c>
      <c r="L48" s="9" t="str">
        <f t="shared" si="17"/>
        <v>Yes</v>
      </c>
    </row>
    <row r="49" spans="1:12" x14ac:dyDescent="0.2">
      <c r="A49" s="3" t="s">
        <v>954</v>
      </c>
      <c r="B49" s="37" t="s">
        <v>213</v>
      </c>
      <c r="C49" s="8">
        <v>1.7170573389999999</v>
      </c>
      <c r="D49" s="11" t="str">
        <f t="shared" si="14"/>
        <v>N/A</v>
      </c>
      <c r="E49" s="8">
        <v>1.7204248260999999</v>
      </c>
      <c r="F49" s="11" t="str">
        <f t="shared" si="15"/>
        <v>N/A</v>
      </c>
      <c r="G49" s="8">
        <v>1.6991443351</v>
      </c>
      <c r="H49" s="11" t="str">
        <f t="shared" si="16"/>
        <v>N/A</v>
      </c>
      <c r="I49" s="12">
        <v>0.1961</v>
      </c>
      <c r="J49" s="12">
        <v>-1.24</v>
      </c>
      <c r="K49" s="47" t="s">
        <v>737</v>
      </c>
      <c r="L49" s="9" t="str">
        <f t="shared" si="17"/>
        <v>Yes</v>
      </c>
    </row>
    <row r="50" spans="1:12" x14ac:dyDescent="0.2">
      <c r="A50" s="2" t="s">
        <v>208</v>
      </c>
      <c r="B50" s="37" t="s">
        <v>213</v>
      </c>
      <c r="C50" s="38">
        <v>785011</v>
      </c>
      <c r="D50" s="9" t="str">
        <f t="shared" ref="D50:D53" si="18">IF($B50="N/A","N/A",IF(C50&lt;0,"No","Yes"))</f>
        <v>N/A</v>
      </c>
      <c r="E50" s="38">
        <v>781165</v>
      </c>
      <c r="F50" s="9" t="str">
        <f t="shared" ref="F50:F53" si="19">IF($B50="N/A","N/A",IF(E50&lt;0,"No","Yes"))</f>
        <v>N/A</v>
      </c>
      <c r="G50" s="38">
        <v>779693</v>
      </c>
      <c r="H50" s="9" t="str">
        <f t="shared" ref="H50:H53" si="20">IF($B50="N/A","N/A",IF(G50&lt;0,"No","Yes"))</f>
        <v>N/A</v>
      </c>
      <c r="I50" s="12">
        <v>-0.49</v>
      </c>
      <c r="J50" s="12">
        <v>-0.188</v>
      </c>
      <c r="K50" s="47" t="s">
        <v>737</v>
      </c>
      <c r="L50" s="9" t="str">
        <f t="shared" si="17"/>
        <v>Yes</v>
      </c>
    </row>
    <row r="51" spans="1:12" x14ac:dyDescent="0.2">
      <c r="A51" s="2" t="s">
        <v>209</v>
      </c>
      <c r="B51" s="37" t="s">
        <v>213</v>
      </c>
      <c r="C51" s="38">
        <v>67427</v>
      </c>
      <c r="D51" s="9" t="str">
        <f t="shared" si="18"/>
        <v>N/A</v>
      </c>
      <c r="E51" s="38">
        <v>63746</v>
      </c>
      <c r="F51" s="9" t="str">
        <f t="shared" si="19"/>
        <v>N/A</v>
      </c>
      <c r="G51" s="38">
        <v>60331</v>
      </c>
      <c r="H51" s="9" t="str">
        <f t="shared" si="20"/>
        <v>N/A</v>
      </c>
      <c r="I51" s="12">
        <v>-5.46</v>
      </c>
      <c r="J51" s="12">
        <v>-5.36</v>
      </c>
      <c r="K51" s="47" t="s">
        <v>737</v>
      </c>
      <c r="L51" s="9" t="str">
        <f t="shared" si="17"/>
        <v>Yes</v>
      </c>
    </row>
    <row r="52" spans="1:12" x14ac:dyDescent="0.2">
      <c r="A52" s="2" t="s">
        <v>210</v>
      </c>
      <c r="B52" s="37" t="s">
        <v>213</v>
      </c>
      <c r="C52" s="38">
        <v>555669</v>
      </c>
      <c r="D52" s="9" t="str">
        <f t="shared" si="18"/>
        <v>N/A</v>
      </c>
      <c r="E52" s="38">
        <v>578302</v>
      </c>
      <c r="F52" s="9" t="str">
        <f t="shared" si="19"/>
        <v>N/A</v>
      </c>
      <c r="G52" s="38">
        <v>566861</v>
      </c>
      <c r="H52" s="9" t="str">
        <f t="shared" si="20"/>
        <v>N/A</v>
      </c>
      <c r="I52" s="12">
        <v>4.0730000000000004</v>
      </c>
      <c r="J52" s="12">
        <v>-1.98</v>
      </c>
      <c r="K52" s="47" t="s">
        <v>737</v>
      </c>
      <c r="L52" s="9" t="str">
        <f t="shared" si="17"/>
        <v>Yes</v>
      </c>
    </row>
    <row r="53" spans="1:12" x14ac:dyDescent="0.2">
      <c r="A53" s="2" t="s">
        <v>955</v>
      </c>
      <c r="B53" s="37" t="s">
        <v>213</v>
      </c>
      <c r="C53" s="38">
        <v>121678</v>
      </c>
      <c r="D53" s="9" t="str">
        <f t="shared" si="18"/>
        <v>N/A</v>
      </c>
      <c r="E53" s="38">
        <v>130482</v>
      </c>
      <c r="F53" s="9" t="str">
        <f t="shared" si="19"/>
        <v>N/A</v>
      </c>
      <c r="G53" s="38">
        <v>129123</v>
      </c>
      <c r="H53" s="9" t="str">
        <f t="shared" si="20"/>
        <v>N/A</v>
      </c>
      <c r="I53" s="12">
        <v>7.2350000000000003</v>
      </c>
      <c r="J53" s="12">
        <v>-1.04</v>
      </c>
      <c r="K53" s="47" t="s">
        <v>737</v>
      </c>
      <c r="L53" s="9" t="str">
        <f t="shared" si="17"/>
        <v>Yes</v>
      </c>
    </row>
    <row r="54" spans="1:12" x14ac:dyDescent="0.2">
      <c r="A54" s="2" t="s">
        <v>956</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957</v>
      </c>
      <c r="B55" s="37" t="s">
        <v>213</v>
      </c>
      <c r="C55" s="8">
        <v>99.999360619000001</v>
      </c>
      <c r="D55" s="46" t="str">
        <f>IF($B55="N/A","N/A",IF(C55&gt;10,"No",IF(C55&lt;-10,"No","Yes")))</f>
        <v>N/A</v>
      </c>
      <c r="E55" s="8">
        <v>100</v>
      </c>
      <c r="F55" s="46" t="str">
        <f>IF($B55="N/A","N/A",IF(E55&gt;10,"No",IF(E55&lt;-10,"No","Yes")))</f>
        <v>N/A</v>
      </c>
      <c r="G55" s="8">
        <v>100</v>
      </c>
      <c r="H55" s="46" t="str">
        <f>IF($B55="N/A","N/A",IF(G55&gt;10,"No",IF(G55&lt;-10,"No","Yes")))</f>
        <v>N/A</v>
      </c>
      <c r="I55" s="12">
        <v>5.9999999999999995E-4</v>
      </c>
      <c r="J55" s="12">
        <v>0</v>
      </c>
      <c r="K55" s="37" t="s">
        <v>213</v>
      </c>
      <c r="L55" s="9" t="str">
        <f t="shared" si="4"/>
        <v>N/A</v>
      </c>
    </row>
    <row r="56" spans="1:12" x14ac:dyDescent="0.2">
      <c r="A56" s="2" t="s">
        <v>177</v>
      </c>
      <c r="B56" s="37" t="s">
        <v>213</v>
      </c>
      <c r="C56" s="8">
        <v>57.966845544000002</v>
      </c>
      <c r="D56" s="46" t="str">
        <f t="shared" ref="D56:D57" si="21">IF($B56="N/A","N/A",IF(C56&gt;10,"No",IF(C56&lt;-10,"No","Yes")))</f>
        <v>N/A</v>
      </c>
      <c r="E56" s="8">
        <v>57.844522611999999</v>
      </c>
      <c r="F56" s="46" t="str">
        <f t="shared" ref="F56:F57" si="22">IF($B56="N/A","N/A",IF(E56&gt;10,"No",IF(E56&lt;-10,"No","Yes")))</f>
        <v>N/A</v>
      </c>
      <c r="G56" s="8">
        <v>58.038924715</v>
      </c>
      <c r="H56" s="46" t="str">
        <f t="shared" ref="H56:H57" si="23">IF($B56="N/A","N/A",IF(G56&gt;10,"No",IF(G56&lt;-10,"No","Yes")))</f>
        <v>N/A</v>
      </c>
      <c r="I56" s="12">
        <v>-0.21099999999999999</v>
      </c>
      <c r="J56" s="12">
        <v>0.33610000000000001</v>
      </c>
      <c r="K56" s="47" t="s">
        <v>737</v>
      </c>
      <c r="L56" s="9" t="str">
        <f>IF(J56="Div by 0", "N/A", IF(OR(J56="N/A",K56="N/A"),"N/A", IF(J56&gt;VALUE(MID(K56,1,2)), "No", IF(J56&lt;-1*VALUE(MID(K56,1,2)), "No", "Yes"))))</f>
        <v>Yes</v>
      </c>
    </row>
    <row r="57" spans="1:12" x14ac:dyDescent="0.2">
      <c r="A57" s="6" t="s">
        <v>178</v>
      </c>
      <c r="B57" s="37" t="s">
        <v>213</v>
      </c>
      <c r="C57" s="8">
        <v>42.032515074999999</v>
      </c>
      <c r="D57" s="46" t="str">
        <f t="shared" si="21"/>
        <v>N/A</v>
      </c>
      <c r="E57" s="8">
        <v>42.155477388000001</v>
      </c>
      <c r="F57" s="46" t="str">
        <f t="shared" si="22"/>
        <v>N/A</v>
      </c>
      <c r="G57" s="8">
        <v>41.961075285</v>
      </c>
      <c r="H57" s="46" t="str">
        <f t="shared" si="23"/>
        <v>N/A</v>
      </c>
      <c r="I57" s="12">
        <v>0.29249999999999998</v>
      </c>
      <c r="J57" s="12">
        <v>-0.46100000000000002</v>
      </c>
      <c r="K57" s="47" t="s">
        <v>737</v>
      </c>
      <c r="L57" s="9" t="str">
        <f>IF(J57="Div by 0", "N/A", IF(OR(J57="N/A",K57="N/A"),"N/A", IF(J57&gt;VALUE(MID(K57,1,2)), "No", IF(J57&lt;-1*VALUE(MID(K57,1,2)), "No", "Yes"))))</f>
        <v>Yes</v>
      </c>
    </row>
    <row r="58" spans="1:12" x14ac:dyDescent="0.2">
      <c r="A58" s="7" t="s">
        <v>683</v>
      </c>
      <c r="B58" s="37" t="s">
        <v>282</v>
      </c>
      <c r="C58" s="8">
        <v>70.103892998000006</v>
      </c>
      <c r="D58" s="46" t="str">
        <f>IF($B58="N/A","N/A",IF(C58&gt;70,"No",IF(C58&lt;40,"No","Yes")))</f>
        <v>No</v>
      </c>
      <c r="E58" s="8">
        <v>67.947177585999995</v>
      </c>
      <c r="F58" s="46" t="str">
        <f>IF($B58="N/A","N/A",IF(E58&gt;70,"No",IF(E58&lt;40,"No","Yes")))</f>
        <v>Yes</v>
      </c>
      <c r="G58" s="8">
        <v>70.520582658999999</v>
      </c>
      <c r="H58" s="46" t="str">
        <f>IF($B58="N/A","N/A",IF(G58&gt;70,"No",IF(G58&lt;40,"No","Yes")))</f>
        <v>No</v>
      </c>
      <c r="I58" s="12">
        <v>-3.08</v>
      </c>
      <c r="J58" s="12">
        <v>3.7869999999999999</v>
      </c>
      <c r="K58" s="47" t="s">
        <v>737</v>
      </c>
      <c r="L58" s="9" t="str">
        <f t="shared" si="4"/>
        <v>Yes</v>
      </c>
    </row>
    <row r="59" spans="1:12" x14ac:dyDescent="0.2">
      <c r="A59" s="2" t="s">
        <v>684</v>
      </c>
      <c r="B59" s="37" t="s">
        <v>213</v>
      </c>
      <c r="C59" s="8">
        <v>73.32929455</v>
      </c>
      <c r="D59" s="46" t="str">
        <f>IF($B59="N/A","N/A",IF(C59&gt;10,"No",IF(C59&lt;-10,"No","Yes")))</f>
        <v>N/A</v>
      </c>
      <c r="E59" s="8">
        <v>67.300313248999998</v>
      </c>
      <c r="F59" s="46" t="str">
        <f>IF($B59="N/A","N/A",IF(E59&gt;10,"No",IF(E59&lt;-10,"No","Yes")))</f>
        <v>N/A</v>
      </c>
      <c r="G59" s="8">
        <v>73.349427528999996</v>
      </c>
      <c r="H59" s="46" t="str">
        <f>IF($B59="N/A","N/A",IF(G59&gt;10,"No",IF(G59&lt;-10,"No","Yes")))</f>
        <v>N/A</v>
      </c>
      <c r="I59" s="12">
        <v>-8.2200000000000006</v>
      </c>
      <c r="J59" s="12">
        <v>8.9879999999999995</v>
      </c>
      <c r="K59" s="37" t="s">
        <v>213</v>
      </c>
      <c r="L59" s="9" t="str">
        <f t="shared" si="4"/>
        <v>N/A</v>
      </c>
    </row>
    <row r="60" spans="1:12" x14ac:dyDescent="0.2">
      <c r="A60" s="2" t="s">
        <v>685</v>
      </c>
      <c r="B60" s="37" t="s">
        <v>213</v>
      </c>
      <c r="C60" s="8">
        <v>79.705910638999995</v>
      </c>
      <c r="D60" s="46" t="str">
        <f t="shared" ref="D60:D66" si="24">IF($B60="N/A","N/A",IF(C60&gt;10,"No",IF(C60&lt;-10,"No","Yes")))</f>
        <v>N/A</v>
      </c>
      <c r="E60" s="8">
        <v>74.885410332999996</v>
      </c>
      <c r="F60" s="46" t="str">
        <f t="shared" ref="F60:F66" si="25">IF($B60="N/A","N/A",IF(E60&gt;10,"No",IF(E60&lt;-10,"No","Yes")))</f>
        <v>N/A</v>
      </c>
      <c r="G60" s="8">
        <v>79.702536058000007</v>
      </c>
      <c r="H60" s="46" t="str">
        <f t="shared" ref="H60:H66" si="26">IF($B60="N/A","N/A",IF(G60&gt;10,"No",IF(G60&lt;-10,"No","Yes")))</f>
        <v>N/A</v>
      </c>
      <c r="I60" s="12">
        <v>-6.05</v>
      </c>
      <c r="J60" s="12">
        <v>6.4329999999999998</v>
      </c>
      <c r="K60" s="37" t="s">
        <v>213</v>
      </c>
      <c r="L60" s="9" t="str">
        <f t="shared" si="4"/>
        <v>N/A</v>
      </c>
    </row>
    <row r="61" spans="1:12" x14ac:dyDescent="0.2">
      <c r="A61" s="2" t="s">
        <v>1748</v>
      </c>
      <c r="B61" s="37" t="s">
        <v>213</v>
      </c>
      <c r="C61" s="8">
        <v>71.564068641000006</v>
      </c>
      <c r="D61" s="46" t="str">
        <f t="shared" si="24"/>
        <v>N/A</v>
      </c>
      <c r="E61" s="8">
        <v>71.096809164000007</v>
      </c>
      <c r="F61" s="46" t="str">
        <f t="shared" si="25"/>
        <v>N/A</v>
      </c>
      <c r="G61" s="8">
        <v>72.165671863</v>
      </c>
      <c r="H61" s="46" t="str">
        <f t="shared" si="26"/>
        <v>N/A</v>
      </c>
      <c r="I61" s="12">
        <v>-0.65300000000000002</v>
      </c>
      <c r="J61" s="12">
        <v>1.5029999999999999</v>
      </c>
      <c r="K61" s="37" t="s">
        <v>213</v>
      </c>
      <c r="L61" s="9" t="str">
        <f t="shared" si="4"/>
        <v>N/A</v>
      </c>
    </row>
    <row r="62" spans="1:12" x14ac:dyDescent="0.2">
      <c r="A62" s="2" t="s">
        <v>686</v>
      </c>
      <c r="B62" s="37" t="s">
        <v>213</v>
      </c>
      <c r="C62" s="8">
        <v>55.981821326999999</v>
      </c>
      <c r="D62" s="46" t="str">
        <f t="shared" si="24"/>
        <v>N/A</v>
      </c>
      <c r="E62" s="8">
        <v>53.510266324</v>
      </c>
      <c r="F62" s="46" t="str">
        <f t="shared" si="25"/>
        <v>N/A</v>
      </c>
      <c r="G62" s="8">
        <v>56.215013341999999</v>
      </c>
      <c r="H62" s="46" t="str">
        <f t="shared" si="26"/>
        <v>N/A</v>
      </c>
      <c r="I62" s="12">
        <v>-4.41</v>
      </c>
      <c r="J62" s="12">
        <v>5.0549999999999997</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1736</v>
      </c>
      <c r="J63" s="12" t="s">
        <v>1736</v>
      </c>
      <c r="K63" s="37" t="s">
        <v>213</v>
      </c>
      <c r="L63" s="9" t="str">
        <f>IF(J63="Div by 0", "N/A", IF(K63="N/A","N/A", IF(J63&gt;VALUE(MID(K63,1,2)), "No", IF(J63&lt;-1*VALUE(MID(K63,1,2)), "No", "Yes"))))</f>
        <v>N/A</v>
      </c>
    </row>
    <row r="64" spans="1:12" x14ac:dyDescent="0.2">
      <c r="A64" s="3" t="s">
        <v>146</v>
      </c>
      <c r="B64" s="37" t="s">
        <v>213</v>
      </c>
      <c r="C64" s="8">
        <v>1.3157179640000001</v>
      </c>
      <c r="D64" s="46" t="str">
        <f t="shared" si="24"/>
        <v>N/A</v>
      </c>
      <c r="E64" s="8">
        <v>1.3470080690999999</v>
      </c>
      <c r="F64" s="46" t="str">
        <f t="shared" si="25"/>
        <v>N/A</v>
      </c>
      <c r="G64" s="8">
        <v>1.4001209618999999</v>
      </c>
      <c r="H64" s="46" t="str">
        <f t="shared" si="26"/>
        <v>N/A</v>
      </c>
      <c r="I64" s="12">
        <v>2.3780000000000001</v>
      </c>
      <c r="J64" s="12">
        <v>3.9430000000000001</v>
      </c>
      <c r="K64" s="37" t="s">
        <v>213</v>
      </c>
      <c r="L64" s="9" t="str">
        <f t="shared" si="4"/>
        <v>N/A</v>
      </c>
    </row>
    <row r="65" spans="1:12" x14ac:dyDescent="0.2">
      <c r="A65" s="3" t="s">
        <v>147</v>
      </c>
      <c r="B65" s="37" t="s">
        <v>213</v>
      </c>
      <c r="C65" s="8">
        <v>1.3158458401999999</v>
      </c>
      <c r="D65" s="46" t="str">
        <f t="shared" si="24"/>
        <v>N/A</v>
      </c>
      <c r="E65" s="8">
        <v>1.3733928281000001</v>
      </c>
      <c r="F65" s="46" t="str">
        <f t="shared" si="25"/>
        <v>N/A</v>
      </c>
      <c r="G65" s="8">
        <v>1.3638834377</v>
      </c>
      <c r="H65" s="46" t="str">
        <f t="shared" si="26"/>
        <v>N/A</v>
      </c>
      <c r="I65" s="12">
        <v>4.3730000000000002</v>
      </c>
      <c r="J65" s="12">
        <v>-0.69199999999999995</v>
      </c>
      <c r="K65" s="37" t="s">
        <v>213</v>
      </c>
      <c r="L65" s="9" t="str">
        <f t="shared" si="4"/>
        <v>N/A</v>
      </c>
    </row>
    <row r="66" spans="1:12" x14ac:dyDescent="0.2">
      <c r="A66" s="3" t="s">
        <v>148</v>
      </c>
      <c r="B66" s="37" t="s">
        <v>213</v>
      </c>
      <c r="C66" s="8">
        <v>1.3845153460999999</v>
      </c>
      <c r="D66" s="46" t="str">
        <f t="shared" si="24"/>
        <v>N/A</v>
      </c>
      <c r="E66" s="8">
        <v>1.4400788898000001</v>
      </c>
      <c r="F66" s="46" t="str">
        <f t="shared" si="25"/>
        <v>N/A</v>
      </c>
      <c r="G66" s="8">
        <v>1.4505217438</v>
      </c>
      <c r="H66" s="46" t="str">
        <f t="shared" si="26"/>
        <v>N/A</v>
      </c>
      <c r="I66" s="12">
        <v>4.0129999999999999</v>
      </c>
      <c r="J66" s="12">
        <v>0.72519999999999996</v>
      </c>
      <c r="K66" s="37" t="s">
        <v>213</v>
      </c>
      <c r="L66" s="9" t="str">
        <f t="shared" si="4"/>
        <v>N/A</v>
      </c>
    </row>
    <row r="67" spans="1:12" x14ac:dyDescent="0.2">
      <c r="A67" s="2" t="s">
        <v>958</v>
      </c>
      <c r="B67" s="50" t="s">
        <v>213</v>
      </c>
      <c r="C67" s="1">
        <v>2406</v>
      </c>
      <c r="D67" s="11" t="str">
        <f>IF($B67="N/A","N/A",IF(C67&gt;10,"No",IF(C67&lt;-10,"No","Yes")))</f>
        <v>N/A</v>
      </c>
      <c r="E67" s="1">
        <v>2793</v>
      </c>
      <c r="F67" s="11" t="str">
        <f>IF($B67="N/A","N/A",IF(E67&gt;10,"No",IF(E67&lt;-10,"No","Yes")))</f>
        <v>N/A</v>
      </c>
      <c r="G67" s="1">
        <v>2401</v>
      </c>
      <c r="H67" s="11" t="str">
        <f>IF($B67="N/A","N/A",IF(G67&gt;10,"No",IF(G67&lt;-10,"No","Yes")))</f>
        <v>N/A</v>
      </c>
      <c r="I67" s="12">
        <v>16.079999999999998</v>
      </c>
      <c r="J67" s="12">
        <v>-14</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1736</v>
      </c>
      <c r="J68" s="12" t="s">
        <v>1736</v>
      </c>
      <c r="K68" s="37" t="s">
        <v>213</v>
      </c>
      <c r="L68" s="9" t="str">
        <f t="shared" si="4"/>
        <v>N/A</v>
      </c>
    </row>
    <row r="69" spans="1:12" x14ac:dyDescent="0.2">
      <c r="A69" s="3" t="s">
        <v>202</v>
      </c>
      <c r="B69" s="50" t="s">
        <v>217</v>
      </c>
      <c r="C69" s="1">
        <v>72</v>
      </c>
      <c r="D69" s="46" t="str">
        <f t="shared" si="27"/>
        <v>No</v>
      </c>
      <c r="E69" s="1">
        <v>57</v>
      </c>
      <c r="F69" s="46" t="str">
        <f t="shared" si="28"/>
        <v>No</v>
      </c>
      <c r="G69" s="1">
        <v>76</v>
      </c>
      <c r="H69" s="46" t="str">
        <f t="shared" si="29"/>
        <v>No</v>
      </c>
      <c r="I69" s="12">
        <v>-20.8</v>
      </c>
      <c r="J69" s="12">
        <v>33.33</v>
      </c>
      <c r="K69" s="37" t="s">
        <v>213</v>
      </c>
      <c r="L69" s="9" t="str">
        <f t="shared" si="4"/>
        <v>N/A</v>
      </c>
    </row>
    <row r="70" spans="1:12" x14ac:dyDescent="0.2">
      <c r="A70" s="3" t="s">
        <v>203</v>
      </c>
      <c r="B70" s="73" t="s">
        <v>213</v>
      </c>
      <c r="C70" s="13">
        <v>13.888888889</v>
      </c>
      <c r="D70" s="11" t="str">
        <f>IF($B70="N/A","N/A",IF(C70&gt;10,"No",IF(C70&lt;-10,"No","Yes")))</f>
        <v>N/A</v>
      </c>
      <c r="E70" s="13">
        <v>7.0175438595999999</v>
      </c>
      <c r="F70" s="11" t="str">
        <f>IF($B70="N/A","N/A",IF(E70&gt;10,"No",IF(E70&lt;-10,"No","Yes")))</f>
        <v>N/A</v>
      </c>
      <c r="G70" s="13">
        <v>2.6315789474</v>
      </c>
      <c r="H70" s="11" t="str">
        <f>IF($B70="N/A","N/A",IF(G70&gt;10,"No",IF(G70&lt;-10,"No","Yes")))</f>
        <v>N/A</v>
      </c>
      <c r="I70" s="12">
        <v>-49.5</v>
      </c>
      <c r="J70" s="12">
        <v>-62.5</v>
      </c>
      <c r="K70" s="73" t="s">
        <v>213</v>
      </c>
      <c r="L70" s="9" t="str">
        <f t="shared" si="4"/>
        <v>N/A</v>
      </c>
    </row>
    <row r="71" spans="1:12" x14ac:dyDescent="0.2">
      <c r="A71" s="2" t="s">
        <v>65</v>
      </c>
      <c r="B71" s="50" t="s">
        <v>213</v>
      </c>
      <c r="C71" s="1">
        <v>282497</v>
      </c>
      <c r="D71" s="11" t="str">
        <f>IF($B71="N/A","N/A",IF(C71&gt;10,"No",IF(C71&lt;-10,"No","Yes")))</f>
        <v>N/A</v>
      </c>
      <c r="E71" s="1">
        <v>300278</v>
      </c>
      <c r="F71" s="11" t="str">
        <f>IF($B71="N/A","N/A",IF(E71&gt;10,"No",IF(E71&lt;-10,"No","Yes")))</f>
        <v>N/A</v>
      </c>
      <c r="G71" s="1">
        <v>293718</v>
      </c>
      <c r="H71" s="11" t="str">
        <f>IF($B71="N/A","N/A",IF(G71&gt;10,"No",IF(G71&lt;-10,"No","Yes")))</f>
        <v>N/A</v>
      </c>
      <c r="I71" s="12">
        <v>6.2939999999999996</v>
      </c>
      <c r="J71" s="12">
        <v>-2.1800000000000002</v>
      </c>
      <c r="K71" s="50" t="s">
        <v>737</v>
      </c>
      <c r="L71" s="9" t="str">
        <f t="shared" ref="L71:L103" si="30">IF(J71="Div by 0", "N/A", IF(K71="N/A","N/A", IF(J71&gt;VALUE(MID(K71,1,2)), "No", IF(J71&lt;-1*VALUE(MID(K71,1,2)), "No", "Yes"))))</f>
        <v>Yes</v>
      </c>
    </row>
    <row r="72" spans="1:12" x14ac:dyDescent="0.2">
      <c r="A72" s="4" t="s">
        <v>66</v>
      </c>
      <c r="B72" s="50" t="s">
        <v>213</v>
      </c>
      <c r="C72" s="1">
        <v>251786.95</v>
      </c>
      <c r="D72" s="11" t="str">
        <f>IF($B72="N/A","N/A",IF(C72&gt;10,"No",IF(C72&lt;-10,"No","Yes")))</f>
        <v>N/A</v>
      </c>
      <c r="E72" s="1">
        <v>258075.12</v>
      </c>
      <c r="F72" s="11" t="str">
        <f>IF($B72="N/A","N/A",IF(E72&gt;10,"No",IF(E72&lt;-10,"No","Yes")))</f>
        <v>N/A</v>
      </c>
      <c r="G72" s="1">
        <v>261684.8</v>
      </c>
      <c r="H72" s="11" t="str">
        <f>IF($B72="N/A","N/A",IF(G72&gt;10,"No",IF(G72&lt;-10,"No","Yes")))</f>
        <v>N/A</v>
      </c>
      <c r="I72" s="12">
        <v>2.4969999999999999</v>
      </c>
      <c r="J72" s="12">
        <v>1.399</v>
      </c>
      <c r="K72" s="50" t="s">
        <v>738</v>
      </c>
      <c r="L72" s="9" t="str">
        <f t="shared" si="30"/>
        <v>Yes</v>
      </c>
    </row>
    <row r="73" spans="1:12" x14ac:dyDescent="0.2">
      <c r="A73" s="3" t="s">
        <v>67</v>
      </c>
      <c r="B73" s="37" t="s">
        <v>283</v>
      </c>
      <c r="C73" s="8">
        <v>98.587693435999995</v>
      </c>
      <c r="D73" s="46" t="str">
        <f>IF($B73="N/A","N/A",IF(C73&gt;=90,"Yes","No"))</f>
        <v>Yes</v>
      </c>
      <c r="E73" s="8">
        <v>98.607948167000004</v>
      </c>
      <c r="F73" s="46" t="str">
        <f>IF($B73="N/A","N/A",IF(E73&gt;=90,"Yes","No"))</f>
        <v>Yes</v>
      </c>
      <c r="G73" s="8">
        <v>98.621052632000001</v>
      </c>
      <c r="H73" s="46" t="str">
        <f>IF($B73="N/A","N/A",IF(G73&gt;=90,"Yes","No"))</f>
        <v>Yes</v>
      </c>
      <c r="I73" s="12">
        <v>2.0500000000000001E-2</v>
      </c>
      <c r="J73" s="12">
        <v>1.3299999999999999E-2</v>
      </c>
      <c r="K73" s="47" t="s">
        <v>737</v>
      </c>
      <c r="L73" s="9" t="str">
        <f t="shared" si="30"/>
        <v>Yes</v>
      </c>
    </row>
    <row r="74" spans="1:12" x14ac:dyDescent="0.2">
      <c r="A74" s="2" t="s">
        <v>959</v>
      </c>
      <c r="B74" s="37" t="s">
        <v>283</v>
      </c>
      <c r="C74" s="8">
        <v>99.028236007000004</v>
      </c>
      <c r="D74" s="46" t="str">
        <f>IF($B74="N/A","N/A",IF(C74&gt;=90,"Yes","No"))</f>
        <v>Yes</v>
      </c>
      <c r="E74" s="8">
        <v>99.132246280000004</v>
      </c>
      <c r="F74" s="46" t="str">
        <f>IF($B74="N/A","N/A",IF(E74&gt;=90,"Yes","No"))</f>
        <v>Yes</v>
      </c>
      <c r="G74" s="8">
        <v>99.15466155</v>
      </c>
      <c r="H74" s="46" t="str">
        <f>IF($B74="N/A","N/A",IF(G74&gt;=90,"Yes","No"))</f>
        <v>Yes</v>
      </c>
      <c r="I74" s="12">
        <v>0.105</v>
      </c>
      <c r="J74" s="12">
        <v>2.2599999999999999E-2</v>
      </c>
      <c r="K74" s="47" t="s">
        <v>737</v>
      </c>
      <c r="L74" s="9" t="str">
        <f t="shared" si="30"/>
        <v>Yes</v>
      </c>
    </row>
    <row r="75" spans="1:12" x14ac:dyDescent="0.2">
      <c r="A75" s="6" t="s">
        <v>960</v>
      </c>
      <c r="B75" s="50" t="s">
        <v>284</v>
      </c>
      <c r="C75" s="13">
        <v>51.735253249000003</v>
      </c>
      <c r="D75" s="46" t="str">
        <f>IF($B75="N/A","N/A",IF(C75&gt;55,"No",IF(C75&lt;30,"No","Yes")))</f>
        <v>Yes</v>
      </c>
      <c r="E75" s="13">
        <v>52.141684806999997</v>
      </c>
      <c r="F75" s="46" t="str">
        <f>IF($B75="N/A","N/A",IF(E75&gt;55,"No",IF(E75&lt;30,"No","Yes")))</f>
        <v>Yes</v>
      </c>
      <c r="G75" s="13">
        <v>52.35050493</v>
      </c>
      <c r="H75" s="46" t="str">
        <f>IF($B75="N/A","N/A",IF(G75&gt;55,"No",IF(G75&lt;30,"No","Yes")))</f>
        <v>Yes</v>
      </c>
      <c r="I75" s="12">
        <v>0.78559999999999997</v>
      </c>
      <c r="J75" s="12">
        <v>0.40050000000000002</v>
      </c>
      <c r="K75" s="50" t="s">
        <v>737</v>
      </c>
      <c r="L75" s="9" t="str">
        <f t="shared" si="30"/>
        <v>Yes</v>
      </c>
    </row>
    <row r="76" spans="1:12" ht="12.95" customHeight="1" x14ac:dyDescent="0.2">
      <c r="A76" s="2" t="s">
        <v>1737</v>
      </c>
      <c r="B76" s="50" t="s">
        <v>278</v>
      </c>
      <c r="C76" s="13">
        <v>0.94832865479999995</v>
      </c>
      <c r="D76" s="46" t="str">
        <f>IF($B76="N/A","N/A",IF(C76&gt;=5,"No",IF(C76&lt;0,"No","Yes")))</f>
        <v>Yes</v>
      </c>
      <c r="E76" s="13">
        <v>0.76395873160000005</v>
      </c>
      <c r="F76" s="46" t="str">
        <f>IF($B76="N/A","N/A",IF(E76&gt;=5,"No",IF(E76&lt;0,"No","Yes")))</f>
        <v>Yes</v>
      </c>
      <c r="G76" s="13">
        <v>0.61283271709999998</v>
      </c>
      <c r="H76" s="46" t="str">
        <f>IF($B76="N/A","N/A",IF(G76&gt;=5,"No",IF(G76&lt;0,"No","Yes")))</f>
        <v>Yes</v>
      </c>
      <c r="I76" s="12">
        <v>-19.399999999999999</v>
      </c>
      <c r="J76" s="12">
        <v>-19.8</v>
      </c>
      <c r="K76" s="50" t="s">
        <v>213</v>
      </c>
      <c r="L76" s="9" t="str">
        <f t="shared" si="30"/>
        <v>N/A</v>
      </c>
    </row>
    <row r="77" spans="1:12" ht="12.95" customHeight="1" x14ac:dyDescent="0.2">
      <c r="A77" s="2" t="s">
        <v>1738</v>
      </c>
      <c r="B77" s="50" t="s">
        <v>213</v>
      </c>
      <c r="C77" s="13">
        <v>21.954923415</v>
      </c>
      <c r="D77" s="50" t="s">
        <v>213</v>
      </c>
      <c r="E77" s="13">
        <v>22.635357901999999</v>
      </c>
      <c r="F77" s="50" t="s">
        <v>213</v>
      </c>
      <c r="G77" s="13">
        <v>23.619253841999999</v>
      </c>
      <c r="H77" s="50" t="s">
        <v>213</v>
      </c>
      <c r="I77" s="12">
        <v>3.0990000000000002</v>
      </c>
      <c r="J77" s="12">
        <v>4.3470000000000004</v>
      </c>
      <c r="K77" s="50" t="s">
        <v>213</v>
      </c>
      <c r="L77" s="9" t="str">
        <f t="shared" si="30"/>
        <v>N/A</v>
      </c>
    </row>
    <row r="78" spans="1:12" ht="12.95" customHeight="1" x14ac:dyDescent="0.2">
      <c r="A78" s="2" t="s">
        <v>1739</v>
      </c>
      <c r="B78" s="50" t="s">
        <v>213</v>
      </c>
      <c r="C78" s="13">
        <v>22.787144642000001</v>
      </c>
      <c r="D78" s="50" t="s">
        <v>213</v>
      </c>
      <c r="E78" s="13">
        <v>20.707810762000001</v>
      </c>
      <c r="F78" s="50" t="s">
        <v>213</v>
      </c>
      <c r="G78" s="13">
        <v>19.927958108999999</v>
      </c>
      <c r="H78" s="50" t="s">
        <v>213</v>
      </c>
      <c r="I78" s="12">
        <v>-9.1300000000000008</v>
      </c>
      <c r="J78" s="12">
        <v>-3.77</v>
      </c>
      <c r="K78" s="50" t="s">
        <v>213</v>
      </c>
      <c r="L78" s="9" t="str">
        <f t="shared" si="30"/>
        <v>N/A</v>
      </c>
    </row>
    <row r="79" spans="1:12" ht="12.95" customHeight="1" x14ac:dyDescent="0.2">
      <c r="A79" s="2" t="s">
        <v>1740</v>
      </c>
      <c r="B79" s="50" t="s">
        <v>213</v>
      </c>
      <c r="C79" s="13">
        <v>22.234926389000002</v>
      </c>
      <c r="D79" s="50" t="s">
        <v>213</v>
      </c>
      <c r="E79" s="13">
        <v>23.687383024999999</v>
      </c>
      <c r="F79" s="50" t="s">
        <v>213</v>
      </c>
      <c r="G79" s="13">
        <v>23.379908619999998</v>
      </c>
      <c r="H79" s="50" t="s">
        <v>213</v>
      </c>
      <c r="I79" s="12">
        <v>6.532</v>
      </c>
      <c r="J79" s="12">
        <v>-1.3</v>
      </c>
      <c r="K79" s="50" t="s">
        <v>213</v>
      </c>
      <c r="L79" s="9" t="str">
        <f t="shared" si="30"/>
        <v>N/A</v>
      </c>
    </row>
    <row r="80" spans="1:12" ht="12.95" customHeight="1" x14ac:dyDescent="0.2">
      <c r="A80" s="2" t="s">
        <v>1741</v>
      </c>
      <c r="B80" s="50" t="s">
        <v>213</v>
      </c>
      <c r="C80" s="13">
        <v>4.2269475427999996</v>
      </c>
      <c r="D80" s="50" t="s">
        <v>213</v>
      </c>
      <c r="E80" s="13">
        <v>4.3403113114999998</v>
      </c>
      <c r="F80" s="50" t="s">
        <v>213</v>
      </c>
      <c r="G80" s="13">
        <v>4.2918717953999996</v>
      </c>
      <c r="H80" s="50" t="s">
        <v>213</v>
      </c>
      <c r="I80" s="12">
        <v>2.6819999999999999</v>
      </c>
      <c r="J80" s="12">
        <v>-1.1200000000000001</v>
      </c>
      <c r="K80" s="50" t="s">
        <v>213</v>
      </c>
      <c r="L80" s="9" t="str">
        <f t="shared" si="30"/>
        <v>N/A</v>
      </c>
    </row>
    <row r="81" spans="1:12" ht="12.95" customHeight="1" x14ac:dyDescent="0.2">
      <c r="A81" s="2" t="s">
        <v>1742</v>
      </c>
      <c r="B81" s="50" t="s">
        <v>213</v>
      </c>
      <c r="C81" s="13">
        <v>0</v>
      </c>
      <c r="D81" s="50" t="s">
        <v>213</v>
      </c>
      <c r="E81" s="13">
        <v>0</v>
      </c>
      <c r="F81" s="50" t="s">
        <v>213</v>
      </c>
      <c r="G81" s="13">
        <v>0</v>
      </c>
      <c r="H81" s="50" t="s">
        <v>213</v>
      </c>
      <c r="I81" s="12" t="s">
        <v>1736</v>
      </c>
      <c r="J81" s="12" t="s">
        <v>1736</v>
      </c>
      <c r="K81" s="50" t="s">
        <v>213</v>
      </c>
      <c r="L81" s="9" t="str">
        <f t="shared" si="30"/>
        <v>N/A</v>
      </c>
    </row>
    <row r="82" spans="1:12" ht="12.95" customHeight="1" x14ac:dyDescent="0.2">
      <c r="A82" s="2" t="s">
        <v>1743</v>
      </c>
      <c r="B82" s="50" t="s">
        <v>213</v>
      </c>
      <c r="C82" s="13">
        <v>0</v>
      </c>
      <c r="D82" s="50" t="s">
        <v>213</v>
      </c>
      <c r="E82" s="13">
        <v>0</v>
      </c>
      <c r="F82" s="50" t="s">
        <v>213</v>
      </c>
      <c r="G82" s="13">
        <v>0</v>
      </c>
      <c r="H82" s="50" t="s">
        <v>213</v>
      </c>
      <c r="I82" s="12" t="s">
        <v>1736</v>
      </c>
      <c r="J82" s="12" t="s">
        <v>1736</v>
      </c>
      <c r="K82" s="50" t="s">
        <v>213</v>
      </c>
      <c r="L82" s="9" t="str">
        <f t="shared" si="30"/>
        <v>N/A</v>
      </c>
    </row>
    <row r="83" spans="1:12" ht="12.95" customHeight="1" x14ac:dyDescent="0.2">
      <c r="A83" s="2" t="s">
        <v>1744</v>
      </c>
      <c r="B83" s="50" t="s">
        <v>213</v>
      </c>
      <c r="C83" s="13">
        <v>0</v>
      </c>
      <c r="D83" s="50" t="s">
        <v>213</v>
      </c>
      <c r="E83" s="13">
        <v>0</v>
      </c>
      <c r="F83" s="50" t="s">
        <v>213</v>
      </c>
      <c r="G83" s="13">
        <v>0</v>
      </c>
      <c r="H83" s="50" t="s">
        <v>213</v>
      </c>
      <c r="I83" s="12" t="s">
        <v>1736</v>
      </c>
      <c r="J83" s="12" t="s">
        <v>1736</v>
      </c>
      <c r="K83" s="50" t="s">
        <v>213</v>
      </c>
      <c r="L83" s="9" t="str">
        <f t="shared" si="30"/>
        <v>N/A</v>
      </c>
    </row>
    <row r="84" spans="1:12" ht="12.95" customHeight="1" x14ac:dyDescent="0.2">
      <c r="A84" s="2" t="s">
        <v>1745</v>
      </c>
      <c r="B84" s="50" t="s">
        <v>213</v>
      </c>
      <c r="C84" s="13">
        <v>27.847729355999999</v>
      </c>
      <c r="D84" s="50" t="s">
        <v>213</v>
      </c>
      <c r="E84" s="13">
        <v>27.865178268000001</v>
      </c>
      <c r="F84" s="50" t="s">
        <v>213</v>
      </c>
      <c r="G84" s="13">
        <v>28.168174916000002</v>
      </c>
      <c r="H84" s="50" t="s">
        <v>213</v>
      </c>
      <c r="I84" s="12">
        <v>6.2700000000000006E-2</v>
      </c>
      <c r="J84" s="12">
        <v>1.087</v>
      </c>
      <c r="K84" s="50" t="s">
        <v>213</v>
      </c>
      <c r="L84" s="9" t="str">
        <f t="shared" si="30"/>
        <v>N/A</v>
      </c>
    </row>
    <row r="85" spans="1:12" ht="12.95" customHeight="1" x14ac:dyDescent="0.2">
      <c r="A85" s="2" t="s">
        <v>1746</v>
      </c>
      <c r="B85" s="50" t="s">
        <v>213</v>
      </c>
      <c r="C85" s="13">
        <v>0</v>
      </c>
      <c r="D85" s="50" t="s">
        <v>213</v>
      </c>
      <c r="E85" s="13">
        <v>0</v>
      </c>
      <c r="F85" s="50" t="s">
        <v>213</v>
      </c>
      <c r="G85" s="13">
        <v>0</v>
      </c>
      <c r="H85" s="50" t="s">
        <v>213</v>
      </c>
      <c r="I85" s="12" t="s">
        <v>1736</v>
      </c>
      <c r="J85" s="12" t="s">
        <v>1736</v>
      </c>
      <c r="K85" s="50" t="s">
        <v>213</v>
      </c>
      <c r="L85" s="9" t="str">
        <f t="shared" si="30"/>
        <v>N/A</v>
      </c>
    </row>
    <row r="86" spans="1:12" ht="12.95" customHeight="1" x14ac:dyDescent="0.2">
      <c r="A86" s="2" t="s">
        <v>1747</v>
      </c>
      <c r="B86" s="50" t="s">
        <v>213</v>
      </c>
      <c r="C86" s="13">
        <v>0</v>
      </c>
      <c r="D86" s="50" t="s">
        <v>213</v>
      </c>
      <c r="E86" s="13">
        <v>0</v>
      </c>
      <c r="F86" s="50" t="s">
        <v>213</v>
      </c>
      <c r="G86" s="13">
        <v>0</v>
      </c>
      <c r="H86" s="50" t="s">
        <v>213</v>
      </c>
      <c r="I86" s="12" t="s">
        <v>1736</v>
      </c>
      <c r="J86" s="12" t="s">
        <v>1736</v>
      </c>
      <c r="K86" s="50" t="s">
        <v>213</v>
      </c>
      <c r="L86" s="9" t="str">
        <f t="shared" si="30"/>
        <v>N/A</v>
      </c>
    </row>
    <row r="87" spans="1:12" x14ac:dyDescent="0.2">
      <c r="A87" s="2" t="s">
        <v>961</v>
      </c>
      <c r="B87" s="50" t="s">
        <v>213</v>
      </c>
      <c r="C87" s="13">
        <v>55.810150196000002</v>
      </c>
      <c r="D87" s="50" t="s">
        <v>213</v>
      </c>
      <c r="E87" s="13">
        <v>53.677259073000002</v>
      </c>
      <c r="F87" s="50" t="s">
        <v>213</v>
      </c>
      <c r="G87" s="13">
        <v>53.000837537999999</v>
      </c>
      <c r="H87" s="50" t="s">
        <v>213</v>
      </c>
      <c r="I87" s="12">
        <v>-3.82</v>
      </c>
      <c r="J87" s="12">
        <v>-1.26</v>
      </c>
      <c r="K87" s="50" t="s">
        <v>213</v>
      </c>
      <c r="L87" s="9" t="str">
        <f t="shared" si="30"/>
        <v>N/A</v>
      </c>
    </row>
    <row r="88" spans="1:12" x14ac:dyDescent="0.2">
      <c r="A88" s="2" t="s">
        <v>962</v>
      </c>
      <c r="B88" s="50" t="s">
        <v>213</v>
      </c>
      <c r="C88" s="13">
        <v>44.189849803999998</v>
      </c>
      <c r="D88" s="50" t="s">
        <v>213</v>
      </c>
      <c r="E88" s="13">
        <v>46.322740926999998</v>
      </c>
      <c r="F88" s="50" t="s">
        <v>213</v>
      </c>
      <c r="G88" s="13">
        <v>46.999162462000001</v>
      </c>
      <c r="H88" s="50" t="s">
        <v>213</v>
      </c>
      <c r="I88" s="12">
        <v>4.827</v>
      </c>
      <c r="J88" s="12">
        <v>1.46</v>
      </c>
      <c r="K88" s="50" t="s">
        <v>213</v>
      </c>
      <c r="L88" s="9" t="str">
        <f t="shared" si="30"/>
        <v>N/A</v>
      </c>
    </row>
    <row r="89" spans="1:12" x14ac:dyDescent="0.2">
      <c r="A89" s="6" t="s">
        <v>68</v>
      </c>
      <c r="B89" s="50" t="s">
        <v>213</v>
      </c>
      <c r="C89" s="1">
        <v>1871</v>
      </c>
      <c r="D89" s="11" t="str">
        <f>IF($B89="N/A","N/A",IF(C89&gt;10,"No",IF(C89&lt;-10,"No","Yes")))</f>
        <v>N/A</v>
      </c>
      <c r="E89" s="1">
        <v>1711</v>
      </c>
      <c r="F89" s="11" t="str">
        <f>IF($B89="N/A","N/A",IF(E89&gt;10,"No",IF(E89&lt;-10,"No","Yes")))</f>
        <v>N/A</v>
      </c>
      <c r="G89" s="1">
        <v>1522</v>
      </c>
      <c r="H89" s="11" t="str">
        <f>IF($B89="N/A","N/A",IF(G89&gt;10,"No",IF(G89&lt;-10,"No","Yes")))</f>
        <v>N/A</v>
      </c>
      <c r="I89" s="12">
        <v>-8.5500000000000007</v>
      </c>
      <c r="J89" s="12">
        <v>-11</v>
      </c>
      <c r="K89" s="50" t="s">
        <v>737</v>
      </c>
      <c r="L89" s="9" t="str">
        <f t="shared" si="30"/>
        <v>No</v>
      </c>
    </row>
    <row r="90" spans="1:12" x14ac:dyDescent="0.2">
      <c r="A90" s="2" t="s">
        <v>109</v>
      </c>
      <c r="B90" s="50" t="s">
        <v>213</v>
      </c>
      <c r="C90" s="13">
        <v>0</v>
      </c>
      <c r="D90" s="46" t="str">
        <f>IF($B90="N/A","N/A",IF(C90&gt;10,"No",IF(C90&lt;-10,"No","Yes")))</f>
        <v>N/A</v>
      </c>
      <c r="E90" s="13">
        <v>0.29222676800000003</v>
      </c>
      <c r="F90" s="46" t="str">
        <f>IF($B90="N/A","N/A",IF(E90&gt;10,"No",IF(E90&lt;-10,"No","Yes")))</f>
        <v>N/A</v>
      </c>
      <c r="G90" s="13">
        <v>6.5703022299999997E-2</v>
      </c>
      <c r="H90" s="46" t="str">
        <f>IF($B90="N/A","N/A",IF(G90&gt;10,"No",IF(G90&lt;-10,"No","Yes")))</f>
        <v>N/A</v>
      </c>
      <c r="I90" s="12" t="s">
        <v>1736</v>
      </c>
      <c r="J90" s="12">
        <v>-77.5</v>
      </c>
      <c r="K90" s="50" t="s">
        <v>737</v>
      </c>
      <c r="L90" s="9" t="str">
        <f t="shared" si="30"/>
        <v>No</v>
      </c>
    </row>
    <row r="91" spans="1:12" x14ac:dyDescent="0.2">
      <c r="A91" s="2" t="s">
        <v>110</v>
      </c>
      <c r="B91" s="50" t="s">
        <v>213</v>
      </c>
      <c r="C91" s="13">
        <v>13.682522714999999</v>
      </c>
      <c r="D91" s="46" t="str">
        <f>IF($B91="N/A","N/A",IF(C91&gt;10,"No",IF(C91&lt;-10,"No","Yes")))</f>
        <v>N/A</v>
      </c>
      <c r="E91" s="13">
        <v>12.916423143999999</v>
      </c>
      <c r="F91" s="46" t="str">
        <f>IF($B91="N/A","N/A",IF(E91&gt;10,"No",IF(E91&lt;-10,"No","Yes")))</f>
        <v>N/A</v>
      </c>
      <c r="G91" s="13">
        <v>13.009198423000001</v>
      </c>
      <c r="H91" s="46" t="str">
        <f>IF($B91="N/A","N/A",IF(G91&gt;10,"No",IF(G91&lt;-10,"No","Yes")))</f>
        <v>N/A</v>
      </c>
      <c r="I91" s="12">
        <v>-5.6</v>
      </c>
      <c r="J91" s="12">
        <v>0.71830000000000005</v>
      </c>
      <c r="K91" s="50" t="s">
        <v>737</v>
      </c>
      <c r="L91" s="9" t="str">
        <f t="shared" si="30"/>
        <v>Yes</v>
      </c>
    </row>
    <row r="92" spans="1:12" x14ac:dyDescent="0.2">
      <c r="A92" s="4" t="s">
        <v>7</v>
      </c>
      <c r="B92" s="50" t="s">
        <v>213</v>
      </c>
      <c r="C92" s="13">
        <v>0.25805583780000002</v>
      </c>
      <c r="D92" s="11" t="str">
        <f>IF($B92="N/A","N/A",IF(C92&gt;10,"No",IF(C92&lt;-10,"No","Yes")))</f>
        <v>N/A</v>
      </c>
      <c r="E92" s="13">
        <v>0.28973151549999998</v>
      </c>
      <c r="F92" s="11" t="str">
        <f>IF($B92="N/A","N/A",IF(E92&gt;10,"No",IF(E92&lt;-10,"No","Yes")))</f>
        <v>N/A</v>
      </c>
      <c r="G92" s="13">
        <v>0.32105625119999998</v>
      </c>
      <c r="H92" s="11" t="str">
        <f>IF($B92="N/A","N/A",IF(G92&gt;10,"No",IF(G92&lt;-10,"No","Yes")))</f>
        <v>N/A</v>
      </c>
      <c r="I92" s="12">
        <v>12.27</v>
      </c>
      <c r="J92" s="12">
        <v>10.81</v>
      </c>
      <c r="K92" s="50" t="s">
        <v>738</v>
      </c>
      <c r="L92" s="9" t="str">
        <f t="shared" si="30"/>
        <v>Yes</v>
      </c>
    </row>
    <row r="93" spans="1:12" x14ac:dyDescent="0.2">
      <c r="A93" s="4" t="s">
        <v>180</v>
      </c>
      <c r="B93" s="50" t="s">
        <v>213</v>
      </c>
      <c r="C93" s="13">
        <v>61.159587535</v>
      </c>
      <c r="D93" s="11" t="str">
        <f t="shared" ref="D93:D94" si="31">IF($B93="N/A","N/A",IF(C93&gt;10,"No",IF(C93&lt;-10,"No","Yes")))</f>
        <v>N/A</v>
      </c>
      <c r="E93" s="13">
        <v>60.636476864999999</v>
      </c>
      <c r="F93" s="11" t="str">
        <f t="shared" ref="F93:F94" si="32">IF($B93="N/A","N/A",IF(E93&gt;10,"No",IF(E93&lt;-10,"No","Yes")))</f>
        <v>N/A</v>
      </c>
      <c r="G93" s="13">
        <v>60.834201512999996</v>
      </c>
      <c r="H93" s="11" t="str">
        <f t="shared" ref="H93:H94" si="33">IF($B93="N/A","N/A",IF(G93&gt;10,"No",IF(G93&lt;-10,"No","Yes")))</f>
        <v>N/A</v>
      </c>
      <c r="I93" s="12">
        <v>-0.85499999999999998</v>
      </c>
      <c r="J93" s="12">
        <v>0.3261</v>
      </c>
      <c r="K93" s="50" t="s">
        <v>737</v>
      </c>
      <c r="L93" s="9" t="str">
        <f>IF(J93="Div by 0", "N/A", IF(OR(J93="N/A",K93="N/A"),"N/A", IF(J93&gt;VALUE(MID(K93,1,2)), "No", IF(J93&lt;-1*VALUE(MID(K93,1,2)), "No", "Yes"))))</f>
        <v>Yes</v>
      </c>
    </row>
    <row r="94" spans="1:12" x14ac:dyDescent="0.2">
      <c r="A94" s="4" t="s">
        <v>181</v>
      </c>
      <c r="B94" s="50" t="s">
        <v>213</v>
      </c>
      <c r="C94" s="13">
        <v>38.840412465</v>
      </c>
      <c r="D94" s="11" t="str">
        <f t="shared" si="31"/>
        <v>N/A</v>
      </c>
      <c r="E94" s="13">
        <v>39.363523135000001</v>
      </c>
      <c r="F94" s="11" t="str">
        <f t="shared" si="32"/>
        <v>N/A</v>
      </c>
      <c r="G94" s="13">
        <v>39.165798487000004</v>
      </c>
      <c r="H94" s="11" t="str">
        <f t="shared" si="33"/>
        <v>N/A</v>
      </c>
      <c r="I94" s="12">
        <v>1.347</v>
      </c>
      <c r="J94" s="12">
        <v>-0.502</v>
      </c>
      <c r="K94" s="50" t="s">
        <v>737</v>
      </c>
      <c r="L94" s="9" t="str">
        <f>IF(J94="Div by 0", "N/A", IF(OR(J94="N/A",K94="N/A"),"N/A", IF(J94&gt;VALUE(MID(K94,1,2)), "No", IF(J94&lt;-1*VALUE(MID(K94,1,2)), "No", "Yes"))))</f>
        <v>Yes</v>
      </c>
    </row>
    <row r="95" spans="1:12" x14ac:dyDescent="0.2">
      <c r="A95" s="2" t="s">
        <v>8</v>
      </c>
      <c r="B95" s="50" t="s">
        <v>285</v>
      </c>
      <c r="C95" s="13">
        <v>6.1158171590999997</v>
      </c>
      <c r="D95" s="46" t="str">
        <f>IF($B95="N/A","N/A",IF(C95&gt;10,"No",IF(C95&lt;5,"No","Yes")))</f>
        <v>Yes</v>
      </c>
      <c r="E95" s="13">
        <v>6.0503933021999998</v>
      </c>
      <c r="F95" s="46" t="str">
        <f>IF($B95="N/A","N/A",IF(E95&gt;10,"No",IF(E95&lt;5,"No","Yes")))</f>
        <v>Yes</v>
      </c>
      <c r="G95" s="13">
        <v>6.1991433960000002</v>
      </c>
      <c r="H95" s="46" t="str">
        <f t="shared" ref="H95:H98" si="34">IF($B95="N/A","N/A",IF(G95&gt;10,"No",IF(G95&lt;5,"No","Yes")))</f>
        <v>Yes</v>
      </c>
      <c r="I95" s="12">
        <v>-1.07</v>
      </c>
      <c r="J95" s="12">
        <v>2.4590000000000001</v>
      </c>
      <c r="K95" s="50" t="s">
        <v>738</v>
      </c>
      <c r="L95" s="9" t="str">
        <f t="shared" si="30"/>
        <v>Yes</v>
      </c>
    </row>
    <row r="96" spans="1:12" x14ac:dyDescent="0.2">
      <c r="A96" s="2" t="s">
        <v>149</v>
      </c>
      <c r="B96" s="50" t="s">
        <v>285</v>
      </c>
      <c r="C96" s="13">
        <v>5.8574073352999996</v>
      </c>
      <c r="D96" s="46" t="str">
        <f>IF($B96="N/A","N/A",IF(C96&gt;10,"No",IF(C96&lt;5,"No","Yes")))</f>
        <v>Yes</v>
      </c>
      <c r="E96" s="13">
        <v>5.7330207341000001</v>
      </c>
      <c r="F96" s="46" t="str">
        <f t="shared" ref="F96:F98" si="35">IF($B96="N/A","N/A",IF(E96&gt;10,"No",IF(E96&lt;5,"No","Yes")))</f>
        <v>Yes</v>
      </c>
      <c r="G96" s="13">
        <v>6.0360618007999998</v>
      </c>
      <c r="H96" s="46" t="str">
        <f t="shared" si="34"/>
        <v>Yes</v>
      </c>
      <c r="I96" s="12">
        <v>-2.12</v>
      </c>
      <c r="J96" s="12">
        <v>5.2859999999999996</v>
      </c>
      <c r="K96" s="50" t="s">
        <v>738</v>
      </c>
      <c r="L96" s="9" t="str">
        <f t="shared" si="30"/>
        <v>Yes</v>
      </c>
    </row>
    <row r="97" spans="1:12" x14ac:dyDescent="0.2">
      <c r="A97" s="2" t="s">
        <v>150</v>
      </c>
      <c r="B97" s="50" t="s">
        <v>285</v>
      </c>
      <c r="C97" s="13">
        <v>5.8690888753000001</v>
      </c>
      <c r="D97" s="46" t="str">
        <f>IF($B97="N/A","N/A",IF(C97&gt;10,"No",IF(C97&lt;5,"No","Yes")))</f>
        <v>Yes</v>
      </c>
      <c r="E97" s="13">
        <v>5.8192741393</v>
      </c>
      <c r="F97" s="46" t="str">
        <f t="shared" si="35"/>
        <v>Yes</v>
      </c>
      <c r="G97" s="13">
        <v>5.8886414861</v>
      </c>
      <c r="H97" s="46" t="str">
        <f t="shared" si="34"/>
        <v>Yes</v>
      </c>
      <c r="I97" s="12">
        <v>-0.84899999999999998</v>
      </c>
      <c r="J97" s="12">
        <v>1.1919999999999999</v>
      </c>
      <c r="K97" s="50" t="s">
        <v>738</v>
      </c>
      <c r="L97" s="9" t="str">
        <f t="shared" si="30"/>
        <v>Yes</v>
      </c>
    </row>
    <row r="98" spans="1:12" x14ac:dyDescent="0.2">
      <c r="A98" s="2" t="s">
        <v>151</v>
      </c>
      <c r="B98" s="50" t="s">
        <v>285</v>
      </c>
      <c r="C98" s="13">
        <v>6.1239588385000001</v>
      </c>
      <c r="D98" s="46" t="str">
        <f>IF($B98="N/A","N/A",IF(C98&gt;10,"No",IF(C98&lt;5,"No","Yes")))</f>
        <v>Yes</v>
      </c>
      <c r="E98" s="13">
        <v>6.0613831183000002</v>
      </c>
      <c r="F98" s="46" t="str">
        <f t="shared" si="35"/>
        <v>Yes</v>
      </c>
      <c r="G98" s="13">
        <v>6.2124214382999998</v>
      </c>
      <c r="H98" s="46" t="str">
        <f t="shared" si="34"/>
        <v>Yes</v>
      </c>
      <c r="I98" s="12">
        <v>-1.02</v>
      </c>
      <c r="J98" s="12">
        <v>2.492</v>
      </c>
      <c r="K98" s="50" t="s">
        <v>738</v>
      </c>
      <c r="L98" s="9" t="str">
        <f t="shared" si="30"/>
        <v>Yes</v>
      </c>
    </row>
    <row r="99" spans="1:12" x14ac:dyDescent="0.2">
      <c r="A99" s="2" t="s">
        <v>963</v>
      </c>
      <c r="B99" s="50" t="s">
        <v>213</v>
      </c>
      <c r="C99" s="1">
        <v>1068</v>
      </c>
      <c r="D99" s="11" t="str">
        <f t="shared" ref="D99:D110" si="36">IF($B99="N/A","N/A",IF(C99&gt;10,"No",IF(C99&lt;-10,"No","Yes")))</f>
        <v>N/A</v>
      </c>
      <c r="E99" s="1">
        <v>1249</v>
      </c>
      <c r="F99" s="11" t="str">
        <f t="shared" ref="F99:F110" si="37">IF($B99="N/A","N/A",IF(E99&gt;10,"No",IF(E99&lt;-10,"No","Yes")))</f>
        <v>N/A</v>
      </c>
      <c r="G99" s="1">
        <v>760</v>
      </c>
      <c r="H99" s="11" t="str">
        <f t="shared" ref="H99:H110" si="38">IF($B99="N/A","N/A",IF(G99&gt;10,"No",IF(G99&lt;-10,"No","Yes")))</f>
        <v>N/A</v>
      </c>
      <c r="I99" s="12">
        <v>16.95</v>
      </c>
      <c r="J99" s="12">
        <v>-39.200000000000003</v>
      </c>
      <c r="K99" s="47" t="s">
        <v>737</v>
      </c>
      <c r="L99" s="9" t="str">
        <f t="shared" si="30"/>
        <v>No</v>
      </c>
    </row>
    <row r="100" spans="1:12" x14ac:dyDescent="0.2">
      <c r="A100" s="2" t="s">
        <v>964</v>
      </c>
      <c r="B100" s="50" t="s">
        <v>213</v>
      </c>
      <c r="C100" s="1">
        <v>924</v>
      </c>
      <c r="D100" s="11" t="str">
        <f t="shared" si="36"/>
        <v>N/A</v>
      </c>
      <c r="E100" s="1">
        <v>917</v>
      </c>
      <c r="F100" s="11" t="str">
        <f t="shared" si="37"/>
        <v>N/A</v>
      </c>
      <c r="G100" s="1">
        <v>1051</v>
      </c>
      <c r="H100" s="11" t="str">
        <f t="shared" si="38"/>
        <v>N/A</v>
      </c>
      <c r="I100" s="12">
        <v>-0.75800000000000001</v>
      </c>
      <c r="J100" s="12">
        <v>14.61</v>
      </c>
      <c r="K100" s="47" t="s">
        <v>737</v>
      </c>
      <c r="L100" s="9" t="str">
        <f t="shared" si="30"/>
        <v>No</v>
      </c>
    </row>
    <row r="101" spans="1:12" x14ac:dyDescent="0.2">
      <c r="A101" s="2" t="s">
        <v>1</v>
      </c>
      <c r="B101" s="50" t="s">
        <v>213</v>
      </c>
      <c r="C101" s="13">
        <v>98.161750389999995</v>
      </c>
      <c r="D101" s="11" t="str">
        <f t="shared" si="36"/>
        <v>N/A</v>
      </c>
      <c r="E101" s="13">
        <v>98.775468066000002</v>
      </c>
      <c r="F101" s="11" t="str">
        <f t="shared" si="37"/>
        <v>N/A</v>
      </c>
      <c r="G101" s="13">
        <v>98.853662356000001</v>
      </c>
      <c r="H101" s="11" t="str">
        <f t="shared" si="38"/>
        <v>N/A</v>
      </c>
      <c r="I101" s="12">
        <v>0.62519999999999998</v>
      </c>
      <c r="J101" s="12">
        <v>7.9200000000000007E-2</v>
      </c>
      <c r="K101" s="50" t="s">
        <v>738</v>
      </c>
      <c r="L101" s="9" t="str">
        <f t="shared" si="30"/>
        <v>Yes</v>
      </c>
    </row>
    <row r="102" spans="1:12" x14ac:dyDescent="0.2">
      <c r="A102" s="2" t="s">
        <v>69</v>
      </c>
      <c r="B102" s="50" t="s">
        <v>213</v>
      </c>
      <c r="C102" s="13">
        <v>93.145068228</v>
      </c>
      <c r="D102" s="11" t="str">
        <f t="shared" si="36"/>
        <v>N/A</v>
      </c>
      <c r="E102" s="13">
        <v>93.269409070999998</v>
      </c>
      <c r="F102" s="11" t="str">
        <f t="shared" si="37"/>
        <v>N/A</v>
      </c>
      <c r="G102" s="13">
        <v>93.352184081000004</v>
      </c>
      <c r="H102" s="11" t="str">
        <f t="shared" si="38"/>
        <v>N/A</v>
      </c>
      <c r="I102" s="12">
        <v>0.13350000000000001</v>
      </c>
      <c r="J102" s="12">
        <v>8.8700000000000001E-2</v>
      </c>
      <c r="K102" s="50" t="s">
        <v>738</v>
      </c>
      <c r="L102" s="9" t="str">
        <f t="shared" si="30"/>
        <v>Yes</v>
      </c>
    </row>
    <row r="103" spans="1:12" x14ac:dyDescent="0.2">
      <c r="A103" s="4" t="s">
        <v>70</v>
      </c>
      <c r="B103" s="50" t="s">
        <v>213</v>
      </c>
      <c r="C103" s="1">
        <v>266957</v>
      </c>
      <c r="D103" s="11" t="str">
        <f t="shared" si="36"/>
        <v>N/A</v>
      </c>
      <c r="E103" s="1">
        <v>285349</v>
      </c>
      <c r="F103" s="11" t="str">
        <f t="shared" si="37"/>
        <v>N/A</v>
      </c>
      <c r="G103" s="1">
        <v>278647</v>
      </c>
      <c r="H103" s="11" t="str">
        <f t="shared" si="38"/>
        <v>N/A</v>
      </c>
      <c r="I103" s="12">
        <v>6.8890000000000002</v>
      </c>
      <c r="J103" s="12">
        <v>-2.35</v>
      </c>
      <c r="K103" s="50" t="s">
        <v>737</v>
      </c>
      <c r="L103" s="9" t="str">
        <f t="shared" si="30"/>
        <v>Yes</v>
      </c>
    </row>
    <row r="104" spans="1:12" x14ac:dyDescent="0.2">
      <c r="A104" s="2" t="s">
        <v>689</v>
      </c>
      <c r="B104" s="50" t="s">
        <v>213</v>
      </c>
      <c r="C104" s="13">
        <v>0.9975389295</v>
      </c>
      <c r="D104" s="11" t="str">
        <f t="shared" si="36"/>
        <v>N/A</v>
      </c>
      <c r="E104" s="13">
        <v>0.83616904209999998</v>
      </c>
      <c r="F104" s="11" t="str">
        <f t="shared" si="37"/>
        <v>N/A</v>
      </c>
      <c r="G104" s="13">
        <v>0.78055747949999998</v>
      </c>
      <c r="H104" s="11" t="str">
        <f t="shared" si="38"/>
        <v>N/A</v>
      </c>
      <c r="I104" s="12">
        <v>-16.2</v>
      </c>
      <c r="J104" s="12">
        <v>-6.65</v>
      </c>
      <c r="K104" s="50" t="s">
        <v>738</v>
      </c>
      <c r="L104" s="9" t="str">
        <f t="shared" ref="L104:L110" si="39">IF(J104="Div by 0", "N/A", IF(K104="N/A","N/A", IF(J104&gt;VALUE(MID(K104,1,2)), "No", IF(J104&lt;-1*VALUE(MID(K104,1,2)), "No", "Yes"))))</f>
        <v>Yes</v>
      </c>
    </row>
    <row r="105" spans="1:12" x14ac:dyDescent="0.2">
      <c r="A105" s="2" t="s">
        <v>688</v>
      </c>
      <c r="B105" s="50" t="s">
        <v>213</v>
      </c>
      <c r="C105" s="13">
        <v>0.55664395389999999</v>
      </c>
      <c r="D105" s="11" t="str">
        <f t="shared" si="36"/>
        <v>N/A</v>
      </c>
      <c r="E105" s="13">
        <v>0.4292988586</v>
      </c>
      <c r="F105" s="11" t="str">
        <f t="shared" si="37"/>
        <v>N/A</v>
      </c>
      <c r="G105" s="13">
        <v>0.25695593350000001</v>
      </c>
      <c r="H105" s="11" t="str">
        <f t="shared" si="38"/>
        <v>N/A</v>
      </c>
      <c r="I105" s="12">
        <v>-22.9</v>
      </c>
      <c r="J105" s="12">
        <v>-40.1</v>
      </c>
      <c r="K105" s="50" t="s">
        <v>738</v>
      </c>
      <c r="L105" s="9" t="str">
        <f t="shared" si="39"/>
        <v>No</v>
      </c>
    </row>
    <row r="106" spans="1:12" x14ac:dyDescent="0.2">
      <c r="A106" s="2" t="s">
        <v>687</v>
      </c>
      <c r="B106" s="50" t="s">
        <v>213</v>
      </c>
      <c r="C106" s="13">
        <v>98.445817117000004</v>
      </c>
      <c r="D106" s="11" t="str">
        <f t="shared" si="36"/>
        <v>N/A</v>
      </c>
      <c r="E106" s="13">
        <v>98.734532099000006</v>
      </c>
      <c r="F106" s="11" t="str">
        <f t="shared" si="37"/>
        <v>N/A</v>
      </c>
      <c r="G106" s="13">
        <v>98.962486587000001</v>
      </c>
      <c r="H106" s="11" t="str">
        <f t="shared" si="38"/>
        <v>N/A</v>
      </c>
      <c r="I106" s="12">
        <v>0.29330000000000001</v>
      </c>
      <c r="J106" s="12">
        <v>0.23089999999999999</v>
      </c>
      <c r="K106" s="50" t="s">
        <v>738</v>
      </c>
      <c r="L106" s="9" t="str">
        <f t="shared" si="39"/>
        <v>Yes</v>
      </c>
    </row>
    <row r="107" spans="1:12" ht="25.5" x14ac:dyDescent="0.2">
      <c r="A107" s="4" t="s">
        <v>965</v>
      </c>
      <c r="B107" s="50" t="s">
        <v>213</v>
      </c>
      <c r="C107" s="13">
        <v>37.347299262999996</v>
      </c>
      <c r="D107" s="11" t="str">
        <f t="shared" si="36"/>
        <v>N/A</v>
      </c>
      <c r="E107" s="13">
        <v>37.154570098000001</v>
      </c>
      <c r="F107" s="11" t="str">
        <f t="shared" si="37"/>
        <v>N/A</v>
      </c>
      <c r="G107" s="13">
        <v>36.522446701</v>
      </c>
      <c r="H107" s="11" t="str">
        <f t="shared" si="38"/>
        <v>N/A</v>
      </c>
      <c r="I107" s="12">
        <v>-0.51600000000000001</v>
      </c>
      <c r="J107" s="12">
        <v>-1.7</v>
      </c>
      <c r="K107" s="50" t="s">
        <v>738</v>
      </c>
      <c r="L107" s="9" t="str">
        <f t="shared" si="39"/>
        <v>Yes</v>
      </c>
    </row>
    <row r="108" spans="1:12" ht="25.5" x14ac:dyDescent="0.2">
      <c r="A108" s="4" t="s">
        <v>966</v>
      </c>
      <c r="B108" s="50" t="s">
        <v>213</v>
      </c>
      <c r="C108" s="13">
        <v>61.237818455000003</v>
      </c>
      <c r="D108" s="11" t="str">
        <f t="shared" si="36"/>
        <v>N/A</v>
      </c>
      <c r="E108" s="13">
        <v>61.435070168000003</v>
      </c>
      <c r="F108" s="11" t="str">
        <f t="shared" si="37"/>
        <v>N/A</v>
      </c>
      <c r="G108" s="13">
        <v>62.112979115999998</v>
      </c>
      <c r="H108" s="11" t="str">
        <f t="shared" si="38"/>
        <v>N/A</v>
      </c>
      <c r="I108" s="12">
        <v>0.3221</v>
      </c>
      <c r="J108" s="12">
        <v>1.103</v>
      </c>
      <c r="K108" s="50" t="s">
        <v>738</v>
      </c>
      <c r="L108" s="9" t="str">
        <f t="shared" si="39"/>
        <v>Yes</v>
      </c>
    </row>
    <row r="109" spans="1:12" ht="25.5" x14ac:dyDescent="0.2">
      <c r="A109" s="4" t="s">
        <v>967</v>
      </c>
      <c r="B109" s="50" t="s">
        <v>213</v>
      </c>
      <c r="C109" s="13">
        <v>0.48637684650000002</v>
      </c>
      <c r="D109" s="11" t="str">
        <f t="shared" si="36"/>
        <v>N/A</v>
      </c>
      <c r="E109" s="13">
        <v>0.47256209249999998</v>
      </c>
      <c r="F109" s="11" t="str">
        <f t="shared" si="37"/>
        <v>N/A</v>
      </c>
      <c r="G109" s="13">
        <v>0.45417713589999997</v>
      </c>
      <c r="H109" s="11" t="str">
        <f t="shared" si="38"/>
        <v>N/A</v>
      </c>
      <c r="I109" s="12">
        <v>-2.84</v>
      </c>
      <c r="J109" s="12">
        <v>-3.89</v>
      </c>
      <c r="K109" s="50" t="s">
        <v>738</v>
      </c>
      <c r="L109" s="9" t="str">
        <f t="shared" si="39"/>
        <v>Yes</v>
      </c>
    </row>
    <row r="110" spans="1:12" ht="25.5" x14ac:dyDescent="0.2">
      <c r="A110" s="4" t="s">
        <v>968</v>
      </c>
      <c r="B110" s="50" t="s">
        <v>213</v>
      </c>
      <c r="C110" s="13">
        <v>0.92850543549999998</v>
      </c>
      <c r="D110" s="11" t="str">
        <f t="shared" si="36"/>
        <v>N/A</v>
      </c>
      <c r="E110" s="13">
        <v>0.93779764089999995</v>
      </c>
      <c r="F110" s="11" t="str">
        <f t="shared" si="37"/>
        <v>N/A</v>
      </c>
      <c r="G110" s="13">
        <v>0.91039704749999995</v>
      </c>
      <c r="H110" s="11" t="str">
        <f t="shared" si="38"/>
        <v>N/A</v>
      </c>
      <c r="I110" s="12">
        <v>1.0009999999999999</v>
      </c>
      <c r="J110" s="12">
        <v>-2.92</v>
      </c>
      <c r="K110" s="50" t="s">
        <v>738</v>
      </c>
      <c r="L110" s="9" t="str">
        <f t="shared" si="39"/>
        <v>Yes</v>
      </c>
    </row>
    <row r="111" spans="1:12" x14ac:dyDescent="0.2">
      <c r="A111" s="2" t="s">
        <v>969</v>
      </c>
      <c r="B111" s="50" t="s">
        <v>286</v>
      </c>
      <c r="C111" s="13">
        <v>99.969709125999998</v>
      </c>
      <c r="D111" s="46" t="str">
        <f>IF($B111="N/A","N/A",IF(C111&gt;=99,"Yes","No"))</f>
        <v>Yes</v>
      </c>
      <c r="E111" s="13">
        <v>99.968598497000002</v>
      </c>
      <c r="F111" s="46" t="str">
        <f>IF($B111="N/A","N/A",IF(E111&gt;=99,"Yes","No"))</f>
        <v>Yes</v>
      </c>
      <c r="G111" s="13">
        <v>99.963827378000005</v>
      </c>
      <c r="H111" s="46" t="str">
        <f>IF($B111="N/A","N/A",IF(G111&gt;=99,"Yes","No"))</f>
        <v>Yes</v>
      </c>
      <c r="I111" s="12">
        <v>-1E-3</v>
      </c>
      <c r="J111" s="12">
        <v>-5.0000000000000001E-3</v>
      </c>
      <c r="K111" s="50" t="s">
        <v>737</v>
      </c>
      <c r="L111" s="9" t="str">
        <f t="shared" ref="L111:L145" si="40">IF(J111="Div by 0", "N/A", IF(K111="N/A","N/A", IF(J111&gt;VALUE(MID(K111,1,2)), "No", IF(J111&lt;-1*VALUE(MID(K111,1,2)), "No", "Yes"))))</f>
        <v>Yes</v>
      </c>
    </row>
    <row r="112" spans="1:12" x14ac:dyDescent="0.2">
      <c r="A112" s="2" t="s">
        <v>970</v>
      </c>
      <c r="B112" s="50" t="s">
        <v>213</v>
      </c>
      <c r="C112" s="13">
        <v>8.2284001180999997</v>
      </c>
      <c r="D112" s="46" t="str">
        <f>IF($B112="N/A","N/A",IF(C112&gt;10,"No",IF(C112&lt;-10,"No","Yes")))</f>
        <v>N/A</v>
      </c>
      <c r="E112" s="13">
        <v>7.8903845487000002</v>
      </c>
      <c r="F112" s="46" t="str">
        <f>IF($B112="N/A","N/A",IF(E112&gt;10,"No",IF(E112&lt;-10,"No","Yes")))</f>
        <v>N/A</v>
      </c>
      <c r="G112" s="13">
        <v>7.8986347760999998</v>
      </c>
      <c r="H112" s="46" t="str">
        <f>IF($B112="N/A","N/A",IF(G112&gt;10,"No",IF(G112&lt;-10,"No","Yes")))</f>
        <v>N/A</v>
      </c>
      <c r="I112" s="12">
        <v>-4.1100000000000003</v>
      </c>
      <c r="J112" s="12">
        <v>0.1046</v>
      </c>
      <c r="K112" s="50" t="s">
        <v>737</v>
      </c>
      <c r="L112" s="9" t="str">
        <f t="shared" si="40"/>
        <v>Yes</v>
      </c>
    </row>
    <row r="113" spans="1:12" x14ac:dyDescent="0.2">
      <c r="A113" s="3" t="s">
        <v>971</v>
      </c>
      <c r="B113" s="50" t="s">
        <v>280</v>
      </c>
      <c r="C113" s="8">
        <v>99.357708470999995</v>
      </c>
      <c r="D113" s="46" t="str">
        <f>IF($B113="N/A","N/A",IF(C113&gt;=98,"Yes","No"))</f>
        <v>Yes</v>
      </c>
      <c r="E113" s="8">
        <v>99.290066945999996</v>
      </c>
      <c r="F113" s="46" t="str">
        <f>IF($B113="N/A","N/A",IF(E113&gt;=98,"Yes","No"))</f>
        <v>Yes</v>
      </c>
      <c r="G113" s="8">
        <v>99.340099644999995</v>
      </c>
      <c r="H113" s="46" t="str">
        <f>IF($B113="N/A","N/A",IF(G113&gt;=98,"Yes","No"))</f>
        <v>Yes</v>
      </c>
      <c r="I113" s="12">
        <v>-6.8000000000000005E-2</v>
      </c>
      <c r="J113" s="12">
        <v>5.04E-2</v>
      </c>
      <c r="K113" s="47" t="s">
        <v>737</v>
      </c>
      <c r="L113" s="9" t="str">
        <f t="shared" si="40"/>
        <v>Yes</v>
      </c>
    </row>
    <row r="114" spans="1:12" x14ac:dyDescent="0.2">
      <c r="A114" s="3" t="s">
        <v>972</v>
      </c>
      <c r="B114" s="50" t="s">
        <v>287</v>
      </c>
      <c r="C114" s="8">
        <v>99.808148951999996</v>
      </c>
      <c r="D114" s="46" t="str">
        <f>IF($B114="N/A","N/A",IF(C114&gt;=80,"Yes","No"))</f>
        <v>Yes</v>
      </c>
      <c r="E114" s="8">
        <v>99.788666225</v>
      </c>
      <c r="F114" s="46" t="str">
        <f>IF($B114="N/A","N/A",IF(E114&gt;=80,"Yes","No"))</f>
        <v>Yes</v>
      </c>
      <c r="G114" s="8">
        <v>99.812985413000007</v>
      </c>
      <c r="H114" s="46" t="str">
        <f>IF($B114="N/A","N/A",IF(G114&gt;=80,"Yes","No"))</f>
        <v>Yes</v>
      </c>
      <c r="I114" s="12">
        <v>-0.02</v>
      </c>
      <c r="J114" s="12">
        <v>2.4400000000000002E-2</v>
      </c>
      <c r="K114" s="47" t="s">
        <v>737</v>
      </c>
      <c r="L114" s="9" t="str">
        <f t="shared" si="40"/>
        <v>Yes</v>
      </c>
    </row>
    <row r="115" spans="1:12" ht="25.5" x14ac:dyDescent="0.2">
      <c r="A115" s="2" t="s">
        <v>973</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736</v>
      </c>
      <c r="L115" s="9" t="str">
        <f t="shared" si="40"/>
        <v>Yes</v>
      </c>
    </row>
    <row r="116" spans="1:12" ht="25.5" x14ac:dyDescent="0.2">
      <c r="A116" s="3" t="s">
        <v>974</v>
      </c>
      <c r="B116" s="50" t="s">
        <v>288</v>
      </c>
      <c r="C116" s="13">
        <v>100</v>
      </c>
      <c r="D116" s="46" t="str">
        <f>IF($B116="N/A","N/A",IF(C116&gt;=100,"Yes","No"))</f>
        <v>Yes</v>
      </c>
      <c r="E116" s="13">
        <v>100</v>
      </c>
      <c r="F116" s="46" t="str">
        <f t="shared" si="41"/>
        <v>Yes</v>
      </c>
      <c r="G116" s="13">
        <v>100</v>
      </c>
      <c r="H116" s="46" t="str">
        <f t="shared" si="42"/>
        <v>Yes</v>
      </c>
      <c r="I116" s="12">
        <v>0</v>
      </c>
      <c r="J116" s="12">
        <v>0</v>
      </c>
      <c r="K116" s="47" t="s">
        <v>736</v>
      </c>
      <c r="L116" s="9" t="str">
        <f t="shared" si="40"/>
        <v>Yes</v>
      </c>
    </row>
    <row r="117" spans="1:12" ht="25.5" x14ac:dyDescent="0.2">
      <c r="A117" s="2" t="s">
        <v>975</v>
      </c>
      <c r="B117" s="50" t="s">
        <v>213</v>
      </c>
      <c r="C117" s="13">
        <v>2.3965923614000002</v>
      </c>
      <c r="D117" s="38" t="s">
        <v>739</v>
      </c>
      <c r="E117" s="13">
        <v>1.8983953360000001</v>
      </c>
      <c r="F117" s="38" t="s">
        <v>739</v>
      </c>
      <c r="G117" s="13">
        <v>1.8036023318000001</v>
      </c>
      <c r="H117" s="46" t="str">
        <f>IF($B117="N/A","N/A",IF(G117&lt;100,"No",IF(G117=100,"No","Yes")))</f>
        <v>N/A</v>
      </c>
      <c r="I117" s="12">
        <v>-20.8</v>
      </c>
      <c r="J117" s="12">
        <v>-4.99</v>
      </c>
      <c r="K117" s="47" t="s">
        <v>736</v>
      </c>
      <c r="L117" s="9" t="str">
        <f t="shared" si="40"/>
        <v>Yes</v>
      </c>
    </row>
    <row r="118" spans="1:12" ht="25.5" x14ac:dyDescent="0.2">
      <c r="A118" s="2" t="s">
        <v>976</v>
      </c>
      <c r="B118" s="37" t="s">
        <v>213</v>
      </c>
      <c r="C118" s="13">
        <v>2.4152718196</v>
      </c>
      <c r="D118" s="46" t="str">
        <f>IF($B118="N/A","N/A",IF(C118&gt;10,"No",IF(C118&lt;-10,"No","Yes")))</f>
        <v>N/A</v>
      </c>
      <c r="E118" s="13">
        <v>1.4649733139000001</v>
      </c>
      <c r="F118" s="46" t="str">
        <f>IF($B118="N/A","N/A",IF(E118&gt;10,"No",IF(E118&lt;-10,"No","Yes")))</f>
        <v>N/A</v>
      </c>
      <c r="G118" s="13">
        <v>1.6072668938000001</v>
      </c>
      <c r="H118" s="46" t="str">
        <f>IF($B118="N/A","N/A",IF(G118&gt;10,"No",IF(G118&lt;-10,"No","Yes")))</f>
        <v>N/A</v>
      </c>
      <c r="I118" s="12">
        <v>-39.299999999999997</v>
      </c>
      <c r="J118" s="12">
        <v>9.7129999999999992</v>
      </c>
      <c r="K118" s="47" t="s">
        <v>736</v>
      </c>
      <c r="L118" s="9" t="str">
        <f>IF(J118="Div by 0", "N/A", IF(OR(J118="N/A",K118="N/A"),"N/A", IF(J118&gt;VALUE(MID(K118,1,2)), "No", IF(J118&lt;-1*VALUE(MID(K118,1,2)), "No", "Yes"))))</f>
        <v>Yes</v>
      </c>
    </row>
    <row r="119" spans="1:12" x14ac:dyDescent="0.2">
      <c r="A119" s="7" t="s">
        <v>100</v>
      </c>
      <c r="B119" s="37" t="s">
        <v>213</v>
      </c>
      <c r="C119" s="38">
        <v>122149</v>
      </c>
      <c r="D119" s="46" t="str">
        <f t="shared" ref="D119:D145" si="43">IF($B119="N/A","N/A",IF(C119&gt;10,"No",IF(C119&lt;-10,"No","Yes")))</f>
        <v>N/A</v>
      </c>
      <c r="E119" s="38">
        <v>130567</v>
      </c>
      <c r="F119" s="46" t="str">
        <f t="shared" ref="F119:F145" si="44">IF($B119="N/A","N/A",IF(E119&gt;10,"No",IF(E119&lt;-10,"No","Yes")))</f>
        <v>N/A</v>
      </c>
      <c r="G119" s="38">
        <v>127168</v>
      </c>
      <c r="H119" s="46" t="str">
        <f t="shared" ref="H119:H145" si="45">IF($B119="N/A","N/A",IF(G119&gt;10,"No",IF(G119&lt;-10,"No","Yes")))</f>
        <v>N/A</v>
      </c>
      <c r="I119" s="12">
        <v>6.8920000000000003</v>
      </c>
      <c r="J119" s="12">
        <v>-2.6</v>
      </c>
      <c r="K119" s="47" t="s">
        <v>737</v>
      </c>
      <c r="L119" s="9" t="str">
        <f t="shared" si="40"/>
        <v>Yes</v>
      </c>
    </row>
    <row r="120" spans="1:12" x14ac:dyDescent="0.2">
      <c r="A120" s="2" t="s">
        <v>977</v>
      </c>
      <c r="B120" s="37" t="s">
        <v>213</v>
      </c>
      <c r="C120" s="38">
        <v>14996</v>
      </c>
      <c r="D120" s="46" t="str">
        <f t="shared" si="43"/>
        <v>N/A</v>
      </c>
      <c r="E120" s="38">
        <v>14990</v>
      </c>
      <c r="F120" s="46" t="str">
        <f t="shared" si="44"/>
        <v>N/A</v>
      </c>
      <c r="G120" s="38">
        <v>14048</v>
      </c>
      <c r="H120" s="46" t="str">
        <f t="shared" si="45"/>
        <v>N/A</v>
      </c>
      <c r="I120" s="12">
        <v>-0.04</v>
      </c>
      <c r="J120" s="12">
        <v>-6.28</v>
      </c>
      <c r="K120" s="47" t="s">
        <v>737</v>
      </c>
      <c r="L120" s="9" t="str">
        <f t="shared" si="40"/>
        <v>Yes</v>
      </c>
    </row>
    <row r="121" spans="1:12" x14ac:dyDescent="0.2">
      <c r="A121" s="2" t="s">
        <v>978</v>
      </c>
      <c r="B121" s="37" t="s">
        <v>213</v>
      </c>
      <c r="C121" s="38">
        <v>316</v>
      </c>
      <c r="D121" s="46" t="str">
        <f t="shared" si="43"/>
        <v>N/A</v>
      </c>
      <c r="E121" s="38">
        <v>378</v>
      </c>
      <c r="F121" s="46" t="str">
        <f t="shared" si="44"/>
        <v>N/A</v>
      </c>
      <c r="G121" s="38">
        <v>374</v>
      </c>
      <c r="H121" s="46" t="str">
        <f t="shared" si="45"/>
        <v>N/A</v>
      </c>
      <c r="I121" s="12">
        <v>19.62</v>
      </c>
      <c r="J121" s="12">
        <v>-1.06</v>
      </c>
      <c r="K121" s="47" t="s">
        <v>737</v>
      </c>
      <c r="L121" s="9" t="str">
        <f t="shared" si="40"/>
        <v>Yes</v>
      </c>
    </row>
    <row r="122" spans="1:12" x14ac:dyDescent="0.2">
      <c r="A122" s="2" t="s">
        <v>979</v>
      </c>
      <c r="B122" s="37" t="s">
        <v>213</v>
      </c>
      <c r="C122" s="38">
        <v>66410</v>
      </c>
      <c r="D122" s="46" t="str">
        <f t="shared" si="43"/>
        <v>N/A</v>
      </c>
      <c r="E122" s="38">
        <v>73040</v>
      </c>
      <c r="F122" s="46" t="str">
        <f t="shared" si="44"/>
        <v>N/A</v>
      </c>
      <c r="G122" s="38">
        <v>71510</v>
      </c>
      <c r="H122" s="46" t="str">
        <f t="shared" si="45"/>
        <v>N/A</v>
      </c>
      <c r="I122" s="12">
        <v>9.9830000000000005</v>
      </c>
      <c r="J122" s="12">
        <v>-2.09</v>
      </c>
      <c r="K122" s="47" t="s">
        <v>737</v>
      </c>
      <c r="L122" s="9" t="str">
        <f t="shared" si="40"/>
        <v>Yes</v>
      </c>
    </row>
    <row r="123" spans="1:12" x14ac:dyDescent="0.2">
      <c r="A123" s="2" t="s">
        <v>980</v>
      </c>
      <c r="B123" s="37" t="s">
        <v>213</v>
      </c>
      <c r="C123" s="38">
        <v>40427</v>
      </c>
      <c r="D123" s="46" t="str">
        <f t="shared" si="43"/>
        <v>N/A</v>
      </c>
      <c r="E123" s="38">
        <v>42159</v>
      </c>
      <c r="F123" s="46" t="str">
        <f t="shared" si="44"/>
        <v>N/A</v>
      </c>
      <c r="G123" s="38">
        <v>41236</v>
      </c>
      <c r="H123" s="46" t="str">
        <f t="shared" si="45"/>
        <v>N/A</v>
      </c>
      <c r="I123" s="12">
        <v>4.2839999999999998</v>
      </c>
      <c r="J123" s="12">
        <v>-2.19</v>
      </c>
      <c r="K123" s="47" t="s">
        <v>737</v>
      </c>
      <c r="L123" s="9" t="str">
        <f t="shared" si="40"/>
        <v>Yes</v>
      </c>
    </row>
    <row r="124" spans="1:12" x14ac:dyDescent="0.2">
      <c r="A124" s="2" t="s">
        <v>981</v>
      </c>
      <c r="B124" s="37" t="s">
        <v>213</v>
      </c>
      <c r="C124" s="38">
        <v>0</v>
      </c>
      <c r="D124" s="46" t="str">
        <f t="shared" si="43"/>
        <v>N/A</v>
      </c>
      <c r="E124" s="38">
        <v>0</v>
      </c>
      <c r="F124" s="46" t="str">
        <f t="shared" si="44"/>
        <v>N/A</v>
      </c>
      <c r="G124" s="38">
        <v>0</v>
      </c>
      <c r="H124" s="46" t="str">
        <f t="shared" si="45"/>
        <v>N/A</v>
      </c>
      <c r="I124" s="12" t="s">
        <v>1736</v>
      </c>
      <c r="J124" s="12" t="s">
        <v>1736</v>
      </c>
      <c r="K124" s="47" t="s">
        <v>737</v>
      </c>
      <c r="L124" s="9" t="str">
        <f t="shared" si="40"/>
        <v>N/A</v>
      </c>
    </row>
    <row r="125" spans="1:12" x14ac:dyDescent="0.2">
      <c r="A125" s="7" t="s">
        <v>101</v>
      </c>
      <c r="B125" s="37" t="s">
        <v>213</v>
      </c>
      <c r="C125" s="38">
        <v>301541</v>
      </c>
      <c r="D125" s="46" t="str">
        <f t="shared" si="43"/>
        <v>N/A</v>
      </c>
      <c r="E125" s="38">
        <v>317437</v>
      </c>
      <c r="F125" s="46" t="str">
        <f t="shared" si="44"/>
        <v>N/A</v>
      </c>
      <c r="G125" s="38">
        <v>311231</v>
      </c>
      <c r="H125" s="46" t="str">
        <f t="shared" si="45"/>
        <v>N/A</v>
      </c>
      <c r="I125" s="12">
        <v>5.2720000000000002</v>
      </c>
      <c r="J125" s="12">
        <v>-1.96</v>
      </c>
      <c r="K125" s="47" t="s">
        <v>737</v>
      </c>
      <c r="L125" s="9" t="str">
        <f t="shared" si="40"/>
        <v>Yes</v>
      </c>
    </row>
    <row r="126" spans="1:12" x14ac:dyDescent="0.2">
      <c r="A126" s="2" t="s">
        <v>982</v>
      </c>
      <c r="B126" s="37" t="s">
        <v>213</v>
      </c>
      <c r="C126" s="38">
        <v>214286</v>
      </c>
      <c r="D126" s="46" t="str">
        <f t="shared" si="43"/>
        <v>N/A</v>
      </c>
      <c r="E126" s="38">
        <v>220368</v>
      </c>
      <c r="F126" s="46" t="str">
        <f t="shared" si="44"/>
        <v>N/A</v>
      </c>
      <c r="G126" s="38">
        <v>214304</v>
      </c>
      <c r="H126" s="46" t="str">
        <f t="shared" si="45"/>
        <v>N/A</v>
      </c>
      <c r="I126" s="12">
        <v>2.8380000000000001</v>
      </c>
      <c r="J126" s="12">
        <v>-2.75</v>
      </c>
      <c r="K126" s="47" t="s">
        <v>737</v>
      </c>
      <c r="L126" s="9" t="str">
        <f t="shared" si="40"/>
        <v>Yes</v>
      </c>
    </row>
    <row r="127" spans="1:12" x14ac:dyDescent="0.2">
      <c r="A127" s="2" t="s">
        <v>983</v>
      </c>
      <c r="B127" s="37" t="s">
        <v>213</v>
      </c>
      <c r="C127" s="38">
        <v>772</v>
      </c>
      <c r="D127" s="46" t="str">
        <f t="shared" si="43"/>
        <v>N/A</v>
      </c>
      <c r="E127" s="38">
        <v>1122</v>
      </c>
      <c r="F127" s="46" t="str">
        <f t="shared" si="44"/>
        <v>N/A</v>
      </c>
      <c r="G127" s="38">
        <v>978</v>
      </c>
      <c r="H127" s="46" t="str">
        <f t="shared" si="45"/>
        <v>N/A</v>
      </c>
      <c r="I127" s="12">
        <v>45.34</v>
      </c>
      <c r="J127" s="12">
        <v>-12.8</v>
      </c>
      <c r="K127" s="47" t="s">
        <v>737</v>
      </c>
      <c r="L127" s="9" t="str">
        <f t="shared" si="40"/>
        <v>No</v>
      </c>
    </row>
    <row r="128" spans="1:12" x14ac:dyDescent="0.2">
      <c r="A128" s="2" t="s">
        <v>984</v>
      </c>
      <c r="B128" s="37" t="s">
        <v>213</v>
      </c>
      <c r="C128" s="38">
        <v>62013</v>
      </c>
      <c r="D128" s="46" t="str">
        <f t="shared" si="43"/>
        <v>N/A</v>
      </c>
      <c r="E128" s="38">
        <v>69675</v>
      </c>
      <c r="F128" s="46" t="str">
        <f t="shared" si="44"/>
        <v>N/A</v>
      </c>
      <c r="G128" s="38">
        <v>70149</v>
      </c>
      <c r="H128" s="46" t="str">
        <f t="shared" si="45"/>
        <v>N/A</v>
      </c>
      <c r="I128" s="12">
        <v>12.36</v>
      </c>
      <c r="J128" s="12">
        <v>0.68030000000000002</v>
      </c>
      <c r="K128" s="47" t="s">
        <v>737</v>
      </c>
      <c r="L128" s="9" t="str">
        <f t="shared" si="40"/>
        <v>Yes</v>
      </c>
    </row>
    <row r="129" spans="1:12" x14ac:dyDescent="0.2">
      <c r="A129" s="2" t="s">
        <v>985</v>
      </c>
      <c r="B129" s="37" t="s">
        <v>213</v>
      </c>
      <c r="C129" s="38">
        <v>24272</v>
      </c>
      <c r="D129" s="46" t="str">
        <f t="shared" si="43"/>
        <v>N/A</v>
      </c>
      <c r="E129" s="38">
        <v>26120</v>
      </c>
      <c r="F129" s="46" t="str">
        <f t="shared" si="44"/>
        <v>N/A</v>
      </c>
      <c r="G129" s="38">
        <v>25657</v>
      </c>
      <c r="H129" s="46" t="str">
        <f t="shared" si="45"/>
        <v>N/A</v>
      </c>
      <c r="I129" s="12">
        <v>7.6139999999999999</v>
      </c>
      <c r="J129" s="12">
        <v>-1.77</v>
      </c>
      <c r="K129" s="47" t="s">
        <v>737</v>
      </c>
      <c r="L129" s="9" t="str">
        <f t="shared" si="40"/>
        <v>Yes</v>
      </c>
    </row>
    <row r="130" spans="1:12" x14ac:dyDescent="0.2">
      <c r="A130" s="2" t="s">
        <v>986</v>
      </c>
      <c r="B130" s="37" t="s">
        <v>213</v>
      </c>
      <c r="C130" s="38">
        <v>198</v>
      </c>
      <c r="D130" s="46" t="str">
        <f t="shared" si="43"/>
        <v>N/A</v>
      </c>
      <c r="E130" s="38">
        <v>152</v>
      </c>
      <c r="F130" s="46" t="str">
        <f t="shared" si="44"/>
        <v>N/A</v>
      </c>
      <c r="G130" s="38">
        <v>143</v>
      </c>
      <c r="H130" s="46" t="str">
        <f t="shared" si="45"/>
        <v>N/A</v>
      </c>
      <c r="I130" s="12">
        <v>-23.2</v>
      </c>
      <c r="J130" s="12">
        <v>-5.92</v>
      </c>
      <c r="K130" s="47" t="s">
        <v>737</v>
      </c>
      <c r="L130" s="9" t="str">
        <f t="shared" si="40"/>
        <v>Yes</v>
      </c>
    </row>
    <row r="131" spans="1:12" x14ac:dyDescent="0.2">
      <c r="A131" s="7" t="s">
        <v>104</v>
      </c>
      <c r="B131" s="37" t="s">
        <v>213</v>
      </c>
      <c r="C131" s="38">
        <v>822368</v>
      </c>
      <c r="D131" s="46" t="str">
        <f t="shared" si="43"/>
        <v>N/A</v>
      </c>
      <c r="E131" s="38">
        <v>815429</v>
      </c>
      <c r="F131" s="46" t="str">
        <f t="shared" si="44"/>
        <v>N/A</v>
      </c>
      <c r="G131" s="38">
        <v>810880</v>
      </c>
      <c r="H131" s="46" t="str">
        <f t="shared" si="45"/>
        <v>N/A</v>
      </c>
      <c r="I131" s="12">
        <v>-0.84399999999999997</v>
      </c>
      <c r="J131" s="12">
        <v>-0.55800000000000005</v>
      </c>
      <c r="K131" s="47" t="s">
        <v>737</v>
      </c>
      <c r="L131" s="9" t="str">
        <f t="shared" si="40"/>
        <v>Yes</v>
      </c>
    </row>
    <row r="132" spans="1:12" x14ac:dyDescent="0.2">
      <c r="A132" s="2" t="s">
        <v>987</v>
      </c>
      <c r="B132" s="37" t="s">
        <v>213</v>
      </c>
      <c r="C132" s="38">
        <v>432281</v>
      </c>
      <c r="D132" s="46" t="str">
        <f t="shared" si="43"/>
        <v>N/A</v>
      </c>
      <c r="E132" s="38">
        <v>431291</v>
      </c>
      <c r="F132" s="46" t="str">
        <f t="shared" si="44"/>
        <v>N/A</v>
      </c>
      <c r="G132" s="38">
        <v>426382</v>
      </c>
      <c r="H132" s="46" t="str">
        <f t="shared" si="45"/>
        <v>N/A</v>
      </c>
      <c r="I132" s="12">
        <v>-0.22900000000000001</v>
      </c>
      <c r="J132" s="12">
        <v>-1.1399999999999999</v>
      </c>
      <c r="K132" s="47" t="s">
        <v>737</v>
      </c>
      <c r="L132" s="9" t="str">
        <f t="shared" si="40"/>
        <v>Yes</v>
      </c>
    </row>
    <row r="133" spans="1:12" x14ac:dyDescent="0.2">
      <c r="A133" s="2" t="s">
        <v>988</v>
      </c>
      <c r="B133" s="37" t="s">
        <v>213</v>
      </c>
      <c r="C133" s="38">
        <v>0</v>
      </c>
      <c r="D133" s="46" t="str">
        <f t="shared" si="43"/>
        <v>N/A</v>
      </c>
      <c r="E133" s="38">
        <v>0</v>
      </c>
      <c r="F133" s="46" t="str">
        <f t="shared" si="44"/>
        <v>N/A</v>
      </c>
      <c r="G133" s="38">
        <v>0</v>
      </c>
      <c r="H133" s="46" t="str">
        <f t="shared" si="45"/>
        <v>N/A</v>
      </c>
      <c r="I133" s="12" t="s">
        <v>1736</v>
      </c>
      <c r="J133" s="12" t="s">
        <v>1736</v>
      </c>
      <c r="K133" s="47" t="s">
        <v>737</v>
      </c>
      <c r="L133" s="9" t="str">
        <f t="shared" si="40"/>
        <v>N/A</v>
      </c>
    </row>
    <row r="134" spans="1:12" x14ac:dyDescent="0.2">
      <c r="A134" s="2" t="s">
        <v>989</v>
      </c>
      <c r="B134" s="37" t="s">
        <v>213</v>
      </c>
      <c r="C134" s="38">
        <v>39188</v>
      </c>
      <c r="D134" s="46" t="str">
        <f t="shared" si="43"/>
        <v>N/A</v>
      </c>
      <c r="E134" s="38">
        <v>37009</v>
      </c>
      <c r="F134" s="46" t="str">
        <f t="shared" si="44"/>
        <v>N/A</v>
      </c>
      <c r="G134" s="38">
        <v>34196</v>
      </c>
      <c r="H134" s="46" t="str">
        <f t="shared" si="45"/>
        <v>N/A</v>
      </c>
      <c r="I134" s="12">
        <v>-5.56</v>
      </c>
      <c r="J134" s="12">
        <v>-7.6</v>
      </c>
      <c r="K134" s="47" t="s">
        <v>737</v>
      </c>
      <c r="L134" s="9" t="str">
        <f t="shared" si="40"/>
        <v>Yes</v>
      </c>
    </row>
    <row r="135" spans="1:12" x14ac:dyDescent="0.2">
      <c r="A135" s="2" t="s">
        <v>990</v>
      </c>
      <c r="B135" s="37" t="s">
        <v>213</v>
      </c>
      <c r="C135" s="38">
        <v>251773</v>
      </c>
      <c r="D135" s="46" t="str">
        <f t="shared" si="43"/>
        <v>N/A</v>
      </c>
      <c r="E135" s="38">
        <v>250708</v>
      </c>
      <c r="F135" s="46" t="str">
        <f t="shared" si="44"/>
        <v>N/A</v>
      </c>
      <c r="G135" s="38">
        <v>255700</v>
      </c>
      <c r="H135" s="46" t="str">
        <f t="shared" si="45"/>
        <v>N/A</v>
      </c>
      <c r="I135" s="12">
        <v>-0.42299999999999999</v>
      </c>
      <c r="J135" s="12">
        <v>1.9910000000000001</v>
      </c>
      <c r="K135" s="47" t="s">
        <v>737</v>
      </c>
      <c r="L135" s="9" t="str">
        <f t="shared" si="40"/>
        <v>Yes</v>
      </c>
    </row>
    <row r="136" spans="1:12" x14ac:dyDescent="0.2">
      <c r="A136" s="2" t="s">
        <v>991</v>
      </c>
      <c r="B136" s="37" t="s">
        <v>213</v>
      </c>
      <c r="C136" s="38">
        <v>44499</v>
      </c>
      <c r="D136" s="46" t="str">
        <f t="shared" si="43"/>
        <v>N/A</v>
      </c>
      <c r="E136" s="38">
        <v>47879</v>
      </c>
      <c r="F136" s="46" t="str">
        <f t="shared" si="44"/>
        <v>N/A</v>
      </c>
      <c r="G136" s="38">
        <v>47625</v>
      </c>
      <c r="H136" s="46" t="str">
        <f t="shared" si="45"/>
        <v>N/A</v>
      </c>
      <c r="I136" s="12">
        <v>7.5960000000000001</v>
      </c>
      <c r="J136" s="12">
        <v>-0.53100000000000003</v>
      </c>
      <c r="K136" s="47" t="s">
        <v>737</v>
      </c>
      <c r="L136" s="9" t="str">
        <f t="shared" si="40"/>
        <v>Yes</v>
      </c>
    </row>
    <row r="137" spans="1:12" x14ac:dyDescent="0.2">
      <c r="A137" s="2" t="s">
        <v>992</v>
      </c>
      <c r="B137" s="37" t="s">
        <v>213</v>
      </c>
      <c r="C137" s="38">
        <v>20173</v>
      </c>
      <c r="D137" s="46" t="str">
        <f t="shared" si="43"/>
        <v>N/A</v>
      </c>
      <c r="E137" s="38">
        <v>21072</v>
      </c>
      <c r="F137" s="46" t="str">
        <f t="shared" si="44"/>
        <v>N/A</v>
      </c>
      <c r="G137" s="38">
        <v>21211</v>
      </c>
      <c r="H137" s="46" t="str">
        <f t="shared" si="45"/>
        <v>N/A</v>
      </c>
      <c r="I137" s="12">
        <v>4.4560000000000004</v>
      </c>
      <c r="J137" s="12">
        <v>0.65959999999999996</v>
      </c>
      <c r="K137" s="47" t="s">
        <v>737</v>
      </c>
      <c r="L137" s="9" t="str">
        <f t="shared" si="40"/>
        <v>Yes</v>
      </c>
    </row>
    <row r="138" spans="1:12" x14ac:dyDescent="0.2">
      <c r="A138" s="2" t="s">
        <v>993</v>
      </c>
      <c r="B138" s="37" t="s">
        <v>213</v>
      </c>
      <c r="C138" s="38">
        <v>34454</v>
      </c>
      <c r="D138" s="46" t="str">
        <f t="shared" si="43"/>
        <v>N/A</v>
      </c>
      <c r="E138" s="38">
        <v>27470</v>
      </c>
      <c r="F138" s="46" t="str">
        <f t="shared" si="44"/>
        <v>N/A</v>
      </c>
      <c r="G138" s="38">
        <v>25766</v>
      </c>
      <c r="H138" s="46" t="str">
        <f t="shared" si="45"/>
        <v>N/A</v>
      </c>
      <c r="I138" s="12">
        <v>-20.3</v>
      </c>
      <c r="J138" s="12">
        <v>-6.2</v>
      </c>
      <c r="K138" s="47" t="s">
        <v>737</v>
      </c>
      <c r="L138" s="9" t="str">
        <f t="shared" si="40"/>
        <v>Yes</v>
      </c>
    </row>
    <row r="139" spans="1:12" x14ac:dyDescent="0.2">
      <c r="A139" s="7" t="s">
        <v>105</v>
      </c>
      <c r="B139" s="37" t="s">
        <v>213</v>
      </c>
      <c r="C139" s="38">
        <v>317955</v>
      </c>
      <c r="D139" s="46" t="str">
        <f t="shared" si="43"/>
        <v>N/A</v>
      </c>
      <c r="E139" s="38">
        <v>324605</v>
      </c>
      <c r="F139" s="46" t="str">
        <f t="shared" si="44"/>
        <v>N/A</v>
      </c>
      <c r="G139" s="38">
        <v>318157</v>
      </c>
      <c r="H139" s="46" t="str">
        <f t="shared" si="45"/>
        <v>N/A</v>
      </c>
      <c r="I139" s="12">
        <v>2.0910000000000002</v>
      </c>
      <c r="J139" s="12">
        <v>-1.99</v>
      </c>
      <c r="K139" s="47" t="s">
        <v>737</v>
      </c>
      <c r="L139" s="9" t="str">
        <f t="shared" si="40"/>
        <v>Yes</v>
      </c>
    </row>
    <row r="140" spans="1:12" x14ac:dyDescent="0.2">
      <c r="A140" s="2" t="s">
        <v>994</v>
      </c>
      <c r="B140" s="37" t="s">
        <v>213</v>
      </c>
      <c r="C140" s="38">
        <v>239309</v>
      </c>
      <c r="D140" s="46" t="str">
        <f t="shared" si="43"/>
        <v>N/A</v>
      </c>
      <c r="E140" s="38">
        <v>239552</v>
      </c>
      <c r="F140" s="46" t="str">
        <f t="shared" si="44"/>
        <v>N/A</v>
      </c>
      <c r="G140" s="38">
        <v>232608</v>
      </c>
      <c r="H140" s="46" t="str">
        <f t="shared" si="45"/>
        <v>N/A</v>
      </c>
      <c r="I140" s="12">
        <v>0.10150000000000001</v>
      </c>
      <c r="J140" s="12">
        <v>-2.9</v>
      </c>
      <c r="K140" s="47" t="s">
        <v>737</v>
      </c>
      <c r="L140" s="9" t="str">
        <f t="shared" si="40"/>
        <v>Yes</v>
      </c>
    </row>
    <row r="141" spans="1:12" x14ac:dyDescent="0.2">
      <c r="A141" s="2" t="s">
        <v>995</v>
      </c>
      <c r="B141" s="37" t="s">
        <v>213</v>
      </c>
      <c r="C141" s="38">
        <v>0</v>
      </c>
      <c r="D141" s="46" t="str">
        <f t="shared" si="43"/>
        <v>N/A</v>
      </c>
      <c r="E141" s="38">
        <v>0</v>
      </c>
      <c r="F141" s="46" t="str">
        <f t="shared" si="44"/>
        <v>N/A</v>
      </c>
      <c r="G141" s="38">
        <v>0</v>
      </c>
      <c r="H141" s="46" t="str">
        <f t="shared" si="45"/>
        <v>N/A</v>
      </c>
      <c r="I141" s="12" t="s">
        <v>1736</v>
      </c>
      <c r="J141" s="12" t="s">
        <v>1736</v>
      </c>
      <c r="K141" s="47" t="s">
        <v>737</v>
      </c>
      <c r="L141" s="9" t="str">
        <f t="shared" si="40"/>
        <v>N/A</v>
      </c>
    </row>
    <row r="142" spans="1:12" x14ac:dyDescent="0.2">
      <c r="A142" s="2" t="s">
        <v>996</v>
      </c>
      <c r="B142" s="37" t="s">
        <v>213</v>
      </c>
      <c r="C142" s="38">
        <v>15526</v>
      </c>
      <c r="D142" s="46" t="str">
        <f t="shared" si="43"/>
        <v>N/A</v>
      </c>
      <c r="E142" s="38">
        <v>15760</v>
      </c>
      <c r="F142" s="46" t="str">
        <f t="shared" si="44"/>
        <v>N/A</v>
      </c>
      <c r="G142" s="38">
        <v>15032</v>
      </c>
      <c r="H142" s="46" t="str">
        <f t="shared" si="45"/>
        <v>N/A</v>
      </c>
      <c r="I142" s="12">
        <v>1.5069999999999999</v>
      </c>
      <c r="J142" s="12">
        <v>-4.62</v>
      </c>
      <c r="K142" s="47" t="s">
        <v>737</v>
      </c>
      <c r="L142" s="9" t="str">
        <f t="shared" si="40"/>
        <v>Yes</v>
      </c>
    </row>
    <row r="143" spans="1:12" x14ac:dyDescent="0.2">
      <c r="A143" s="2" t="s">
        <v>997</v>
      </c>
      <c r="B143" s="37" t="s">
        <v>213</v>
      </c>
      <c r="C143" s="38">
        <v>26603</v>
      </c>
      <c r="D143" s="46" t="str">
        <f t="shared" si="43"/>
        <v>N/A</v>
      </c>
      <c r="E143" s="38">
        <v>28412</v>
      </c>
      <c r="F143" s="46" t="str">
        <f t="shared" si="44"/>
        <v>N/A</v>
      </c>
      <c r="G143" s="38">
        <v>30331</v>
      </c>
      <c r="H143" s="46" t="str">
        <f t="shared" si="45"/>
        <v>N/A</v>
      </c>
      <c r="I143" s="12">
        <v>6.8</v>
      </c>
      <c r="J143" s="12">
        <v>6.7539999999999996</v>
      </c>
      <c r="K143" s="47" t="s">
        <v>737</v>
      </c>
      <c r="L143" s="9" t="str">
        <f t="shared" si="40"/>
        <v>Yes</v>
      </c>
    </row>
    <row r="144" spans="1:12" x14ac:dyDescent="0.2">
      <c r="A144" s="2" t="s">
        <v>998</v>
      </c>
      <c r="B144" s="37" t="s">
        <v>213</v>
      </c>
      <c r="C144" s="38">
        <v>36516</v>
      </c>
      <c r="D144" s="46" t="str">
        <f t="shared" si="43"/>
        <v>N/A</v>
      </c>
      <c r="E144" s="38">
        <v>40880</v>
      </c>
      <c r="F144" s="46" t="str">
        <f t="shared" si="44"/>
        <v>N/A</v>
      </c>
      <c r="G144" s="38">
        <v>40186</v>
      </c>
      <c r="H144" s="46" t="str">
        <f t="shared" si="45"/>
        <v>N/A</v>
      </c>
      <c r="I144" s="12">
        <v>11.95</v>
      </c>
      <c r="J144" s="12">
        <v>-1.7</v>
      </c>
      <c r="K144" s="47" t="s">
        <v>737</v>
      </c>
      <c r="L144" s="9" t="str">
        <f t="shared" si="40"/>
        <v>Yes</v>
      </c>
    </row>
    <row r="145" spans="1:12" x14ac:dyDescent="0.2">
      <c r="A145" s="2" t="s">
        <v>999</v>
      </c>
      <c r="B145" s="37" t="s">
        <v>213</v>
      </c>
      <c r="C145" s="38">
        <v>11</v>
      </c>
      <c r="D145" s="46" t="str">
        <f t="shared" si="43"/>
        <v>N/A</v>
      </c>
      <c r="E145" s="38">
        <v>11</v>
      </c>
      <c r="F145" s="46" t="str">
        <f t="shared" si="44"/>
        <v>N/A</v>
      </c>
      <c r="G145" s="38">
        <v>0</v>
      </c>
      <c r="H145" s="46" t="str">
        <f t="shared" si="45"/>
        <v>N/A</v>
      </c>
      <c r="I145" s="12">
        <v>0</v>
      </c>
      <c r="J145" s="12">
        <v>-100</v>
      </c>
      <c r="K145" s="47" t="s">
        <v>737</v>
      </c>
      <c r="L145" s="9" t="str">
        <f t="shared" si="40"/>
        <v>No</v>
      </c>
    </row>
    <row r="146" spans="1:12" ht="25.5" x14ac:dyDescent="0.2">
      <c r="A146" s="18" t="s">
        <v>1000</v>
      </c>
      <c r="B146" s="1" t="s">
        <v>213</v>
      </c>
      <c r="C146" s="1">
        <v>1284</v>
      </c>
      <c r="D146" s="11" t="str">
        <f t="shared" ref="D146:D151" si="46">IF($B146="N/A","N/A",IF(C146&gt;10,"No",IF(C146&lt;-10,"No","Yes")))</f>
        <v>N/A</v>
      </c>
      <c r="E146" s="1">
        <v>1199</v>
      </c>
      <c r="F146" s="11" t="str">
        <f t="shared" ref="F146:F151" si="47">IF($B146="N/A","N/A",IF(E146&gt;10,"No",IF(E146&lt;-10,"No","Yes")))</f>
        <v>N/A</v>
      </c>
      <c r="G146" s="1">
        <v>1198</v>
      </c>
      <c r="H146" s="11" t="str">
        <f t="shared" ref="H146:H151" si="48">IF($B146="N/A","N/A",IF(G146&gt;10,"No",IF(G146&lt;-10,"No","Yes")))</f>
        <v>N/A</v>
      </c>
      <c r="I146" s="59">
        <v>-6.62</v>
      </c>
      <c r="J146" s="59">
        <v>-8.3000000000000004E-2</v>
      </c>
      <c r="K146" s="47" t="s">
        <v>736</v>
      </c>
      <c r="L146" s="9" t="str">
        <f t="shared" ref="L146:L151" si="49">IF(J146="Div by 0", "N/A", IF(K146="N/A","N/A", IF(J146&gt;VALUE(MID(K146,1,2)), "No", IF(J146&lt;-1*VALUE(MID(K146,1,2)), "No", "Yes"))))</f>
        <v>Yes</v>
      </c>
    </row>
    <row r="147" spans="1:12" x14ac:dyDescent="0.2">
      <c r="A147" s="6" t="s">
        <v>326</v>
      </c>
      <c r="B147" s="50" t="s">
        <v>213</v>
      </c>
      <c r="C147" s="13">
        <v>8.2096504299999998E-2</v>
      </c>
      <c r="D147" s="11" t="str">
        <f t="shared" si="46"/>
        <v>N/A</v>
      </c>
      <c r="E147" s="13">
        <v>7.5501971599999995E-2</v>
      </c>
      <c r="F147" s="11" t="str">
        <f t="shared" si="47"/>
        <v>N/A</v>
      </c>
      <c r="G147" s="13">
        <v>7.6430552799999996E-2</v>
      </c>
      <c r="H147" s="11" t="str">
        <f t="shared" si="48"/>
        <v>N/A</v>
      </c>
      <c r="I147" s="59">
        <v>-8.0299999999999994</v>
      </c>
      <c r="J147" s="59">
        <v>1.23</v>
      </c>
      <c r="K147" s="47" t="s">
        <v>736</v>
      </c>
      <c r="L147" s="9" t="str">
        <f t="shared" si="49"/>
        <v>Yes</v>
      </c>
    </row>
    <row r="148" spans="1:12" x14ac:dyDescent="0.2">
      <c r="A148" s="2" t="s">
        <v>327</v>
      </c>
      <c r="B148" s="50" t="s">
        <v>213</v>
      </c>
      <c r="C148" s="13">
        <v>0.21858549799999999</v>
      </c>
      <c r="D148" s="11" t="str">
        <f t="shared" si="46"/>
        <v>N/A</v>
      </c>
      <c r="E148" s="13">
        <v>0.17921833240000001</v>
      </c>
      <c r="F148" s="11" t="str">
        <f t="shared" si="47"/>
        <v>N/A</v>
      </c>
      <c r="G148" s="13">
        <v>0.1926585304</v>
      </c>
      <c r="H148" s="11" t="str">
        <f t="shared" si="48"/>
        <v>N/A</v>
      </c>
      <c r="I148" s="59">
        <v>-18</v>
      </c>
      <c r="J148" s="59">
        <v>7.4989999999999997</v>
      </c>
      <c r="K148" s="47" t="s">
        <v>736</v>
      </c>
      <c r="L148" s="9" t="str">
        <f t="shared" si="49"/>
        <v>Yes</v>
      </c>
    </row>
    <row r="149" spans="1:12" x14ac:dyDescent="0.2">
      <c r="A149" s="2" t="s">
        <v>328</v>
      </c>
      <c r="B149" s="50" t="s">
        <v>213</v>
      </c>
      <c r="C149" s="13">
        <v>0.33693593910000003</v>
      </c>
      <c r="D149" s="11" t="str">
        <f t="shared" si="46"/>
        <v>N/A</v>
      </c>
      <c r="E149" s="13">
        <v>0.30368230550000003</v>
      </c>
      <c r="F149" s="11" t="str">
        <f t="shared" si="47"/>
        <v>N/A</v>
      </c>
      <c r="G149" s="13">
        <v>0.30620343090000002</v>
      </c>
      <c r="H149" s="11" t="str">
        <f t="shared" si="48"/>
        <v>N/A</v>
      </c>
      <c r="I149" s="59">
        <v>-9.8699999999999992</v>
      </c>
      <c r="J149" s="59">
        <v>0.83020000000000005</v>
      </c>
      <c r="K149" s="47" t="s">
        <v>736</v>
      </c>
      <c r="L149" s="9" t="str">
        <f t="shared" si="49"/>
        <v>Yes</v>
      </c>
    </row>
    <row r="150" spans="1:12" x14ac:dyDescent="0.2">
      <c r="A150" s="2" t="s">
        <v>329</v>
      </c>
      <c r="B150" s="50" t="s">
        <v>213</v>
      </c>
      <c r="C150" s="13">
        <v>1.2160009999999999E-4</v>
      </c>
      <c r="D150" s="11" t="str">
        <f t="shared" si="46"/>
        <v>N/A</v>
      </c>
      <c r="E150" s="13">
        <v>1.2263479999999999E-4</v>
      </c>
      <c r="F150" s="11" t="str">
        <f t="shared" si="47"/>
        <v>N/A</v>
      </c>
      <c r="G150" s="13">
        <v>0</v>
      </c>
      <c r="H150" s="11" t="str">
        <f t="shared" si="48"/>
        <v>N/A</v>
      </c>
      <c r="I150" s="59">
        <v>0.85099999999999998</v>
      </c>
      <c r="J150" s="59">
        <v>-100</v>
      </c>
      <c r="K150" s="47" t="s">
        <v>736</v>
      </c>
      <c r="L150" s="9" t="str">
        <f t="shared" si="49"/>
        <v>No</v>
      </c>
    </row>
    <row r="151" spans="1:12" x14ac:dyDescent="0.2">
      <c r="A151" s="2" t="s">
        <v>330</v>
      </c>
      <c r="B151" s="50" t="s">
        <v>213</v>
      </c>
      <c r="C151" s="13">
        <v>0</v>
      </c>
      <c r="D151" s="11" t="str">
        <f t="shared" si="46"/>
        <v>N/A</v>
      </c>
      <c r="E151" s="13">
        <v>0</v>
      </c>
      <c r="F151" s="11" t="str">
        <f t="shared" si="47"/>
        <v>N/A</v>
      </c>
      <c r="G151" s="13">
        <v>0</v>
      </c>
      <c r="H151" s="11" t="str">
        <f t="shared" si="48"/>
        <v>N/A</v>
      </c>
      <c r="I151" s="59" t="s">
        <v>1736</v>
      </c>
      <c r="J151" s="59" t="s">
        <v>1736</v>
      </c>
      <c r="K151" s="47" t="s">
        <v>736</v>
      </c>
      <c r="L151" s="9" t="str">
        <f t="shared" si="49"/>
        <v>N/A</v>
      </c>
    </row>
    <row r="152" spans="1:12" x14ac:dyDescent="0.2">
      <c r="A152" s="18" t="s">
        <v>1001</v>
      </c>
      <c r="B152" s="37" t="s">
        <v>213</v>
      </c>
      <c r="C152" s="38">
        <v>8023</v>
      </c>
      <c r="D152" s="46" t="str">
        <f t="shared" ref="D152:D158" si="50">IF($B152="N/A","N/A",IF(C152&gt;10,"No",IF(C152&lt;-10,"No","Yes")))</f>
        <v>N/A</v>
      </c>
      <c r="E152" s="38">
        <v>8038</v>
      </c>
      <c r="F152" s="46" t="str">
        <f t="shared" ref="F152:F158" si="51">IF($B152="N/A","N/A",IF(E152&gt;10,"No",IF(E152&lt;-10,"No","Yes")))</f>
        <v>N/A</v>
      </c>
      <c r="G152" s="38">
        <v>7966</v>
      </c>
      <c r="H152" s="46" t="str">
        <f t="shared" ref="H152:H158" si="52">IF($B152="N/A","N/A",IF(G152&gt;10,"No",IF(G152&lt;-10,"No","Yes")))</f>
        <v>N/A</v>
      </c>
      <c r="I152" s="12">
        <v>0.187</v>
      </c>
      <c r="J152" s="12">
        <v>-0.89600000000000002</v>
      </c>
      <c r="K152" s="47" t="s">
        <v>736</v>
      </c>
      <c r="L152" s="9" t="str">
        <f t="shared" ref="L152:L159" si="53">IF(J152="Div by 0", "N/A", IF(K152="N/A","N/A", IF(J152&gt;VALUE(MID(K152,1,2)), "No", IF(J152&lt;-1*VALUE(MID(K152,1,2)), "No", "Yes"))))</f>
        <v>Yes</v>
      </c>
    </row>
    <row r="153" spans="1:12" x14ac:dyDescent="0.2">
      <c r="A153" s="6" t="s">
        <v>1002</v>
      </c>
      <c r="B153" s="37" t="s">
        <v>213</v>
      </c>
      <c r="C153" s="8">
        <v>0.51297527580000002</v>
      </c>
      <c r="D153" s="46" t="str">
        <f t="shared" si="50"/>
        <v>N/A</v>
      </c>
      <c r="E153" s="8">
        <v>0.50615917249999998</v>
      </c>
      <c r="F153" s="46" t="str">
        <f t="shared" si="51"/>
        <v>N/A</v>
      </c>
      <c r="G153" s="8">
        <v>0.50821851740000001</v>
      </c>
      <c r="H153" s="46" t="str">
        <f t="shared" si="52"/>
        <v>N/A</v>
      </c>
      <c r="I153" s="12">
        <v>-1.33</v>
      </c>
      <c r="J153" s="12">
        <v>0.40689999999999998</v>
      </c>
      <c r="K153" s="47" t="s">
        <v>736</v>
      </c>
      <c r="L153" s="9" t="str">
        <f t="shared" si="53"/>
        <v>Yes</v>
      </c>
    </row>
    <row r="154" spans="1:12" x14ac:dyDescent="0.2">
      <c r="A154" s="18" t="s">
        <v>1003</v>
      </c>
      <c r="B154" s="37" t="s">
        <v>213</v>
      </c>
      <c r="C154" s="8">
        <v>0.2881726416</v>
      </c>
      <c r="D154" s="46" t="str">
        <f t="shared" si="50"/>
        <v>N/A</v>
      </c>
      <c r="E154" s="8">
        <v>0.2872088659</v>
      </c>
      <c r="F154" s="46" t="str">
        <f t="shared" si="51"/>
        <v>N/A</v>
      </c>
      <c r="G154" s="8">
        <v>0.26814921990000001</v>
      </c>
      <c r="H154" s="46" t="str">
        <f t="shared" si="52"/>
        <v>N/A</v>
      </c>
      <c r="I154" s="12">
        <v>-0.33400000000000002</v>
      </c>
      <c r="J154" s="12">
        <v>-6.64</v>
      </c>
      <c r="K154" s="47" t="s">
        <v>736</v>
      </c>
      <c r="L154" s="9" t="str">
        <f t="shared" si="53"/>
        <v>Yes</v>
      </c>
    </row>
    <row r="155" spans="1:12" x14ac:dyDescent="0.2">
      <c r="A155" s="18" t="s">
        <v>1004</v>
      </c>
      <c r="B155" s="37" t="s">
        <v>213</v>
      </c>
      <c r="C155" s="8">
        <v>2.5416112568</v>
      </c>
      <c r="D155" s="46" t="str">
        <f t="shared" si="50"/>
        <v>N/A</v>
      </c>
      <c r="E155" s="8">
        <v>2.4121321711000001</v>
      </c>
      <c r="F155" s="46" t="str">
        <f t="shared" si="51"/>
        <v>N/A</v>
      </c>
      <c r="G155" s="8">
        <v>2.4486635328999999</v>
      </c>
      <c r="H155" s="46" t="str">
        <f t="shared" si="52"/>
        <v>N/A</v>
      </c>
      <c r="I155" s="12">
        <v>-5.09</v>
      </c>
      <c r="J155" s="12">
        <v>1.514</v>
      </c>
      <c r="K155" s="47" t="s">
        <v>736</v>
      </c>
      <c r="L155" s="9" t="str">
        <f t="shared" si="53"/>
        <v>Yes</v>
      </c>
    </row>
    <row r="156" spans="1:12" x14ac:dyDescent="0.2">
      <c r="A156" s="18" t="s">
        <v>1005</v>
      </c>
      <c r="B156" s="37" t="s">
        <v>213</v>
      </c>
      <c r="C156" s="8">
        <v>7.2960039999999998E-4</v>
      </c>
      <c r="D156" s="46" t="str">
        <f t="shared" si="50"/>
        <v>N/A</v>
      </c>
      <c r="E156" s="8">
        <v>6.1317420000000004E-4</v>
      </c>
      <c r="F156" s="46" t="str">
        <f t="shared" si="51"/>
        <v>N/A</v>
      </c>
      <c r="G156" s="8">
        <v>4.9329120000000005E-4</v>
      </c>
      <c r="H156" s="46" t="str">
        <f t="shared" si="52"/>
        <v>N/A</v>
      </c>
      <c r="I156" s="12">
        <v>-16</v>
      </c>
      <c r="J156" s="12">
        <v>-19.600000000000001</v>
      </c>
      <c r="K156" s="47" t="s">
        <v>736</v>
      </c>
      <c r="L156" s="9" t="str">
        <f t="shared" si="53"/>
        <v>Yes</v>
      </c>
    </row>
    <row r="157" spans="1:12" x14ac:dyDescent="0.2">
      <c r="A157" s="18" t="s">
        <v>1006</v>
      </c>
      <c r="B157" s="37" t="s">
        <v>213</v>
      </c>
      <c r="C157" s="8">
        <v>3.1450990000000002E-4</v>
      </c>
      <c r="D157" s="46" t="str">
        <f t="shared" si="50"/>
        <v>N/A</v>
      </c>
      <c r="E157" s="8">
        <v>3.0806669999999998E-4</v>
      </c>
      <c r="F157" s="46" t="str">
        <f t="shared" si="51"/>
        <v>N/A</v>
      </c>
      <c r="G157" s="8">
        <v>0</v>
      </c>
      <c r="H157" s="46" t="str">
        <f t="shared" si="52"/>
        <v>N/A</v>
      </c>
      <c r="I157" s="12">
        <v>-2.0499999999999998</v>
      </c>
      <c r="J157" s="12">
        <v>-100</v>
      </c>
      <c r="K157" s="47" t="s">
        <v>736</v>
      </c>
      <c r="L157" s="9" t="str">
        <f t="shared" si="53"/>
        <v>No</v>
      </c>
    </row>
    <row r="158" spans="1:12" x14ac:dyDescent="0.2">
      <c r="A158" s="2" t="s">
        <v>1007</v>
      </c>
      <c r="B158" s="37" t="s">
        <v>213</v>
      </c>
      <c r="C158" s="38">
        <v>35</v>
      </c>
      <c r="D158" s="46" t="str">
        <f t="shared" si="50"/>
        <v>N/A</v>
      </c>
      <c r="E158" s="38">
        <v>17</v>
      </c>
      <c r="F158" s="46" t="str">
        <f t="shared" si="51"/>
        <v>N/A</v>
      </c>
      <c r="G158" s="38">
        <v>30</v>
      </c>
      <c r="H158" s="46" t="str">
        <f t="shared" si="52"/>
        <v>N/A</v>
      </c>
      <c r="I158" s="12">
        <v>-51.4</v>
      </c>
      <c r="J158" s="12">
        <v>76.47</v>
      </c>
      <c r="K158" s="47" t="s">
        <v>736</v>
      </c>
      <c r="L158" s="9" t="str">
        <f t="shared" si="53"/>
        <v>No</v>
      </c>
    </row>
    <row r="159" spans="1:12" ht="25.5" x14ac:dyDescent="0.2">
      <c r="A159" s="18" t="s">
        <v>1008</v>
      </c>
      <c r="B159" s="37" t="s">
        <v>213</v>
      </c>
      <c r="C159" s="38">
        <v>8567</v>
      </c>
      <c r="D159" s="46" t="str">
        <f>IF($B159="N/A","N/A",IF(C159&gt;10,"No",IF(C159&lt;-10,"No","Yes")))</f>
        <v>N/A</v>
      </c>
      <c r="E159" s="38">
        <v>8539</v>
      </c>
      <c r="F159" s="46" t="str">
        <f>IF($B159="N/A","N/A",IF(E159&gt;10,"No",IF(E159&lt;-10,"No","Yes")))</f>
        <v>N/A</v>
      </c>
      <c r="G159" s="38">
        <v>8206</v>
      </c>
      <c r="H159" s="46" t="str">
        <f>IF($B159="N/A","N/A",IF(G159&gt;10,"No",IF(G159&lt;-10,"No","Yes")))</f>
        <v>N/A</v>
      </c>
      <c r="I159" s="12">
        <v>-0.32700000000000001</v>
      </c>
      <c r="J159" s="12">
        <v>-3.9</v>
      </c>
      <c r="K159" s="47" t="s">
        <v>736</v>
      </c>
      <c r="L159" s="9" t="str">
        <f t="shared" si="53"/>
        <v>Yes</v>
      </c>
    </row>
    <row r="160" spans="1:12" x14ac:dyDescent="0.2">
      <c r="A160" s="4" t="s">
        <v>1009</v>
      </c>
      <c r="B160" s="37" t="s">
        <v>213</v>
      </c>
      <c r="C160" s="38">
        <v>8416</v>
      </c>
      <c r="D160" s="46" t="str">
        <f t="shared" ref="D160:D234" si="54">IF($B160="N/A","N/A",IF(C160&gt;10,"No",IF(C160&lt;-10,"No","Yes")))</f>
        <v>N/A</v>
      </c>
      <c r="E160" s="38">
        <v>8395</v>
      </c>
      <c r="F160" s="46" t="str">
        <f t="shared" ref="F160:F234" si="55">IF($B160="N/A","N/A",IF(E160&gt;10,"No",IF(E160&lt;-10,"No","Yes")))</f>
        <v>N/A</v>
      </c>
      <c r="G160" s="38">
        <v>8206</v>
      </c>
      <c r="H160" s="46" t="str">
        <f t="shared" ref="H160:H223" si="56">IF($B160="N/A","N/A",IF(G160&gt;10,"No",IF(G160&lt;-10,"No","Yes")))</f>
        <v>N/A</v>
      </c>
      <c r="I160" s="12">
        <v>-0.25</v>
      </c>
      <c r="J160" s="12">
        <v>-2.25</v>
      </c>
      <c r="K160" s="47" t="s">
        <v>736</v>
      </c>
      <c r="L160" s="9" t="str">
        <f t="shared" ref="L160:L223" si="57">IF(J160="Div by 0", "N/A", IF(K160="N/A","N/A", IF(J160&gt;VALUE(MID(K160,1,2)), "No", IF(J160&lt;-1*VALUE(MID(K160,1,2)), "No", "Yes"))))</f>
        <v>Yes</v>
      </c>
    </row>
    <row r="161" spans="1:12" x14ac:dyDescent="0.2">
      <c r="A161" s="65" t="s">
        <v>71</v>
      </c>
      <c r="B161" s="37" t="s">
        <v>213</v>
      </c>
      <c r="C161" s="8">
        <v>0.53810294420000004</v>
      </c>
      <c r="D161" s="46" t="str">
        <f t="shared" si="54"/>
        <v>N/A</v>
      </c>
      <c r="E161" s="8">
        <v>0.52863974290000004</v>
      </c>
      <c r="F161" s="46" t="str">
        <f t="shared" si="55"/>
        <v>N/A</v>
      </c>
      <c r="G161" s="8">
        <v>0.52353014730000003</v>
      </c>
      <c r="H161" s="46" t="str">
        <f t="shared" si="56"/>
        <v>N/A</v>
      </c>
      <c r="I161" s="12">
        <v>-1.76</v>
      </c>
      <c r="J161" s="12">
        <v>-0.96699999999999997</v>
      </c>
      <c r="K161" s="47" t="s">
        <v>736</v>
      </c>
      <c r="L161" s="9" t="str">
        <f t="shared" si="57"/>
        <v>Yes</v>
      </c>
    </row>
    <row r="162" spans="1:12" x14ac:dyDescent="0.2">
      <c r="A162" s="4" t="s">
        <v>111</v>
      </c>
      <c r="B162" s="37" t="s">
        <v>213</v>
      </c>
      <c r="C162" s="8">
        <v>0.25051371690000002</v>
      </c>
      <c r="D162" s="46" t="str">
        <f t="shared" si="54"/>
        <v>N/A</v>
      </c>
      <c r="E162" s="8">
        <v>0.25044613110000002</v>
      </c>
      <c r="F162" s="46" t="str">
        <f t="shared" si="55"/>
        <v>N/A</v>
      </c>
      <c r="G162" s="8">
        <v>0.27915827879999999</v>
      </c>
      <c r="H162" s="46" t="str">
        <f t="shared" si="56"/>
        <v>N/A</v>
      </c>
      <c r="I162" s="12">
        <v>-2.7E-2</v>
      </c>
      <c r="J162" s="12">
        <v>11.46</v>
      </c>
      <c r="K162" s="47" t="s">
        <v>736</v>
      </c>
      <c r="L162" s="9" t="str">
        <f t="shared" si="57"/>
        <v>Yes</v>
      </c>
    </row>
    <row r="163" spans="1:12" x14ac:dyDescent="0.2">
      <c r="A163" s="4" t="s">
        <v>112</v>
      </c>
      <c r="B163" s="37" t="s">
        <v>213</v>
      </c>
      <c r="C163" s="8">
        <v>2.6779111298</v>
      </c>
      <c r="D163" s="46" t="str">
        <f t="shared" si="54"/>
        <v>N/A</v>
      </c>
      <c r="E163" s="8">
        <v>2.5331010563</v>
      </c>
      <c r="F163" s="46" t="str">
        <f t="shared" si="55"/>
        <v>N/A</v>
      </c>
      <c r="G163" s="8">
        <v>2.5196718836000001</v>
      </c>
      <c r="H163" s="46" t="str">
        <f t="shared" si="56"/>
        <v>N/A</v>
      </c>
      <c r="I163" s="12">
        <v>-5.41</v>
      </c>
      <c r="J163" s="12">
        <v>-0.53</v>
      </c>
      <c r="K163" s="47" t="s">
        <v>736</v>
      </c>
      <c r="L163" s="9" t="str">
        <f t="shared" si="57"/>
        <v>Yes</v>
      </c>
    </row>
    <row r="164" spans="1:12" x14ac:dyDescent="0.2">
      <c r="A164" s="4" t="s">
        <v>113</v>
      </c>
      <c r="B164" s="37" t="s">
        <v>213</v>
      </c>
      <c r="C164" s="8">
        <v>3.4048017000000001E-3</v>
      </c>
      <c r="D164" s="46" t="str">
        <f t="shared" si="54"/>
        <v>N/A</v>
      </c>
      <c r="E164" s="8">
        <v>2.6979663000000001E-3</v>
      </c>
      <c r="F164" s="46" t="str">
        <f t="shared" si="55"/>
        <v>N/A</v>
      </c>
      <c r="G164" s="8">
        <v>7.3993690000000005E-4</v>
      </c>
      <c r="H164" s="46" t="str">
        <f t="shared" si="56"/>
        <v>N/A</v>
      </c>
      <c r="I164" s="12">
        <v>-20.8</v>
      </c>
      <c r="J164" s="12">
        <v>-72.599999999999994</v>
      </c>
      <c r="K164" s="47" t="s">
        <v>736</v>
      </c>
      <c r="L164" s="9" t="str">
        <f t="shared" si="57"/>
        <v>No</v>
      </c>
    </row>
    <row r="165" spans="1:12" x14ac:dyDescent="0.2">
      <c r="A165" s="4" t="s">
        <v>114</v>
      </c>
      <c r="B165" s="37" t="s">
        <v>213</v>
      </c>
      <c r="C165" s="8">
        <v>2.2015694000000001E-3</v>
      </c>
      <c r="D165" s="46" t="str">
        <f t="shared" si="54"/>
        <v>N/A</v>
      </c>
      <c r="E165" s="8">
        <v>1.5403336000000001E-3</v>
      </c>
      <c r="F165" s="46" t="str">
        <f t="shared" si="55"/>
        <v>N/A</v>
      </c>
      <c r="G165" s="8">
        <v>9.4293070000000005E-4</v>
      </c>
      <c r="H165" s="46" t="str">
        <f t="shared" si="56"/>
        <v>N/A</v>
      </c>
      <c r="I165" s="12">
        <v>-30</v>
      </c>
      <c r="J165" s="12">
        <v>-38.799999999999997</v>
      </c>
      <c r="K165" s="47" t="s">
        <v>736</v>
      </c>
      <c r="L165" s="9" t="str">
        <f t="shared" si="57"/>
        <v>No</v>
      </c>
    </row>
    <row r="166" spans="1:12" x14ac:dyDescent="0.2">
      <c r="A166" s="4" t="s">
        <v>426</v>
      </c>
      <c r="B166" s="37" t="s">
        <v>213</v>
      </c>
      <c r="C166" s="38">
        <v>306</v>
      </c>
      <c r="D166" s="46" t="str">
        <f>IF($B166="N/A","N/A",IF(C166&gt;10,"No",IF(C166&lt;-10,"No","Yes")))</f>
        <v>N/A</v>
      </c>
      <c r="E166" s="38">
        <v>327</v>
      </c>
      <c r="F166" s="46" t="str">
        <f>IF($B166="N/A","N/A",IF(E166&gt;10,"No",IF(E166&lt;-10,"No","Yes")))</f>
        <v>N/A</v>
      </c>
      <c r="G166" s="38">
        <v>354</v>
      </c>
      <c r="H166" s="46" t="str">
        <f>IF($B166="N/A","N/A",IF(G166&gt;10,"No",IF(G166&lt;-10,"No","Yes")))</f>
        <v>N/A</v>
      </c>
      <c r="I166" s="12">
        <v>6.8630000000000004</v>
      </c>
      <c r="J166" s="12">
        <v>8.2569999999999997</v>
      </c>
      <c r="K166" s="47" t="s">
        <v>736</v>
      </c>
      <c r="L166" s="9" t="str">
        <f t="shared" si="57"/>
        <v>Yes</v>
      </c>
    </row>
    <row r="167" spans="1:12" x14ac:dyDescent="0.2">
      <c r="A167" s="4" t="s">
        <v>427</v>
      </c>
      <c r="B167" s="37" t="s">
        <v>213</v>
      </c>
      <c r="C167" s="38">
        <v>0</v>
      </c>
      <c r="D167" s="46" t="str">
        <f>IF($B167="N/A","N/A",IF(C167&gt;10,"No",IF(C167&lt;-10,"No","Yes")))</f>
        <v>N/A</v>
      </c>
      <c r="E167" s="38">
        <v>0</v>
      </c>
      <c r="F167" s="46" t="str">
        <f>IF($B167="N/A","N/A",IF(E167&gt;10,"No",IF(E167&lt;-10,"No","Yes")))</f>
        <v>N/A</v>
      </c>
      <c r="G167" s="38">
        <v>11</v>
      </c>
      <c r="H167" s="46" t="str">
        <f>IF($B167="N/A","N/A",IF(G167&gt;10,"No",IF(G167&lt;-10,"No","Yes")))</f>
        <v>N/A</v>
      </c>
      <c r="I167" s="12" t="s">
        <v>1736</v>
      </c>
      <c r="J167" s="12" t="s">
        <v>1736</v>
      </c>
      <c r="K167" s="47" t="s">
        <v>736</v>
      </c>
      <c r="L167" s="9" t="str">
        <f t="shared" si="57"/>
        <v>N/A</v>
      </c>
    </row>
    <row r="168" spans="1:12" x14ac:dyDescent="0.2">
      <c r="A168" s="4" t="s">
        <v>428</v>
      </c>
      <c r="B168" s="37" t="s">
        <v>213</v>
      </c>
      <c r="C168" s="38">
        <v>5328</v>
      </c>
      <c r="D168" s="46" t="str">
        <f>IF($B168="N/A","N/A",IF(C168&gt;10,"No",IF(C168&lt;-10,"No","Yes")))</f>
        <v>N/A</v>
      </c>
      <c r="E168" s="38">
        <v>5376</v>
      </c>
      <c r="F168" s="46" t="str">
        <f>IF($B168="N/A","N/A",IF(E168&gt;10,"No",IF(E168&lt;-10,"No","Yes")))</f>
        <v>N/A</v>
      </c>
      <c r="G168" s="38">
        <v>5351</v>
      </c>
      <c r="H168" s="46" t="str">
        <f>IF($B168="N/A","N/A",IF(G168&gt;10,"No",IF(G168&lt;-10,"No","Yes")))</f>
        <v>N/A</v>
      </c>
      <c r="I168" s="12">
        <v>0.90090000000000003</v>
      </c>
      <c r="J168" s="12">
        <v>-0.46500000000000002</v>
      </c>
      <c r="K168" s="47" t="s">
        <v>736</v>
      </c>
      <c r="L168" s="9" t="str">
        <f t="shared" si="57"/>
        <v>Yes</v>
      </c>
    </row>
    <row r="169" spans="1:12" x14ac:dyDescent="0.2">
      <c r="A169" s="4" t="s">
        <v>429</v>
      </c>
      <c r="B169" s="37" t="s">
        <v>213</v>
      </c>
      <c r="C169" s="38">
        <v>2747</v>
      </c>
      <c r="D169" s="46" t="str">
        <f>IF($B169="N/A","N/A",IF(C169&gt;10,"No",IF(C169&lt;-10,"No","Yes")))</f>
        <v>N/A</v>
      </c>
      <c r="E169" s="38">
        <v>2665</v>
      </c>
      <c r="F169" s="46" t="str">
        <f>IF($B169="N/A","N/A",IF(E169&gt;10,"No",IF(E169&lt;-10,"No","Yes")))</f>
        <v>N/A</v>
      </c>
      <c r="G169" s="38">
        <v>2491</v>
      </c>
      <c r="H169" s="46" t="str">
        <f>IF($B169="N/A","N/A",IF(G169&gt;10,"No",IF(G169&lt;-10,"No","Yes")))</f>
        <v>N/A</v>
      </c>
      <c r="I169" s="12">
        <v>-2.99</v>
      </c>
      <c r="J169" s="12">
        <v>-6.53</v>
      </c>
      <c r="K169" s="47" t="s">
        <v>736</v>
      </c>
      <c r="L169" s="9" t="str">
        <f t="shared" si="57"/>
        <v>Yes</v>
      </c>
    </row>
    <row r="170" spans="1:12" x14ac:dyDescent="0.2">
      <c r="A170" s="4" t="s">
        <v>430</v>
      </c>
      <c r="B170" s="37" t="s">
        <v>213</v>
      </c>
      <c r="C170" s="38">
        <v>35</v>
      </c>
      <c r="D170" s="46" t="str">
        <f>IF($B170="N/A","N/A",IF(C170&gt;10,"No",IF(C170&lt;-10,"No","Yes")))</f>
        <v>N/A</v>
      </c>
      <c r="E170" s="38">
        <v>27</v>
      </c>
      <c r="F170" s="46" t="str">
        <f>IF($B170="N/A","N/A",IF(E170&gt;10,"No",IF(E170&lt;-10,"No","Yes")))</f>
        <v>N/A</v>
      </c>
      <c r="G170" s="38">
        <v>11</v>
      </c>
      <c r="H170" s="46" t="str">
        <f>IF($B170="N/A","N/A",IF(G170&gt;10,"No",IF(G170&lt;-10,"No","Yes")))</f>
        <v>N/A</v>
      </c>
      <c r="I170" s="12">
        <v>-22.9</v>
      </c>
      <c r="J170" s="12">
        <v>-66.7</v>
      </c>
      <c r="K170" s="47" t="s">
        <v>736</v>
      </c>
      <c r="L170" s="9" t="str">
        <f t="shared" si="57"/>
        <v>No</v>
      </c>
    </row>
    <row r="171" spans="1:12" x14ac:dyDescent="0.2">
      <c r="A171" s="6" t="s">
        <v>1010</v>
      </c>
      <c r="B171" s="37" t="s">
        <v>213</v>
      </c>
      <c r="C171" s="38">
        <v>0</v>
      </c>
      <c r="D171" s="46" t="str">
        <f t="shared" si="54"/>
        <v>N/A</v>
      </c>
      <c r="E171" s="38">
        <v>0</v>
      </c>
      <c r="F171" s="46" t="str">
        <f t="shared" si="55"/>
        <v>N/A</v>
      </c>
      <c r="G171" s="38">
        <v>0</v>
      </c>
      <c r="H171" s="46" t="str">
        <f t="shared" si="56"/>
        <v>N/A</v>
      </c>
      <c r="I171" s="12" t="s">
        <v>1736</v>
      </c>
      <c r="J171" s="12" t="s">
        <v>1736</v>
      </c>
      <c r="K171" s="47" t="s">
        <v>736</v>
      </c>
      <c r="L171" s="9" t="str">
        <f t="shared" si="57"/>
        <v>N/A</v>
      </c>
    </row>
    <row r="172" spans="1:12" x14ac:dyDescent="0.2">
      <c r="A172" s="4" t="s">
        <v>1011</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1736</v>
      </c>
      <c r="J172" s="12" t="s">
        <v>1736</v>
      </c>
      <c r="K172" s="47" t="s">
        <v>736</v>
      </c>
      <c r="L172" s="9" t="str">
        <f t="shared" si="57"/>
        <v>N/A</v>
      </c>
    </row>
    <row r="173" spans="1:12" x14ac:dyDescent="0.2">
      <c r="A173" s="4" t="s">
        <v>1012</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1736</v>
      </c>
      <c r="J173" s="12" t="s">
        <v>1736</v>
      </c>
      <c r="K173" s="47" t="s">
        <v>736</v>
      </c>
      <c r="L173" s="9" t="str">
        <f t="shared" si="57"/>
        <v>N/A</v>
      </c>
    </row>
    <row r="174" spans="1:12" ht="25.5" x14ac:dyDescent="0.2">
      <c r="A174" s="4" t="s">
        <v>1013</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1736</v>
      </c>
      <c r="J174" s="12" t="s">
        <v>1736</v>
      </c>
      <c r="K174" s="47" t="s">
        <v>736</v>
      </c>
      <c r="L174" s="9" t="str">
        <f t="shared" si="57"/>
        <v>N/A</v>
      </c>
    </row>
    <row r="175" spans="1:12" ht="25.5" x14ac:dyDescent="0.2">
      <c r="A175" s="4" t="s">
        <v>1014</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1736</v>
      </c>
      <c r="J175" s="12" t="s">
        <v>1736</v>
      </c>
      <c r="K175" s="47" t="s">
        <v>736</v>
      </c>
      <c r="L175" s="9" t="str">
        <f t="shared" si="57"/>
        <v>N/A</v>
      </c>
    </row>
    <row r="176" spans="1:12" ht="25.5" x14ac:dyDescent="0.2">
      <c r="A176" s="4" t="s">
        <v>1015</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1736</v>
      </c>
      <c r="J176" s="12" t="s">
        <v>1736</v>
      </c>
      <c r="K176" s="47" t="s">
        <v>736</v>
      </c>
      <c r="L176" s="9" t="str">
        <f t="shared" si="57"/>
        <v>N/A</v>
      </c>
    </row>
    <row r="177" spans="1:12" x14ac:dyDescent="0.2">
      <c r="A177" s="6" t="s">
        <v>1016</v>
      </c>
      <c r="B177" s="37" t="s">
        <v>213</v>
      </c>
      <c r="C177" s="38">
        <v>0</v>
      </c>
      <c r="D177" s="46" t="str">
        <f t="shared" si="54"/>
        <v>N/A</v>
      </c>
      <c r="E177" s="38">
        <v>0</v>
      </c>
      <c r="F177" s="46" t="str">
        <f t="shared" si="55"/>
        <v>N/A</v>
      </c>
      <c r="G177" s="38">
        <v>0</v>
      </c>
      <c r="H177" s="46" t="str">
        <f t="shared" si="56"/>
        <v>N/A</v>
      </c>
      <c r="I177" s="12" t="s">
        <v>1736</v>
      </c>
      <c r="J177" s="12" t="s">
        <v>1736</v>
      </c>
      <c r="K177" s="47" t="s">
        <v>736</v>
      </c>
      <c r="L177" s="9" t="str">
        <f t="shared" si="57"/>
        <v>N/A</v>
      </c>
    </row>
    <row r="178" spans="1:12" x14ac:dyDescent="0.2">
      <c r="A178" s="4" t="s">
        <v>1017</v>
      </c>
      <c r="B178" s="37" t="s">
        <v>213</v>
      </c>
      <c r="C178" s="38">
        <v>0</v>
      </c>
      <c r="D178" s="46" t="str">
        <f t="shared" si="54"/>
        <v>N/A</v>
      </c>
      <c r="E178" s="38">
        <v>0</v>
      </c>
      <c r="F178" s="46" t="str">
        <f t="shared" si="55"/>
        <v>N/A</v>
      </c>
      <c r="G178" s="38">
        <v>0</v>
      </c>
      <c r="H178" s="46" t="str">
        <f t="shared" si="56"/>
        <v>N/A</v>
      </c>
      <c r="I178" s="12" t="s">
        <v>1736</v>
      </c>
      <c r="J178" s="12" t="s">
        <v>1736</v>
      </c>
      <c r="K178" s="47" t="s">
        <v>736</v>
      </c>
      <c r="L178" s="9" t="str">
        <f t="shared" si="57"/>
        <v>N/A</v>
      </c>
    </row>
    <row r="179" spans="1:12" x14ac:dyDescent="0.2">
      <c r="A179" s="4" t="s">
        <v>1018</v>
      </c>
      <c r="B179" s="37" t="s">
        <v>213</v>
      </c>
      <c r="C179" s="38">
        <v>0</v>
      </c>
      <c r="D179" s="46" t="str">
        <f t="shared" si="54"/>
        <v>N/A</v>
      </c>
      <c r="E179" s="38">
        <v>0</v>
      </c>
      <c r="F179" s="46" t="str">
        <f t="shared" si="55"/>
        <v>N/A</v>
      </c>
      <c r="G179" s="38">
        <v>0</v>
      </c>
      <c r="H179" s="46" t="str">
        <f t="shared" si="56"/>
        <v>N/A</v>
      </c>
      <c r="I179" s="12" t="s">
        <v>1736</v>
      </c>
      <c r="J179" s="12" t="s">
        <v>1736</v>
      </c>
      <c r="K179" s="47" t="s">
        <v>736</v>
      </c>
      <c r="L179" s="9" t="str">
        <f t="shared" si="57"/>
        <v>N/A</v>
      </c>
    </row>
    <row r="180" spans="1:12" x14ac:dyDescent="0.2">
      <c r="A180" s="4" t="s">
        <v>1019</v>
      </c>
      <c r="B180" s="37" t="s">
        <v>213</v>
      </c>
      <c r="C180" s="38">
        <v>0</v>
      </c>
      <c r="D180" s="46" t="str">
        <f t="shared" si="54"/>
        <v>N/A</v>
      </c>
      <c r="E180" s="38">
        <v>0</v>
      </c>
      <c r="F180" s="46" t="str">
        <f t="shared" si="55"/>
        <v>N/A</v>
      </c>
      <c r="G180" s="38">
        <v>0</v>
      </c>
      <c r="H180" s="46" t="str">
        <f t="shared" si="56"/>
        <v>N/A</v>
      </c>
      <c r="I180" s="12" t="s">
        <v>1736</v>
      </c>
      <c r="J180" s="12" t="s">
        <v>1736</v>
      </c>
      <c r="K180" s="47" t="s">
        <v>736</v>
      </c>
      <c r="L180" s="9" t="str">
        <f t="shared" si="57"/>
        <v>N/A</v>
      </c>
    </row>
    <row r="181" spans="1:12" x14ac:dyDescent="0.2">
      <c r="A181" s="4" t="s">
        <v>1020</v>
      </c>
      <c r="B181" s="37" t="s">
        <v>213</v>
      </c>
      <c r="C181" s="38">
        <v>0</v>
      </c>
      <c r="D181" s="46" t="str">
        <f t="shared" si="54"/>
        <v>N/A</v>
      </c>
      <c r="E181" s="38">
        <v>0</v>
      </c>
      <c r="F181" s="46" t="str">
        <f t="shared" si="55"/>
        <v>N/A</v>
      </c>
      <c r="G181" s="38">
        <v>0</v>
      </c>
      <c r="H181" s="46" t="str">
        <f t="shared" si="56"/>
        <v>N/A</v>
      </c>
      <c r="I181" s="12" t="s">
        <v>1736</v>
      </c>
      <c r="J181" s="12" t="s">
        <v>1736</v>
      </c>
      <c r="K181" s="47" t="s">
        <v>736</v>
      </c>
      <c r="L181" s="9" t="str">
        <f t="shared" si="57"/>
        <v>N/A</v>
      </c>
    </row>
    <row r="182" spans="1:12" x14ac:dyDescent="0.2">
      <c r="A182" s="4" t="s">
        <v>1021</v>
      </c>
      <c r="B182" s="37" t="s">
        <v>213</v>
      </c>
      <c r="C182" s="38">
        <v>0</v>
      </c>
      <c r="D182" s="46" t="str">
        <f t="shared" si="54"/>
        <v>N/A</v>
      </c>
      <c r="E182" s="38">
        <v>0</v>
      </c>
      <c r="F182" s="46" t="str">
        <f t="shared" si="55"/>
        <v>N/A</v>
      </c>
      <c r="G182" s="38">
        <v>0</v>
      </c>
      <c r="H182" s="46" t="str">
        <f t="shared" si="56"/>
        <v>N/A</v>
      </c>
      <c r="I182" s="12" t="s">
        <v>1736</v>
      </c>
      <c r="J182" s="12" t="s">
        <v>1736</v>
      </c>
      <c r="K182" s="47" t="s">
        <v>736</v>
      </c>
      <c r="L182" s="9" t="str">
        <f t="shared" si="57"/>
        <v>N/A</v>
      </c>
    </row>
    <row r="183" spans="1:12" x14ac:dyDescent="0.2">
      <c r="A183" s="6" t="s">
        <v>1022</v>
      </c>
      <c r="B183" s="50" t="s">
        <v>213</v>
      </c>
      <c r="C183" s="1">
        <v>0</v>
      </c>
      <c r="D183" s="11" t="str">
        <f t="shared" si="54"/>
        <v>N/A</v>
      </c>
      <c r="E183" s="1">
        <v>0</v>
      </c>
      <c r="F183" s="11" t="str">
        <f t="shared" si="55"/>
        <v>N/A</v>
      </c>
      <c r="G183" s="1">
        <v>0</v>
      </c>
      <c r="H183" s="11" t="str">
        <f t="shared" si="56"/>
        <v>N/A</v>
      </c>
      <c r="I183" s="59" t="s">
        <v>1736</v>
      </c>
      <c r="J183" s="59" t="s">
        <v>1736</v>
      </c>
      <c r="K183" s="50" t="s">
        <v>736</v>
      </c>
      <c r="L183" s="11" t="str">
        <f t="shared" si="57"/>
        <v>N/A</v>
      </c>
    </row>
    <row r="184" spans="1:12" x14ac:dyDescent="0.2">
      <c r="A184" s="4" t="s">
        <v>1023</v>
      </c>
      <c r="B184" s="37" t="s">
        <v>213</v>
      </c>
      <c r="C184" s="38">
        <v>0</v>
      </c>
      <c r="D184" s="46" t="str">
        <f t="shared" si="54"/>
        <v>N/A</v>
      </c>
      <c r="E184" s="38">
        <v>0</v>
      </c>
      <c r="F184" s="46" t="str">
        <f t="shared" si="55"/>
        <v>N/A</v>
      </c>
      <c r="G184" s="38">
        <v>0</v>
      </c>
      <c r="H184" s="46" t="str">
        <f t="shared" si="56"/>
        <v>N/A</v>
      </c>
      <c r="I184" s="12" t="s">
        <v>1736</v>
      </c>
      <c r="J184" s="12" t="s">
        <v>1736</v>
      </c>
      <c r="K184" s="47" t="s">
        <v>736</v>
      </c>
      <c r="L184" s="9" t="str">
        <f t="shared" si="57"/>
        <v>N/A</v>
      </c>
    </row>
    <row r="185" spans="1:12" x14ac:dyDescent="0.2">
      <c r="A185" s="4" t="s">
        <v>1024</v>
      </c>
      <c r="B185" s="37" t="s">
        <v>213</v>
      </c>
      <c r="C185" s="38">
        <v>0</v>
      </c>
      <c r="D185" s="46" t="str">
        <f t="shared" si="54"/>
        <v>N/A</v>
      </c>
      <c r="E185" s="38">
        <v>0</v>
      </c>
      <c r="F185" s="46" t="str">
        <f t="shared" si="55"/>
        <v>N/A</v>
      </c>
      <c r="G185" s="38">
        <v>0</v>
      </c>
      <c r="H185" s="46" t="str">
        <f t="shared" si="56"/>
        <v>N/A</v>
      </c>
      <c r="I185" s="12" t="s">
        <v>1736</v>
      </c>
      <c r="J185" s="12" t="s">
        <v>1736</v>
      </c>
      <c r="K185" s="47" t="s">
        <v>736</v>
      </c>
      <c r="L185" s="9" t="str">
        <f t="shared" si="57"/>
        <v>N/A</v>
      </c>
    </row>
    <row r="186" spans="1:12" ht="25.5" x14ac:dyDescent="0.2">
      <c r="A186" s="4" t="s">
        <v>1025</v>
      </c>
      <c r="B186" s="37" t="s">
        <v>213</v>
      </c>
      <c r="C186" s="38">
        <v>0</v>
      </c>
      <c r="D186" s="46" t="str">
        <f t="shared" si="54"/>
        <v>N/A</v>
      </c>
      <c r="E186" s="38">
        <v>0</v>
      </c>
      <c r="F186" s="46" t="str">
        <f t="shared" si="55"/>
        <v>N/A</v>
      </c>
      <c r="G186" s="38">
        <v>0</v>
      </c>
      <c r="H186" s="46" t="str">
        <f t="shared" si="56"/>
        <v>N/A</v>
      </c>
      <c r="I186" s="12" t="s">
        <v>1736</v>
      </c>
      <c r="J186" s="12" t="s">
        <v>1736</v>
      </c>
      <c r="K186" s="47" t="s">
        <v>736</v>
      </c>
      <c r="L186" s="9" t="str">
        <f t="shared" si="57"/>
        <v>N/A</v>
      </c>
    </row>
    <row r="187" spans="1:12" ht="25.5" x14ac:dyDescent="0.2">
      <c r="A187" s="4" t="s">
        <v>1026</v>
      </c>
      <c r="B187" s="37" t="s">
        <v>213</v>
      </c>
      <c r="C187" s="38">
        <v>0</v>
      </c>
      <c r="D187" s="46" t="str">
        <f t="shared" si="54"/>
        <v>N/A</v>
      </c>
      <c r="E187" s="38">
        <v>0</v>
      </c>
      <c r="F187" s="46" t="str">
        <f t="shared" si="55"/>
        <v>N/A</v>
      </c>
      <c r="G187" s="38">
        <v>0</v>
      </c>
      <c r="H187" s="46" t="str">
        <f t="shared" si="56"/>
        <v>N/A</v>
      </c>
      <c r="I187" s="12" t="s">
        <v>1736</v>
      </c>
      <c r="J187" s="12" t="s">
        <v>1736</v>
      </c>
      <c r="K187" s="47" t="s">
        <v>736</v>
      </c>
      <c r="L187" s="9" t="str">
        <f t="shared" si="57"/>
        <v>N/A</v>
      </c>
    </row>
    <row r="188" spans="1:12" ht="25.5" x14ac:dyDescent="0.2">
      <c r="A188" s="4" t="s">
        <v>1027</v>
      </c>
      <c r="B188" s="37" t="s">
        <v>213</v>
      </c>
      <c r="C188" s="38">
        <v>0</v>
      </c>
      <c r="D188" s="46" t="str">
        <f t="shared" si="54"/>
        <v>N/A</v>
      </c>
      <c r="E188" s="38">
        <v>0</v>
      </c>
      <c r="F188" s="46" t="str">
        <f t="shared" si="55"/>
        <v>N/A</v>
      </c>
      <c r="G188" s="38">
        <v>0</v>
      </c>
      <c r="H188" s="46" t="str">
        <f t="shared" si="56"/>
        <v>N/A</v>
      </c>
      <c r="I188" s="12" t="s">
        <v>1736</v>
      </c>
      <c r="J188" s="12" t="s">
        <v>1736</v>
      </c>
      <c r="K188" s="47" t="s">
        <v>736</v>
      </c>
      <c r="L188" s="9" t="str">
        <f t="shared" si="57"/>
        <v>N/A</v>
      </c>
    </row>
    <row r="189" spans="1:12" x14ac:dyDescent="0.2">
      <c r="A189" s="6" t="s">
        <v>1028</v>
      </c>
      <c r="B189" s="50" t="s">
        <v>213</v>
      </c>
      <c r="C189" s="1">
        <v>0</v>
      </c>
      <c r="D189" s="11" t="str">
        <f t="shared" si="54"/>
        <v>N/A</v>
      </c>
      <c r="E189" s="1">
        <v>0</v>
      </c>
      <c r="F189" s="11" t="str">
        <f t="shared" si="55"/>
        <v>N/A</v>
      </c>
      <c r="G189" s="1">
        <v>0</v>
      </c>
      <c r="H189" s="11" t="str">
        <f t="shared" si="56"/>
        <v>N/A</v>
      </c>
      <c r="I189" s="59" t="s">
        <v>1736</v>
      </c>
      <c r="J189" s="59" t="s">
        <v>1736</v>
      </c>
      <c r="K189" s="50" t="s">
        <v>736</v>
      </c>
      <c r="L189" s="11" t="str">
        <f t="shared" si="57"/>
        <v>N/A</v>
      </c>
    </row>
    <row r="190" spans="1:12" ht="25.5" x14ac:dyDescent="0.2">
      <c r="A190" s="4" t="s">
        <v>1029</v>
      </c>
      <c r="B190" s="37" t="s">
        <v>213</v>
      </c>
      <c r="C190" s="38">
        <v>0</v>
      </c>
      <c r="D190" s="46" t="str">
        <f t="shared" si="54"/>
        <v>N/A</v>
      </c>
      <c r="E190" s="38">
        <v>0</v>
      </c>
      <c r="F190" s="46" t="str">
        <f t="shared" si="55"/>
        <v>N/A</v>
      </c>
      <c r="G190" s="38">
        <v>0</v>
      </c>
      <c r="H190" s="46" t="str">
        <f t="shared" si="56"/>
        <v>N/A</v>
      </c>
      <c r="I190" s="12" t="s">
        <v>1736</v>
      </c>
      <c r="J190" s="12" t="s">
        <v>1736</v>
      </c>
      <c r="K190" s="47" t="s">
        <v>736</v>
      </c>
      <c r="L190" s="9" t="str">
        <f t="shared" si="57"/>
        <v>N/A</v>
      </c>
    </row>
    <row r="191" spans="1:12" ht="25.5" x14ac:dyDescent="0.2">
      <c r="A191" s="4" t="s">
        <v>1030</v>
      </c>
      <c r="B191" s="37" t="s">
        <v>213</v>
      </c>
      <c r="C191" s="38">
        <v>0</v>
      </c>
      <c r="D191" s="46" t="str">
        <f t="shared" si="54"/>
        <v>N/A</v>
      </c>
      <c r="E191" s="38">
        <v>0</v>
      </c>
      <c r="F191" s="46" t="str">
        <f t="shared" si="55"/>
        <v>N/A</v>
      </c>
      <c r="G191" s="38">
        <v>0</v>
      </c>
      <c r="H191" s="46" t="str">
        <f t="shared" si="56"/>
        <v>N/A</v>
      </c>
      <c r="I191" s="12" t="s">
        <v>1736</v>
      </c>
      <c r="J191" s="12" t="s">
        <v>1736</v>
      </c>
      <c r="K191" s="47" t="s">
        <v>736</v>
      </c>
      <c r="L191" s="9" t="str">
        <f t="shared" si="57"/>
        <v>N/A</v>
      </c>
    </row>
    <row r="192" spans="1:12" ht="25.5" x14ac:dyDescent="0.2">
      <c r="A192" s="4" t="s">
        <v>1031</v>
      </c>
      <c r="B192" s="37" t="s">
        <v>213</v>
      </c>
      <c r="C192" s="38">
        <v>0</v>
      </c>
      <c r="D192" s="46" t="str">
        <f t="shared" si="54"/>
        <v>N/A</v>
      </c>
      <c r="E192" s="38">
        <v>0</v>
      </c>
      <c r="F192" s="46" t="str">
        <f t="shared" si="55"/>
        <v>N/A</v>
      </c>
      <c r="G192" s="38">
        <v>0</v>
      </c>
      <c r="H192" s="46" t="str">
        <f t="shared" si="56"/>
        <v>N/A</v>
      </c>
      <c r="I192" s="12" t="s">
        <v>1736</v>
      </c>
      <c r="J192" s="12" t="s">
        <v>1736</v>
      </c>
      <c r="K192" s="47" t="s">
        <v>736</v>
      </c>
      <c r="L192" s="9" t="str">
        <f t="shared" si="57"/>
        <v>N/A</v>
      </c>
    </row>
    <row r="193" spans="1:12" ht="25.5" x14ac:dyDescent="0.2">
      <c r="A193" s="4" t="s">
        <v>1032</v>
      </c>
      <c r="B193" s="37" t="s">
        <v>213</v>
      </c>
      <c r="C193" s="38">
        <v>0</v>
      </c>
      <c r="D193" s="46" t="str">
        <f t="shared" si="54"/>
        <v>N/A</v>
      </c>
      <c r="E193" s="38">
        <v>0</v>
      </c>
      <c r="F193" s="46" t="str">
        <f t="shared" si="55"/>
        <v>N/A</v>
      </c>
      <c r="G193" s="38">
        <v>0</v>
      </c>
      <c r="H193" s="46" t="str">
        <f t="shared" si="56"/>
        <v>N/A</v>
      </c>
      <c r="I193" s="12" t="s">
        <v>1736</v>
      </c>
      <c r="J193" s="12" t="s">
        <v>1736</v>
      </c>
      <c r="K193" s="47" t="s">
        <v>736</v>
      </c>
      <c r="L193" s="9" t="str">
        <f t="shared" si="57"/>
        <v>N/A</v>
      </c>
    </row>
    <row r="194" spans="1:12" ht="25.5" x14ac:dyDescent="0.2">
      <c r="A194" s="4" t="s">
        <v>1033</v>
      </c>
      <c r="B194" s="37" t="s">
        <v>213</v>
      </c>
      <c r="C194" s="38">
        <v>0</v>
      </c>
      <c r="D194" s="46" t="str">
        <f t="shared" si="54"/>
        <v>N/A</v>
      </c>
      <c r="E194" s="38">
        <v>0</v>
      </c>
      <c r="F194" s="46" t="str">
        <f t="shared" si="55"/>
        <v>N/A</v>
      </c>
      <c r="G194" s="38">
        <v>0</v>
      </c>
      <c r="H194" s="46" t="str">
        <f t="shared" si="56"/>
        <v>N/A</v>
      </c>
      <c r="I194" s="12" t="s">
        <v>1736</v>
      </c>
      <c r="J194" s="12" t="s">
        <v>1736</v>
      </c>
      <c r="K194" s="47" t="s">
        <v>736</v>
      </c>
      <c r="L194" s="9" t="str">
        <f t="shared" si="57"/>
        <v>N/A</v>
      </c>
    </row>
    <row r="195" spans="1:12" x14ac:dyDescent="0.2">
      <c r="A195" s="6" t="s">
        <v>1034</v>
      </c>
      <c r="B195" s="50" t="s">
        <v>213</v>
      </c>
      <c r="C195" s="1">
        <v>0</v>
      </c>
      <c r="D195" s="11" t="str">
        <f t="shared" si="54"/>
        <v>N/A</v>
      </c>
      <c r="E195" s="1">
        <v>0</v>
      </c>
      <c r="F195" s="11" t="str">
        <f t="shared" si="55"/>
        <v>N/A</v>
      </c>
      <c r="G195" s="1">
        <v>0</v>
      </c>
      <c r="H195" s="11" t="str">
        <f t="shared" si="56"/>
        <v>N/A</v>
      </c>
      <c r="I195" s="59" t="s">
        <v>1736</v>
      </c>
      <c r="J195" s="59" t="s">
        <v>1736</v>
      </c>
      <c r="K195" s="50" t="s">
        <v>736</v>
      </c>
      <c r="L195" s="11" t="str">
        <f t="shared" si="57"/>
        <v>N/A</v>
      </c>
    </row>
    <row r="196" spans="1:12" ht="25.5" x14ac:dyDescent="0.2">
      <c r="A196" s="4" t="s">
        <v>1035</v>
      </c>
      <c r="B196" s="37" t="s">
        <v>213</v>
      </c>
      <c r="C196" s="38">
        <v>0</v>
      </c>
      <c r="D196" s="46" t="str">
        <f t="shared" si="54"/>
        <v>N/A</v>
      </c>
      <c r="E196" s="38">
        <v>0</v>
      </c>
      <c r="F196" s="46" t="str">
        <f t="shared" si="55"/>
        <v>N/A</v>
      </c>
      <c r="G196" s="38">
        <v>0</v>
      </c>
      <c r="H196" s="46" t="str">
        <f t="shared" si="56"/>
        <v>N/A</v>
      </c>
      <c r="I196" s="12" t="s">
        <v>1736</v>
      </c>
      <c r="J196" s="12" t="s">
        <v>1736</v>
      </c>
      <c r="K196" s="47" t="s">
        <v>736</v>
      </c>
      <c r="L196" s="9" t="str">
        <f t="shared" si="57"/>
        <v>N/A</v>
      </c>
    </row>
    <row r="197" spans="1:12" ht="25.5" x14ac:dyDescent="0.2">
      <c r="A197" s="4" t="s">
        <v>1036</v>
      </c>
      <c r="B197" s="37" t="s">
        <v>213</v>
      </c>
      <c r="C197" s="38">
        <v>0</v>
      </c>
      <c r="D197" s="46" t="str">
        <f t="shared" si="54"/>
        <v>N/A</v>
      </c>
      <c r="E197" s="38">
        <v>0</v>
      </c>
      <c r="F197" s="46" t="str">
        <f t="shared" si="55"/>
        <v>N/A</v>
      </c>
      <c r="G197" s="38">
        <v>0</v>
      </c>
      <c r="H197" s="46" t="str">
        <f t="shared" si="56"/>
        <v>N/A</v>
      </c>
      <c r="I197" s="12" t="s">
        <v>1736</v>
      </c>
      <c r="J197" s="12" t="s">
        <v>1736</v>
      </c>
      <c r="K197" s="47" t="s">
        <v>736</v>
      </c>
      <c r="L197" s="9" t="str">
        <f t="shared" si="57"/>
        <v>N/A</v>
      </c>
    </row>
    <row r="198" spans="1:12" ht="25.5" x14ac:dyDescent="0.2">
      <c r="A198" s="4" t="s">
        <v>1037</v>
      </c>
      <c r="B198" s="37" t="s">
        <v>213</v>
      </c>
      <c r="C198" s="38">
        <v>0</v>
      </c>
      <c r="D198" s="46" t="str">
        <f t="shared" si="54"/>
        <v>N/A</v>
      </c>
      <c r="E198" s="38">
        <v>0</v>
      </c>
      <c r="F198" s="46" t="str">
        <f t="shared" si="55"/>
        <v>N/A</v>
      </c>
      <c r="G198" s="38">
        <v>0</v>
      </c>
      <c r="H198" s="46" t="str">
        <f t="shared" si="56"/>
        <v>N/A</v>
      </c>
      <c r="I198" s="12" t="s">
        <v>1736</v>
      </c>
      <c r="J198" s="12" t="s">
        <v>1736</v>
      </c>
      <c r="K198" s="47" t="s">
        <v>736</v>
      </c>
      <c r="L198" s="9" t="str">
        <f t="shared" si="57"/>
        <v>N/A</v>
      </c>
    </row>
    <row r="199" spans="1:12" ht="25.5" x14ac:dyDescent="0.2">
      <c r="A199" s="4" t="s">
        <v>1038</v>
      </c>
      <c r="B199" s="37" t="s">
        <v>213</v>
      </c>
      <c r="C199" s="38">
        <v>0</v>
      </c>
      <c r="D199" s="46" t="str">
        <f t="shared" si="54"/>
        <v>N/A</v>
      </c>
      <c r="E199" s="38">
        <v>0</v>
      </c>
      <c r="F199" s="46" t="str">
        <f t="shared" si="55"/>
        <v>N/A</v>
      </c>
      <c r="G199" s="38">
        <v>0</v>
      </c>
      <c r="H199" s="46" t="str">
        <f t="shared" si="56"/>
        <v>N/A</v>
      </c>
      <c r="I199" s="12" t="s">
        <v>1736</v>
      </c>
      <c r="J199" s="12" t="s">
        <v>1736</v>
      </c>
      <c r="K199" s="47" t="s">
        <v>736</v>
      </c>
      <c r="L199" s="9" t="str">
        <f t="shared" si="57"/>
        <v>N/A</v>
      </c>
    </row>
    <row r="200" spans="1:12" ht="25.5" x14ac:dyDescent="0.2">
      <c r="A200" s="4" t="s">
        <v>1039</v>
      </c>
      <c r="B200" s="37" t="s">
        <v>213</v>
      </c>
      <c r="C200" s="38">
        <v>0</v>
      </c>
      <c r="D200" s="46" t="str">
        <f t="shared" si="54"/>
        <v>N/A</v>
      </c>
      <c r="E200" s="38">
        <v>0</v>
      </c>
      <c r="F200" s="46" t="str">
        <f t="shared" si="55"/>
        <v>N/A</v>
      </c>
      <c r="G200" s="38">
        <v>0</v>
      </c>
      <c r="H200" s="46" t="str">
        <f t="shared" si="56"/>
        <v>N/A</v>
      </c>
      <c r="I200" s="12" t="s">
        <v>1736</v>
      </c>
      <c r="J200" s="12" t="s">
        <v>1736</v>
      </c>
      <c r="K200" s="47" t="s">
        <v>736</v>
      </c>
      <c r="L200" s="9" t="str">
        <f t="shared" si="57"/>
        <v>N/A</v>
      </c>
    </row>
    <row r="201" spans="1:12" x14ac:dyDescent="0.2">
      <c r="A201" s="6" t="s">
        <v>1040</v>
      </c>
      <c r="B201" s="50" t="s">
        <v>213</v>
      </c>
      <c r="C201" s="1">
        <v>8416</v>
      </c>
      <c r="D201" s="11" t="str">
        <f t="shared" si="54"/>
        <v>N/A</v>
      </c>
      <c r="E201" s="1">
        <v>8395</v>
      </c>
      <c r="F201" s="11" t="str">
        <f t="shared" si="55"/>
        <v>N/A</v>
      </c>
      <c r="G201" s="1">
        <v>8206</v>
      </c>
      <c r="H201" s="11" t="str">
        <f t="shared" si="56"/>
        <v>N/A</v>
      </c>
      <c r="I201" s="59">
        <v>-0.25</v>
      </c>
      <c r="J201" s="59">
        <v>-2.25</v>
      </c>
      <c r="K201" s="50" t="s">
        <v>736</v>
      </c>
      <c r="L201" s="11" t="str">
        <f t="shared" si="57"/>
        <v>Yes</v>
      </c>
    </row>
    <row r="202" spans="1:12" x14ac:dyDescent="0.2">
      <c r="A202" s="4" t="s">
        <v>1041</v>
      </c>
      <c r="B202" s="37" t="s">
        <v>213</v>
      </c>
      <c r="C202" s="38">
        <v>306</v>
      </c>
      <c r="D202" s="46" t="str">
        <f t="shared" si="54"/>
        <v>N/A</v>
      </c>
      <c r="E202" s="38">
        <v>327</v>
      </c>
      <c r="F202" s="46" t="str">
        <f t="shared" si="55"/>
        <v>N/A</v>
      </c>
      <c r="G202" s="38">
        <v>354</v>
      </c>
      <c r="H202" s="46" t="str">
        <f t="shared" si="56"/>
        <v>N/A</v>
      </c>
      <c r="I202" s="12">
        <v>6.8630000000000004</v>
      </c>
      <c r="J202" s="12">
        <v>8.2569999999999997</v>
      </c>
      <c r="K202" s="47" t="s">
        <v>736</v>
      </c>
      <c r="L202" s="9" t="str">
        <f t="shared" si="57"/>
        <v>Yes</v>
      </c>
    </row>
    <row r="203" spans="1:12" x14ac:dyDescent="0.2">
      <c r="A203" s="4" t="s">
        <v>1042</v>
      </c>
      <c r="B203" s="37" t="s">
        <v>213</v>
      </c>
      <c r="C203" s="38">
        <v>0</v>
      </c>
      <c r="D203" s="46" t="str">
        <f t="shared" si="54"/>
        <v>N/A</v>
      </c>
      <c r="E203" s="38">
        <v>0</v>
      </c>
      <c r="F203" s="46" t="str">
        <f t="shared" si="55"/>
        <v>N/A</v>
      </c>
      <c r="G203" s="38">
        <v>11</v>
      </c>
      <c r="H203" s="46" t="str">
        <f t="shared" si="56"/>
        <v>N/A</v>
      </c>
      <c r="I203" s="12" t="s">
        <v>1736</v>
      </c>
      <c r="J203" s="12" t="s">
        <v>1736</v>
      </c>
      <c r="K203" s="47" t="s">
        <v>736</v>
      </c>
      <c r="L203" s="9" t="str">
        <f t="shared" si="57"/>
        <v>N/A</v>
      </c>
    </row>
    <row r="204" spans="1:12" ht="25.5" x14ac:dyDescent="0.2">
      <c r="A204" s="4" t="s">
        <v>1043</v>
      </c>
      <c r="B204" s="37" t="s">
        <v>213</v>
      </c>
      <c r="C204" s="38">
        <v>5328</v>
      </c>
      <c r="D204" s="46" t="str">
        <f t="shared" si="54"/>
        <v>N/A</v>
      </c>
      <c r="E204" s="38">
        <v>5376</v>
      </c>
      <c r="F204" s="46" t="str">
        <f t="shared" si="55"/>
        <v>N/A</v>
      </c>
      <c r="G204" s="38">
        <v>5351</v>
      </c>
      <c r="H204" s="46" t="str">
        <f t="shared" si="56"/>
        <v>N/A</v>
      </c>
      <c r="I204" s="12">
        <v>0.90090000000000003</v>
      </c>
      <c r="J204" s="12">
        <v>-0.46500000000000002</v>
      </c>
      <c r="K204" s="47" t="s">
        <v>736</v>
      </c>
      <c r="L204" s="9" t="str">
        <f t="shared" si="57"/>
        <v>Yes</v>
      </c>
    </row>
    <row r="205" spans="1:12" ht="25.5" x14ac:dyDescent="0.2">
      <c r="A205" s="4" t="s">
        <v>1044</v>
      </c>
      <c r="B205" s="37" t="s">
        <v>213</v>
      </c>
      <c r="C205" s="38">
        <v>2747</v>
      </c>
      <c r="D205" s="46" t="str">
        <f t="shared" si="54"/>
        <v>N/A</v>
      </c>
      <c r="E205" s="38">
        <v>2665</v>
      </c>
      <c r="F205" s="46" t="str">
        <f t="shared" si="55"/>
        <v>N/A</v>
      </c>
      <c r="G205" s="38">
        <v>2491</v>
      </c>
      <c r="H205" s="46" t="str">
        <f t="shared" si="56"/>
        <v>N/A</v>
      </c>
      <c r="I205" s="12">
        <v>-2.99</v>
      </c>
      <c r="J205" s="12">
        <v>-6.53</v>
      </c>
      <c r="K205" s="47" t="s">
        <v>736</v>
      </c>
      <c r="L205" s="9" t="str">
        <f t="shared" si="57"/>
        <v>Yes</v>
      </c>
    </row>
    <row r="206" spans="1:12" ht="25.5" x14ac:dyDescent="0.2">
      <c r="A206" s="4" t="s">
        <v>1045</v>
      </c>
      <c r="B206" s="37" t="s">
        <v>213</v>
      </c>
      <c r="C206" s="38">
        <v>35</v>
      </c>
      <c r="D206" s="46" t="str">
        <f t="shared" si="54"/>
        <v>N/A</v>
      </c>
      <c r="E206" s="38">
        <v>27</v>
      </c>
      <c r="F206" s="46" t="str">
        <f t="shared" si="55"/>
        <v>N/A</v>
      </c>
      <c r="G206" s="38">
        <v>11</v>
      </c>
      <c r="H206" s="46" t="str">
        <f t="shared" si="56"/>
        <v>N/A</v>
      </c>
      <c r="I206" s="12">
        <v>-22.9</v>
      </c>
      <c r="J206" s="12">
        <v>-66.7</v>
      </c>
      <c r="K206" s="47" t="s">
        <v>736</v>
      </c>
      <c r="L206" s="9" t="str">
        <f t="shared" si="57"/>
        <v>No</v>
      </c>
    </row>
    <row r="207" spans="1:12" x14ac:dyDescent="0.2">
      <c r="A207" s="6" t="s">
        <v>1046</v>
      </c>
      <c r="B207" s="37" t="s">
        <v>213</v>
      </c>
      <c r="C207" s="38">
        <v>0</v>
      </c>
      <c r="D207" s="46" t="str">
        <f t="shared" si="54"/>
        <v>N/A</v>
      </c>
      <c r="E207" s="38">
        <v>0</v>
      </c>
      <c r="F207" s="46" t="str">
        <f t="shared" si="55"/>
        <v>N/A</v>
      </c>
      <c r="G207" s="38">
        <v>0</v>
      </c>
      <c r="H207" s="46" t="str">
        <f t="shared" si="56"/>
        <v>N/A</v>
      </c>
      <c r="I207" s="12" t="s">
        <v>1736</v>
      </c>
      <c r="J207" s="12" t="s">
        <v>1736</v>
      </c>
      <c r="K207" s="47" t="s">
        <v>736</v>
      </c>
      <c r="L207" s="9" t="str">
        <f t="shared" si="57"/>
        <v>N/A</v>
      </c>
    </row>
    <row r="208" spans="1:12" ht="25.5" x14ac:dyDescent="0.2">
      <c r="A208" s="4" t="s">
        <v>1047</v>
      </c>
      <c r="B208" s="37" t="s">
        <v>213</v>
      </c>
      <c r="C208" s="38">
        <v>0</v>
      </c>
      <c r="D208" s="46" t="str">
        <f t="shared" si="54"/>
        <v>N/A</v>
      </c>
      <c r="E208" s="38">
        <v>0</v>
      </c>
      <c r="F208" s="46" t="str">
        <f t="shared" si="55"/>
        <v>N/A</v>
      </c>
      <c r="G208" s="38">
        <v>0</v>
      </c>
      <c r="H208" s="46" t="str">
        <f t="shared" si="56"/>
        <v>N/A</v>
      </c>
      <c r="I208" s="12" t="s">
        <v>1736</v>
      </c>
      <c r="J208" s="12" t="s">
        <v>1736</v>
      </c>
      <c r="K208" s="47" t="s">
        <v>736</v>
      </c>
      <c r="L208" s="9" t="str">
        <f t="shared" si="57"/>
        <v>N/A</v>
      </c>
    </row>
    <row r="209" spans="1:12" x14ac:dyDescent="0.2">
      <c r="A209" s="4" t="s">
        <v>1048</v>
      </c>
      <c r="B209" s="37" t="s">
        <v>213</v>
      </c>
      <c r="C209" s="38">
        <v>0</v>
      </c>
      <c r="D209" s="46" t="str">
        <f t="shared" si="54"/>
        <v>N/A</v>
      </c>
      <c r="E209" s="38">
        <v>0</v>
      </c>
      <c r="F209" s="46" t="str">
        <f t="shared" si="55"/>
        <v>N/A</v>
      </c>
      <c r="G209" s="38">
        <v>0</v>
      </c>
      <c r="H209" s="46" t="str">
        <f t="shared" si="56"/>
        <v>N/A</v>
      </c>
      <c r="I209" s="12" t="s">
        <v>1736</v>
      </c>
      <c r="J209" s="12" t="s">
        <v>1736</v>
      </c>
      <c r="K209" s="47" t="s">
        <v>736</v>
      </c>
      <c r="L209" s="9" t="str">
        <f t="shared" si="57"/>
        <v>N/A</v>
      </c>
    </row>
    <row r="210" spans="1:12" ht="25.5" x14ac:dyDescent="0.2">
      <c r="A210" s="4" t="s">
        <v>1049</v>
      </c>
      <c r="B210" s="37" t="s">
        <v>213</v>
      </c>
      <c r="C210" s="38">
        <v>0</v>
      </c>
      <c r="D210" s="46" t="str">
        <f t="shared" si="54"/>
        <v>N/A</v>
      </c>
      <c r="E210" s="38">
        <v>0</v>
      </c>
      <c r="F210" s="46" t="str">
        <f t="shared" si="55"/>
        <v>N/A</v>
      </c>
      <c r="G210" s="38">
        <v>0</v>
      </c>
      <c r="H210" s="46" t="str">
        <f t="shared" si="56"/>
        <v>N/A</v>
      </c>
      <c r="I210" s="12" t="s">
        <v>1736</v>
      </c>
      <c r="J210" s="12" t="s">
        <v>1736</v>
      </c>
      <c r="K210" s="47" t="s">
        <v>736</v>
      </c>
      <c r="L210" s="9" t="str">
        <f t="shared" si="57"/>
        <v>N/A</v>
      </c>
    </row>
    <row r="211" spans="1:12" ht="25.5" x14ac:dyDescent="0.2">
      <c r="A211" s="4" t="s">
        <v>1050</v>
      </c>
      <c r="B211" s="37" t="s">
        <v>213</v>
      </c>
      <c r="C211" s="38">
        <v>0</v>
      </c>
      <c r="D211" s="46" t="str">
        <f t="shared" si="54"/>
        <v>N/A</v>
      </c>
      <c r="E211" s="38">
        <v>0</v>
      </c>
      <c r="F211" s="46" t="str">
        <f t="shared" si="55"/>
        <v>N/A</v>
      </c>
      <c r="G211" s="38">
        <v>0</v>
      </c>
      <c r="H211" s="46" t="str">
        <f t="shared" si="56"/>
        <v>N/A</v>
      </c>
      <c r="I211" s="12" t="s">
        <v>1736</v>
      </c>
      <c r="J211" s="12" t="s">
        <v>1736</v>
      </c>
      <c r="K211" s="47" t="s">
        <v>736</v>
      </c>
      <c r="L211" s="9" t="str">
        <f t="shared" si="57"/>
        <v>N/A</v>
      </c>
    </row>
    <row r="212" spans="1:12" ht="25.5" x14ac:dyDescent="0.2">
      <c r="A212" s="4" t="s">
        <v>1051</v>
      </c>
      <c r="B212" s="37" t="s">
        <v>213</v>
      </c>
      <c r="C212" s="38">
        <v>0</v>
      </c>
      <c r="D212" s="46" t="str">
        <f t="shared" si="54"/>
        <v>N/A</v>
      </c>
      <c r="E212" s="38">
        <v>0</v>
      </c>
      <c r="F212" s="46" t="str">
        <f t="shared" si="55"/>
        <v>N/A</v>
      </c>
      <c r="G212" s="38">
        <v>0</v>
      </c>
      <c r="H212" s="46" t="str">
        <f t="shared" si="56"/>
        <v>N/A</v>
      </c>
      <c r="I212" s="12" t="s">
        <v>1736</v>
      </c>
      <c r="J212" s="12" t="s">
        <v>1736</v>
      </c>
      <c r="K212" s="47" t="s">
        <v>736</v>
      </c>
      <c r="L212" s="9" t="str">
        <f t="shared" si="57"/>
        <v>N/A</v>
      </c>
    </row>
    <row r="213" spans="1:12" x14ac:dyDescent="0.2">
      <c r="A213" s="6" t="s">
        <v>1052</v>
      </c>
      <c r="B213" s="37" t="s">
        <v>213</v>
      </c>
      <c r="C213" s="38">
        <v>0</v>
      </c>
      <c r="D213" s="46" t="str">
        <f t="shared" si="54"/>
        <v>N/A</v>
      </c>
      <c r="E213" s="38">
        <v>0</v>
      </c>
      <c r="F213" s="46" t="str">
        <f t="shared" si="55"/>
        <v>N/A</v>
      </c>
      <c r="G213" s="38">
        <v>0</v>
      </c>
      <c r="H213" s="46" t="str">
        <f t="shared" si="56"/>
        <v>N/A</v>
      </c>
      <c r="I213" s="12" t="s">
        <v>1736</v>
      </c>
      <c r="J213" s="12" t="s">
        <v>1736</v>
      </c>
      <c r="K213" s="47" t="s">
        <v>736</v>
      </c>
      <c r="L213" s="9" t="str">
        <f t="shared" si="57"/>
        <v>N/A</v>
      </c>
    </row>
    <row r="214" spans="1:12" ht="25.5" x14ac:dyDescent="0.2">
      <c r="A214" s="4" t="s">
        <v>1053</v>
      </c>
      <c r="B214" s="37" t="s">
        <v>213</v>
      </c>
      <c r="C214" s="38">
        <v>0</v>
      </c>
      <c r="D214" s="46" t="str">
        <f t="shared" si="54"/>
        <v>N/A</v>
      </c>
      <c r="E214" s="38">
        <v>0</v>
      </c>
      <c r="F214" s="46" t="str">
        <f t="shared" si="55"/>
        <v>N/A</v>
      </c>
      <c r="G214" s="38">
        <v>0</v>
      </c>
      <c r="H214" s="46" t="str">
        <f t="shared" si="56"/>
        <v>N/A</v>
      </c>
      <c r="I214" s="12" t="s">
        <v>1736</v>
      </c>
      <c r="J214" s="12" t="s">
        <v>1736</v>
      </c>
      <c r="K214" s="47" t="s">
        <v>736</v>
      </c>
      <c r="L214" s="9" t="str">
        <f t="shared" si="57"/>
        <v>N/A</v>
      </c>
    </row>
    <row r="215" spans="1:12" ht="25.5" x14ac:dyDescent="0.2">
      <c r="A215" s="4" t="s">
        <v>1054</v>
      </c>
      <c r="B215" s="37" t="s">
        <v>213</v>
      </c>
      <c r="C215" s="38">
        <v>0</v>
      </c>
      <c r="D215" s="46" t="str">
        <f t="shared" si="54"/>
        <v>N/A</v>
      </c>
      <c r="E215" s="38">
        <v>0</v>
      </c>
      <c r="F215" s="46" t="str">
        <f t="shared" si="55"/>
        <v>N/A</v>
      </c>
      <c r="G215" s="38">
        <v>0</v>
      </c>
      <c r="H215" s="46" t="str">
        <f t="shared" si="56"/>
        <v>N/A</v>
      </c>
      <c r="I215" s="12" t="s">
        <v>1736</v>
      </c>
      <c r="J215" s="12" t="s">
        <v>1736</v>
      </c>
      <c r="K215" s="47" t="s">
        <v>736</v>
      </c>
      <c r="L215" s="9" t="str">
        <f t="shared" si="57"/>
        <v>N/A</v>
      </c>
    </row>
    <row r="216" spans="1:12" ht="25.5" x14ac:dyDescent="0.2">
      <c r="A216" s="4" t="s">
        <v>1055</v>
      </c>
      <c r="B216" s="37" t="s">
        <v>213</v>
      </c>
      <c r="C216" s="38">
        <v>0</v>
      </c>
      <c r="D216" s="46" t="str">
        <f t="shared" si="54"/>
        <v>N/A</v>
      </c>
      <c r="E216" s="38">
        <v>0</v>
      </c>
      <c r="F216" s="46" t="str">
        <f t="shared" si="55"/>
        <v>N/A</v>
      </c>
      <c r="G216" s="38">
        <v>0</v>
      </c>
      <c r="H216" s="46" t="str">
        <f t="shared" si="56"/>
        <v>N/A</v>
      </c>
      <c r="I216" s="12" t="s">
        <v>1736</v>
      </c>
      <c r="J216" s="12" t="s">
        <v>1736</v>
      </c>
      <c r="K216" s="47" t="s">
        <v>736</v>
      </c>
      <c r="L216" s="9" t="str">
        <f t="shared" si="57"/>
        <v>N/A</v>
      </c>
    </row>
    <row r="217" spans="1:12" ht="25.5" x14ac:dyDescent="0.2">
      <c r="A217" s="4" t="s">
        <v>1056</v>
      </c>
      <c r="B217" s="37" t="s">
        <v>213</v>
      </c>
      <c r="C217" s="38">
        <v>0</v>
      </c>
      <c r="D217" s="46" t="str">
        <f t="shared" si="54"/>
        <v>N/A</v>
      </c>
      <c r="E217" s="38">
        <v>0</v>
      </c>
      <c r="F217" s="46" t="str">
        <f t="shared" si="55"/>
        <v>N/A</v>
      </c>
      <c r="G217" s="38">
        <v>0</v>
      </c>
      <c r="H217" s="46" t="str">
        <f t="shared" si="56"/>
        <v>N/A</v>
      </c>
      <c r="I217" s="12" t="s">
        <v>1736</v>
      </c>
      <c r="J217" s="12" t="s">
        <v>1736</v>
      </c>
      <c r="K217" s="47" t="s">
        <v>736</v>
      </c>
      <c r="L217" s="9" t="str">
        <f t="shared" si="57"/>
        <v>N/A</v>
      </c>
    </row>
    <row r="218" spans="1:12" ht="25.5" x14ac:dyDescent="0.2">
      <c r="A218" s="4" t="s">
        <v>1057</v>
      </c>
      <c r="B218" s="37" t="s">
        <v>213</v>
      </c>
      <c r="C218" s="38">
        <v>0</v>
      </c>
      <c r="D218" s="46" t="str">
        <f t="shared" si="54"/>
        <v>N/A</v>
      </c>
      <c r="E218" s="38">
        <v>0</v>
      </c>
      <c r="F218" s="46" t="str">
        <f t="shared" si="55"/>
        <v>N/A</v>
      </c>
      <c r="G218" s="38">
        <v>0</v>
      </c>
      <c r="H218" s="46" t="str">
        <f t="shared" si="56"/>
        <v>N/A</v>
      </c>
      <c r="I218" s="12" t="s">
        <v>1736</v>
      </c>
      <c r="J218" s="12" t="s">
        <v>1736</v>
      </c>
      <c r="K218" s="47" t="s">
        <v>736</v>
      </c>
      <c r="L218" s="9" t="str">
        <f t="shared" si="57"/>
        <v>N/A</v>
      </c>
    </row>
    <row r="219" spans="1:12" x14ac:dyDescent="0.2">
      <c r="A219" s="6" t="s">
        <v>1058</v>
      </c>
      <c r="B219" s="37" t="s">
        <v>213</v>
      </c>
      <c r="C219" s="38">
        <v>0</v>
      </c>
      <c r="D219" s="46" t="str">
        <f t="shared" si="54"/>
        <v>N/A</v>
      </c>
      <c r="E219" s="38">
        <v>0</v>
      </c>
      <c r="F219" s="46" t="str">
        <f t="shared" si="55"/>
        <v>N/A</v>
      </c>
      <c r="G219" s="38">
        <v>0</v>
      </c>
      <c r="H219" s="46" t="str">
        <f t="shared" si="56"/>
        <v>N/A</v>
      </c>
      <c r="I219" s="12" t="s">
        <v>1736</v>
      </c>
      <c r="J219" s="12" t="s">
        <v>1736</v>
      </c>
      <c r="K219" s="47" t="s">
        <v>736</v>
      </c>
      <c r="L219" s="9" t="str">
        <f t="shared" si="57"/>
        <v>N/A</v>
      </c>
    </row>
    <row r="220" spans="1:12" ht="25.5" x14ac:dyDescent="0.2">
      <c r="A220" s="18" t="s">
        <v>1059</v>
      </c>
      <c r="B220" s="37" t="s">
        <v>213</v>
      </c>
      <c r="C220" s="38">
        <v>0</v>
      </c>
      <c r="D220" s="46" t="str">
        <f t="shared" si="54"/>
        <v>N/A</v>
      </c>
      <c r="E220" s="38">
        <v>0</v>
      </c>
      <c r="F220" s="46" t="str">
        <f t="shared" si="55"/>
        <v>N/A</v>
      </c>
      <c r="G220" s="38">
        <v>0</v>
      </c>
      <c r="H220" s="46" t="str">
        <f t="shared" si="56"/>
        <v>N/A</v>
      </c>
      <c r="I220" s="12" t="s">
        <v>1736</v>
      </c>
      <c r="J220" s="12" t="s">
        <v>1736</v>
      </c>
      <c r="K220" s="47" t="s">
        <v>736</v>
      </c>
      <c r="L220" s="9" t="str">
        <f t="shared" si="57"/>
        <v>N/A</v>
      </c>
    </row>
    <row r="221" spans="1:12" ht="25.5" x14ac:dyDescent="0.2">
      <c r="A221" s="18" t="s">
        <v>1060</v>
      </c>
      <c r="B221" s="37" t="s">
        <v>213</v>
      </c>
      <c r="C221" s="38">
        <v>0</v>
      </c>
      <c r="D221" s="46" t="str">
        <f t="shared" si="54"/>
        <v>N/A</v>
      </c>
      <c r="E221" s="38">
        <v>0</v>
      </c>
      <c r="F221" s="46" t="str">
        <f t="shared" si="55"/>
        <v>N/A</v>
      </c>
      <c r="G221" s="38">
        <v>0</v>
      </c>
      <c r="H221" s="46" t="str">
        <f t="shared" si="56"/>
        <v>N/A</v>
      </c>
      <c r="I221" s="12" t="s">
        <v>1736</v>
      </c>
      <c r="J221" s="12" t="s">
        <v>1736</v>
      </c>
      <c r="K221" s="47" t="s">
        <v>736</v>
      </c>
      <c r="L221" s="9" t="str">
        <f t="shared" si="57"/>
        <v>N/A</v>
      </c>
    </row>
    <row r="222" spans="1:12" ht="25.5" x14ac:dyDescent="0.2">
      <c r="A222" s="18" t="s">
        <v>1061</v>
      </c>
      <c r="B222" s="37" t="s">
        <v>213</v>
      </c>
      <c r="C222" s="38">
        <v>0</v>
      </c>
      <c r="D222" s="46" t="str">
        <f t="shared" si="54"/>
        <v>N/A</v>
      </c>
      <c r="E222" s="38">
        <v>0</v>
      </c>
      <c r="F222" s="46" t="str">
        <f t="shared" si="55"/>
        <v>N/A</v>
      </c>
      <c r="G222" s="38">
        <v>0</v>
      </c>
      <c r="H222" s="46" t="str">
        <f t="shared" si="56"/>
        <v>N/A</v>
      </c>
      <c r="I222" s="12" t="s">
        <v>1736</v>
      </c>
      <c r="J222" s="12" t="s">
        <v>1736</v>
      </c>
      <c r="K222" s="47" t="s">
        <v>736</v>
      </c>
      <c r="L222" s="9" t="str">
        <f t="shared" si="57"/>
        <v>N/A</v>
      </c>
    </row>
    <row r="223" spans="1:12" ht="25.5" x14ac:dyDescent="0.2">
      <c r="A223" s="18" t="s">
        <v>1062</v>
      </c>
      <c r="B223" s="37" t="s">
        <v>213</v>
      </c>
      <c r="C223" s="38">
        <v>0</v>
      </c>
      <c r="D223" s="46" t="str">
        <f t="shared" si="54"/>
        <v>N/A</v>
      </c>
      <c r="E223" s="38">
        <v>0</v>
      </c>
      <c r="F223" s="46" t="str">
        <f t="shared" si="55"/>
        <v>N/A</v>
      </c>
      <c r="G223" s="38">
        <v>0</v>
      </c>
      <c r="H223" s="46" t="str">
        <f t="shared" si="56"/>
        <v>N/A</v>
      </c>
      <c r="I223" s="12" t="s">
        <v>1736</v>
      </c>
      <c r="J223" s="12" t="s">
        <v>1736</v>
      </c>
      <c r="K223" s="47" t="s">
        <v>736</v>
      </c>
      <c r="L223" s="9" t="str">
        <f t="shared" si="57"/>
        <v>N/A</v>
      </c>
    </row>
    <row r="224" spans="1:12" ht="25.5" x14ac:dyDescent="0.2">
      <c r="A224" s="18" t="s">
        <v>1063</v>
      </c>
      <c r="B224" s="37" t="s">
        <v>213</v>
      </c>
      <c r="C224" s="38">
        <v>0</v>
      </c>
      <c r="D224" s="46" t="str">
        <f t="shared" si="54"/>
        <v>N/A</v>
      </c>
      <c r="E224" s="38">
        <v>0</v>
      </c>
      <c r="F224" s="46" t="str">
        <f t="shared" si="55"/>
        <v>N/A</v>
      </c>
      <c r="G224" s="38">
        <v>0</v>
      </c>
      <c r="H224" s="46" t="str">
        <f t="shared" ref="H224:H230" si="58">IF($B224="N/A","N/A",IF(G224&gt;10,"No",IF(G224&lt;-10,"No","Yes")))</f>
        <v>N/A</v>
      </c>
      <c r="I224" s="12" t="s">
        <v>1736</v>
      </c>
      <c r="J224" s="12" t="s">
        <v>1736</v>
      </c>
      <c r="K224" s="47" t="s">
        <v>736</v>
      </c>
      <c r="L224" s="9" t="str">
        <f t="shared" ref="L224:L235" si="59">IF(J224="Div by 0", "N/A", IF(K224="N/A","N/A", IF(J224&gt;VALUE(MID(K224,1,2)), "No", IF(J224&lt;-1*VALUE(MID(K224,1,2)), "No", "Yes"))))</f>
        <v>N/A</v>
      </c>
    </row>
    <row r="225" spans="1:12" x14ac:dyDescent="0.2">
      <c r="A225" s="6" t="s">
        <v>1064</v>
      </c>
      <c r="B225" s="37" t="s">
        <v>213</v>
      </c>
      <c r="C225" s="38">
        <v>0</v>
      </c>
      <c r="D225" s="46" t="str">
        <f t="shared" si="54"/>
        <v>N/A</v>
      </c>
      <c r="E225" s="38">
        <v>0</v>
      </c>
      <c r="F225" s="46" t="str">
        <f t="shared" si="55"/>
        <v>N/A</v>
      </c>
      <c r="G225" s="38">
        <v>0</v>
      </c>
      <c r="H225" s="46" t="str">
        <f t="shared" si="58"/>
        <v>N/A</v>
      </c>
      <c r="I225" s="12" t="s">
        <v>1736</v>
      </c>
      <c r="J225" s="12" t="s">
        <v>1736</v>
      </c>
      <c r="K225" s="47" t="s">
        <v>736</v>
      </c>
      <c r="L225" s="9" t="str">
        <f t="shared" si="59"/>
        <v>N/A</v>
      </c>
    </row>
    <row r="226" spans="1:12" ht="25.5" x14ac:dyDescent="0.2">
      <c r="A226" s="18" t="s">
        <v>1065</v>
      </c>
      <c r="B226" s="37" t="s">
        <v>213</v>
      </c>
      <c r="C226" s="38">
        <v>0</v>
      </c>
      <c r="D226" s="46" t="str">
        <f t="shared" si="54"/>
        <v>N/A</v>
      </c>
      <c r="E226" s="38">
        <v>0</v>
      </c>
      <c r="F226" s="46" t="str">
        <f t="shared" si="55"/>
        <v>N/A</v>
      </c>
      <c r="G226" s="38">
        <v>0</v>
      </c>
      <c r="H226" s="46" t="str">
        <f t="shared" si="58"/>
        <v>N/A</v>
      </c>
      <c r="I226" s="12" t="s">
        <v>1736</v>
      </c>
      <c r="J226" s="12" t="s">
        <v>1736</v>
      </c>
      <c r="K226" s="47" t="s">
        <v>736</v>
      </c>
      <c r="L226" s="9" t="str">
        <f t="shared" si="59"/>
        <v>N/A</v>
      </c>
    </row>
    <row r="227" spans="1:12" ht="25.5" x14ac:dyDescent="0.2">
      <c r="A227" s="18" t="s">
        <v>1066</v>
      </c>
      <c r="B227" s="37" t="s">
        <v>213</v>
      </c>
      <c r="C227" s="38">
        <v>0</v>
      </c>
      <c r="D227" s="46" t="str">
        <f t="shared" si="54"/>
        <v>N/A</v>
      </c>
      <c r="E227" s="38">
        <v>0</v>
      </c>
      <c r="F227" s="46" t="str">
        <f t="shared" si="55"/>
        <v>N/A</v>
      </c>
      <c r="G227" s="38">
        <v>0</v>
      </c>
      <c r="H227" s="46" t="str">
        <f t="shared" si="58"/>
        <v>N/A</v>
      </c>
      <c r="I227" s="12" t="s">
        <v>1736</v>
      </c>
      <c r="J227" s="12" t="s">
        <v>1736</v>
      </c>
      <c r="K227" s="47" t="s">
        <v>736</v>
      </c>
      <c r="L227" s="9" t="str">
        <f t="shared" si="59"/>
        <v>N/A</v>
      </c>
    </row>
    <row r="228" spans="1:12" ht="25.5" x14ac:dyDescent="0.2">
      <c r="A228" s="18" t="s">
        <v>1067</v>
      </c>
      <c r="B228" s="37" t="s">
        <v>213</v>
      </c>
      <c r="C228" s="38">
        <v>0</v>
      </c>
      <c r="D228" s="46" t="str">
        <f t="shared" si="54"/>
        <v>N/A</v>
      </c>
      <c r="E228" s="38">
        <v>0</v>
      </c>
      <c r="F228" s="46" t="str">
        <f t="shared" si="55"/>
        <v>N/A</v>
      </c>
      <c r="G228" s="38">
        <v>0</v>
      </c>
      <c r="H228" s="46" t="str">
        <f t="shared" si="58"/>
        <v>N/A</v>
      </c>
      <c r="I228" s="12" t="s">
        <v>1736</v>
      </c>
      <c r="J228" s="12" t="s">
        <v>1736</v>
      </c>
      <c r="K228" s="47" t="s">
        <v>736</v>
      </c>
      <c r="L228" s="9" t="str">
        <f t="shared" si="59"/>
        <v>N/A</v>
      </c>
    </row>
    <row r="229" spans="1:12" ht="25.5" x14ac:dyDescent="0.2">
      <c r="A229" s="18" t="s">
        <v>1068</v>
      </c>
      <c r="B229" s="37" t="s">
        <v>213</v>
      </c>
      <c r="C229" s="38">
        <v>0</v>
      </c>
      <c r="D229" s="46" t="str">
        <f t="shared" si="54"/>
        <v>N/A</v>
      </c>
      <c r="E229" s="38">
        <v>0</v>
      </c>
      <c r="F229" s="46" t="str">
        <f t="shared" si="55"/>
        <v>N/A</v>
      </c>
      <c r="G229" s="38">
        <v>0</v>
      </c>
      <c r="H229" s="46" t="str">
        <f t="shared" si="58"/>
        <v>N/A</v>
      </c>
      <c r="I229" s="12" t="s">
        <v>1736</v>
      </c>
      <c r="J229" s="12" t="s">
        <v>1736</v>
      </c>
      <c r="K229" s="47" t="s">
        <v>736</v>
      </c>
      <c r="L229" s="9" t="str">
        <f t="shared" si="59"/>
        <v>N/A</v>
      </c>
    </row>
    <row r="230" spans="1:12" ht="25.5" x14ac:dyDescent="0.2">
      <c r="A230" s="18" t="s">
        <v>1069</v>
      </c>
      <c r="B230" s="37" t="s">
        <v>213</v>
      </c>
      <c r="C230" s="38">
        <v>0</v>
      </c>
      <c r="D230" s="46" t="str">
        <f t="shared" si="54"/>
        <v>N/A</v>
      </c>
      <c r="E230" s="38">
        <v>0</v>
      </c>
      <c r="F230" s="46" t="str">
        <f t="shared" si="55"/>
        <v>N/A</v>
      </c>
      <c r="G230" s="38">
        <v>0</v>
      </c>
      <c r="H230" s="46" t="str">
        <f t="shared" si="58"/>
        <v>N/A</v>
      </c>
      <c r="I230" s="12" t="s">
        <v>1736</v>
      </c>
      <c r="J230" s="12" t="s">
        <v>1736</v>
      </c>
      <c r="K230" s="47" t="s">
        <v>736</v>
      </c>
      <c r="L230" s="9" t="str">
        <f t="shared" si="59"/>
        <v>N/A</v>
      </c>
    </row>
    <row r="231" spans="1:12" x14ac:dyDescent="0.2">
      <c r="A231" s="18" t="s">
        <v>1070</v>
      </c>
      <c r="B231" s="37" t="s">
        <v>289</v>
      </c>
      <c r="C231" s="8">
        <v>6.4995247147999997</v>
      </c>
      <c r="D231" s="46" t="str">
        <f>IF($B231="N/A","N/A",IF(C231&lt;15,"Yes","No"))</f>
        <v>Yes</v>
      </c>
      <c r="E231" s="8">
        <v>6.2179868970000003</v>
      </c>
      <c r="F231" s="46" t="str">
        <f>IF($B231="N/A","N/A",IF(E231&lt;15,"Yes","No"))</f>
        <v>Yes</v>
      </c>
      <c r="G231" s="8">
        <v>3.0709237144000001</v>
      </c>
      <c r="H231" s="46" t="str">
        <f>IF($B231="N/A","N/A",IF(G231&lt;15,"Yes","No"))</f>
        <v>Yes</v>
      </c>
      <c r="I231" s="12">
        <v>-4.33</v>
      </c>
      <c r="J231" s="12">
        <v>-50.6</v>
      </c>
      <c r="K231" s="47" t="s">
        <v>736</v>
      </c>
      <c r="L231" s="9" t="str">
        <f t="shared" si="59"/>
        <v>No</v>
      </c>
    </row>
    <row r="232" spans="1:12" x14ac:dyDescent="0.2">
      <c r="A232" s="18" t="s">
        <v>1071</v>
      </c>
      <c r="B232" s="37" t="s">
        <v>213</v>
      </c>
      <c r="C232" s="38">
        <v>11</v>
      </c>
      <c r="D232" s="46" t="str">
        <f t="shared" ref="D232" si="60">IF($B232="N/A","N/A",IF(C232&gt;10,"No",IF(C232&lt;-10,"No","Yes")))</f>
        <v>N/A</v>
      </c>
      <c r="E232" s="38">
        <v>0</v>
      </c>
      <c r="F232" s="46" t="str">
        <f t="shared" ref="F232" si="61">IF($B232="N/A","N/A",IF(E232&gt;10,"No",IF(E232&lt;-10,"No","Yes")))</f>
        <v>N/A</v>
      </c>
      <c r="G232" s="38">
        <v>0</v>
      </c>
      <c r="H232" s="46" t="str">
        <f t="shared" ref="H232" si="62">IF($B232="N/A","N/A",IF(G232&gt;10,"No",IF(G232&lt;-10,"No","Yes")))</f>
        <v>N/A</v>
      </c>
      <c r="I232" s="12">
        <v>-100</v>
      </c>
      <c r="J232" s="12" t="s">
        <v>1736</v>
      </c>
      <c r="K232" s="47" t="s">
        <v>736</v>
      </c>
      <c r="L232" s="9" t="str">
        <f t="shared" si="59"/>
        <v>N/A</v>
      </c>
    </row>
    <row r="233" spans="1:12" ht="25.5" x14ac:dyDescent="0.2">
      <c r="A233" s="18" t="s">
        <v>1072</v>
      </c>
      <c r="B233" s="37" t="s">
        <v>279</v>
      </c>
      <c r="C233" s="8">
        <v>1.27064803E-2</v>
      </c>
      <c r="D233" s="46" t="str">
        <f>IF($B233="N/A","N/A",IF(C233&lt;10,"Yes","No"))</f>
        <v>Yes</v>
      </c>
      <c r="E233" s="8">
        <v>0</v>
      </c>
      <c r="F233" s="46" t="str">
        <f>IF($B233="N/A","N/A",IF(E233&lt;10,"Yes","No"))</f>
        <v>Yes</v>
      </c>
      <c r="G233" s="8">
        <v>0</v>
      </c>
      <c r="H233" s="46" t="str">
        <f>IF($B233="N/A","N/A",IF(G233&lt;10,"Yes","No"))</f>
        <v>Yes</v>
      </c>
      <c r="I233" s="12">
        <v>-100</v>
      </c>
      <c r="J233" s="12" t="s">
        <v>1736</v>
      </c>
      <c r="K233" s="47" t="s">
        <v>736</v>
      </c>
      <c r="L233" s="9" t="str">
        <f t="shared" si="59"/>
        <v>N/A</v>
      </c>
    </row>
    <row r="234" spans="1:12" x14ac:dyDescent="0.2">
      <c r="A234" s="2" t="s">
        <v>72</v>
      </c>
      <c r="B234" s="37" t="s">
        <v>213</v>
      </c>
      <c r="C234" s="8">
        <v>88.795152091000006</v>
      </c>
      <c r="D234" s="46" t="str">
        <f t="shared" si="54"/>
        <v>N/A</v>
      </c>
      <c r="E234" s="8">
        <v>85.110184634000007</v>
      </c>
      <c r="F234" s="46" t="str">
        <f t="shared" si="55"/>
        <v>N/A</v>
      </c>
      <c r="G234" s="8">
        <v>77.796734096999998</v>
      </c>
      <c r="H234" s="46" t="str">
        <f>IF($B234="N/A","N/A",IF(G234&gt;10,"No",IF(G234&lt;-10,"No","Yes")))</f>
        <v>N/A</v>
      </c>
      <c r="I234" s="12">
        <v>-4.1500000000000004</v>
      </c>
      <c r="J234" s="12">
        <v>-8.59</v>
      </c>
      <c r="K234" s="47" t="s">
        <v>736</v>
      </c>
      <c r="L234" s="9" t="str">
        <f t="shared" si="59"/>
        <v>Yes</v>
      </c>
    </row>
    <row r="235" spans="1:12" ht="25.5" x14ac:dyDescent="0.2">
      <c r="A235" s="18" t="s">
        <v>1073</v>
      </c>
      <c r="B235" s="37" t="s">
        <v>289</v>
      </c>
      <c r="C235" s="9">
        <v>1.1644486692</v>
      </c>
      <c r="D235" s="46" t="str">
        <f>IF($B235="N/A","N/A",IF(C235&lt;15,"Yes","No"))</f>
        <v>Yes</v>
      </c>
      <c r="E235" s="9">
        <v>0.95294818339999998</v>
      </c>
      <c r="F235" s="46" t="str">
        <f>IF($B235="N/A","N/A",IF(E235&lt;15,"Yes","No"))</f>
        <v>Yes</v>
      </c>
      <c r="G235" s="9">
        <v>0.35339995130000001</v>
      </c>
      <c r="H235" s="46" t="str">
        <f>IF($B235="N/A","N/A",IF(G235&lt;15,"Yes","No"))</f>
        <v>Yes</v>
      </c>
      <c r="I235" s="12">
        <v>-18.2</v>
      </c>
      <c r="J235" s="12">
        <v>-62.9</v>
      </c>
      <c r="K235" s="47" t="s">
        <v>736</v>
      </c>
      <c r="L235" s="9" t="str">
        <f t="shared" si="59"/>
        <v>No</v>
      </c>
    </row>
    <row r="236" spans="1:12" ht="25.5" x14ac:dyDescent="0.2">
      <c r="A236" s="18" t="s">
        <v>152</v>
      </c>
      <c r="B236" s="37" t="s">
        <v>213</v>
      </c>
      <c r="C236" s="38">
        <v>45</v>
      </c>
      <c r="D236" s="46" t="str">
        <f>IF($B236="N/A","N/A",IF(C236&gt;10,"No",IF(C236&lt;-10,"No","Yes")))</f>
        <v>N/A</v>
      </c>
      <c r="E236" s="38">
        <v>50</v>
      </c>
      <c r="F236" s="46" t="str">
        <f>IF($B236="N/A","N/A",IF(E236&gt;10,"No",IF(E236&lt;-10,"No","Yes")))</f>
        <v>N/A</v>
      </c>
      <c r="G236" s="38">
        <v>61</v>
      </c>
      <c r="H236" s="46" t="str">
        <f>IF($B236="N/A","N/A",IF(G236&gt;10,"No",IF(G236&lt;-10,"No","Yes")))</f>
        <v>N/A</v>
      </c>
      <c r="I236" s="12">
        <v>11.11</v>
      </c>
      <c r="J236" s="12">
        <v>22</v>
      </c>
      <c r="K236" s="47" t="s">
        <v>736</v>
      </c>
      <c r="L236" s="9" t="str">
        <f>IF(J236="Div by 0", "N/A", IF(K236="N/A","N/A", IF(J236&gt;VALUE(MID(K236,1,2)), "No", IF(J236&lt;-1*VALUE(MID(K236,1,2)), "No", "Yes"))))</f>
        <v>Yes</v>
      </c>
    </row>
    <row r="237" spans="1:12" x14ac:dyDescent="0.2">
      <c r="A237" s="18" t="s">
        <v>1074</v>
      </c>
      <c r="B237" s="37" t="s">
        <v>213</v>
      </c>
      <c r="C237" s="38">
        <v>7870</v>
      </c>
      <c r="D237" s="46" t="str">
        <f t="shared" ref="D237:D242" si="63">IF($B237="N/A","N/A",IF(C237&gt;10,"No",IF(C237&lt;-10,"No","Yes")))</f>
        <v>N/A</v>
      </c>
      <c r="E237" s="38">
        <v>7873</v>
      </c>
      <c r="F237" s="46" t="str">
        <f t="shared" ref="F237:F242" si="64">IF($B237="N/A","N/A",IF(E237&gt;10,"No",IF(E237&lt;-10,"No","Yes")))</f>
        <v>N/A</v>
      </c>
      <c r="G237" s="38">
        <v>7954</v>
      </c>
      <c r="H237" s="46" t="str">
        <f>IF($B237="N/A","N/A",IF(G237&gt;10,"No",IF(G237&lt;-10,"No","Yes")))</f>
        <v>N/A</v>
      </c>
      <c r="I237" s="12">
        <v>3.8100000000000002E-2</v>
      </c>
      <c r="J237" s="12">
        <v>1.0289999999999999</v>
      </c>
      <c r="K237" s="47" t="s">
        <v>736</v>
      </c>
      <c r="L237" s="9" t="str">
        <f>IF(J237="Div by 0", "N/A", IF(OR(J237="N/A",K237="N/A"),"N/A", IF(J237&gt;VALUE(MID(K237,1,2)), "No", IF(J237&lt;-1*VALUE(MID(K237,1,2)), "No", "Yes"))))</f>
        <v>Yes</v>
      </c>
    </row>
    <row r="238" spans="1:12" ht="25.5" x14ac:dyDescent="0.2">
      <c r="A238" s="18" t="s">
        <v>1075</v>
      </c>
      <c r="B238" s="37" t="s">
        <v>213</v>
      </c>
      <c r="C238" s="8">
        <v>100</v>
      </c>
      <c r="D238" s="46" t="str">
        <f t="shared" si="63"/>
        <v>N/A</v>
      </c>
      <c r="E238" s="8">
        <v>100</v>
      </c>
      <c r="F238" s="46" t="str">
        <f t="shared" si="64"/>
        <v>N/A</v>
      </c>
      <c r="G238" s="8">
        <v>100</v>
      </c>
      <c r="H238" s="46" t="str">
        <f t="shared" ref="H238:H242" si="65">IF($B238="N/A","N/A",IF(G238&gt;10,"No",IF(G238&lt;-10,"No","Yes")))</f>
        <v>N/A</v>
      </c>
      <c r="I238" s="12">
        <v>0</v>
      </c>
      <c r="J238" s="12">
        <v>0</v>
      </c>
      <c r="K238" s="47" t="s">
        <v>213</v>
      </c>
      <c r="L238" s="9" t="str">
        <f t="shared" ref="L238:L242" si="66">IF(J238="Div by 0", "N/A", IF(OR(J238="N/A",K238="N/A"),"N/A", IF(J238&gt;VALUE(MID(K238,1,2)), "No", IF(J238&lt;-1*VALUE(MID(K238,1,2)), "No", "Yes"))))</f>
        <v>N/A</v>
      </c>
    </row>
    <row r="239" spans="1:12" ht="25.5" x14ac:dyDescent="0.2">
      <c r="A239" s="19" t="s">
        <v>1076</v>
      </c>
      <c r="B239" s="37" t="s">
        <v>213</v>
      </c>
      <c r="C239" s="38">
        <v>0</v>
      </c>
      <c r="D239" s="46" t="str">
        <f t="shared" si="63"/>
        <v>N/A</v>
      </c>
      <c r="E239" s="38">
        <v>0</v>
      </c>
      <c r="F239" s="46" t="str">
        <f t="shared" si="64"/>
        <v>N/A</v>
      </c>
      <c r="G239" s="38">
        <v>0</v>
      </c>
      <c r="H239" s="46" t="str">
        <f t="shared" si="65"/>
        <v>N/A</v>
      </c>
      <c r="I239" s="12" t="s">
        <v>1736</v>
      </c>
      <c r="J239" s="12" t="s">
        <v>1736</v>
      </c>
      <c r="K239" s="47" t="s">
        <v>213</v>
      </c>
      <c r="L239" s="9" t="str">
        <f t="shared" si="66"/>
        <v>N/A</v>
      </c>
    </row>
    <row r="240" spans="1:12" ht="25.5" x14ac:dyDescent="0.2">
      <c r="A240" s="18" t="s">
        <v>1077</v>
      </c>
      <c r="B240" s="37" t="s">
        <v>213</v>
      </c>
      <c r="C240" s="8" t="s">
        <v>1736</v>
      </c>
      <c r="D240" s="46" t="str">
        <f t="shared" si="63"/>
        <v>N/A</v>
      </c>
      <c r="E240" s="8" t="s">
        <v>1736</v>
      </c>
      <c r="F240" s="46" t="str">
        <f t="shared" si="64"/>
        <v>N/A</v>
      </c>
      <c r="G240" s="8" t="s">
        <v>1736</v>
      </c>
      <c r="H240" s="46" t="str">
        <f t="shared" si="65"/>
        <v>N/A</v>
      </c>
      <c r="I240" s="12" t="s">
        <v>1736</v>
      </c>
      <c r="J240" s="12" t="s">
        <v>1736</v>
      </c>
      <c r="K240" s="47" t="s">
        <v>213</v>
      </c>
      <c r="L240" s="9" t="str">
        <f t="shared" si="66"/>
        <v>N/A</v>
      </c>
    </row>
    <row r="241" spans="1:12" x14ac:dyDescent="0.2">
      <c r="A241" s="18" t="s">
        <v>1078</v>
      </c>
      <c r="B241" s="37" t="s">
        <v>213</v>
      </c>
      <c r="C241" s="38">
        <v>0</v>
      </c>
      <c r="D241" s="46" t="str">
        <f t="shared" si="63"/>
        <v>N/A</v>
      </c>
      <c r="E241" s="38">
        <v>0</v>
      </c>
      <c r="F241" s="46" t="str">
        <f t="shared" si="64"/>
        <v>N/A</v>
      </c>
      <c r="G241" s="38">
        <v>0</v>
      </c>
      <c r="H241" s="46" t="str">
        <f t="shared" si="65"/>
        <v>N/A</v>
      </c>
      <c r="I241" s="12" t="s">
        <v>1736</v>
      </c>
      <c r="J241" s="12" t="s">
        <v>1736</v>
      </c>
      <c r="K241" s="47" t="s">
        <v>213</v>
      </c>
      <c r="L241" s="9" t="str">
        <f t="shared" si="66"/>
        <v>N/A</v>
      </c>
    </row>
    <row r="242" spans="1:12" ht="25.5" x14ac:dyDescent="0.2">
      <c r="A242" s="18" t="s">
        <v>1079</v>
      </c>
      <c r="B242" s="37" t="s">
        <v>213</v>
      </c>
      <c r="C242" s="8">
        <v>6.4995247147999997</v>
      </c>
      <c r="D242" s="46" t="str">
        <f t="shared" si="63"/>
        <v>N/A</v>
      </c>
      <c r="E242" s="8">
        <v>6.2179868970000003</v>
      </c>
      <c r="F242" s="46" t="str">
        <f t="shared" si="64"/>
        <v>N/A</v>
      </c>
      <c r="G242" s="8">
        <v>3.0709237144000001</v>
      </c>
      <c r="H242" s="46" t="str">
        <f t="shared" si="65"/>
        <v>N/A</v>
      </c>
      <c r="I242" s="12">
        <v>-4.33</v>
      </c>
      <c r="J242" s="12">
        <v>-50.6</v>
      </c>
      <c r="K242" s="47" t="s">
        <v>213</v>
      </c>
      <c r="L242" s="9" t="str">
        <f t="shared" si="66"/>
        <v>N/A</v>
      </c>
    </row>
    <row r="243" spans="1:12" x14ac:dyDescent="0.2">
      <c r="A243" s="6" t="s">
        <v>1080</v>
      </c>
      <c r="B243" s="37" t="s">
        <v>213</v>
      </c>
      <c r="C243" s="38">
        <v>1445928</v>
      </c>
      <c r="D243" s="46" t="str">
        <f>IF($B243="N/A","N/A",IF(C243&gt;10,"No",IF(C243&lt;-10,"No","Yes")))</f>
        <v>N/A</v>
      </c>
      <c r="E243" s="38">
        <v>1455071</v>
      </c>
      <c r="F243" s="46" t="str">
        <f>IF($B243="N/A","N/A",IF(E243&gt;10,"No",IF(E243&lt;-10,"No","Yes")))</f>
        <v>N/A</v>
      </c>
      <c r="G243" s="38">
        <v>1436514</v>
      </c>
      <c r="H243" s="46" t="str">
        <f>IF($B243="N/A","N/A",IF(G243&gt;10,"No",IF(G243&lt;-10,"No","Yes")))</f>
        <v>N/A</v>
      </c>
      <c r="I243" s="12">
        <v>0.63229999999999997</v>
      </c>
      <c r="J243" s="12">
        <v>-1.28</v>
      </c>
      <c r="K243" s="47" t="s">
        <v>736</v>
      </c>
      <c r="L243" s="9" t="str">
        <f t="shared" ref="L243:L276" si="67">IF(J243="Div by 0", "N/A", IF(K243="N/A","N/A", IF(J243&gt;VALUE(MID(K243,1,2)), "No", IF(J243&lt;-1*VALUE(MID(K243,1,2)), "No", "Yes"))))</f>
        <v>Yes</v>
      </c>
    </row>
    <row r="244" spans="1:12" x14ac:dyDescent="0.2">
      <c r="A244" s="2" t="s">
        <v>1081</v>
      </c>
      <c r="B244" s="37" t="s">
        <v>213</v>
      </c>
      <c r="C244" s="8">
        <v>46.657770427999999</v>
      </c>
      <c r="D244" s="46" t="str">
        <f>IF($B244="N/A","N/A",IF(C244&gt;10,"No",IF(C244&lt;-10,"No","Yes")))</f>
        <v>N/A</v>
      </c>
      <c r="E244" s="8">
        <v>44.96005882</v>
      </c>
      <c r="F244" s="46" t="str">
        <f>IF($B244="N/A","N/A",IF(E244&gt;10,"No",IF(E244&lt;-10,"No","Yes")))</f>
        <v>N/A</v>
      </c>
      <c r="G244" s="8">
        <v>45.078164317999999</v>
      </c>
      <c r="H244" s="46" t="str">
        <f>IF($B244="N/A","N/A",IF(G244&gt;10,"No",IF(G244&lt;-10,"No","Yes")))</f>
        <v>N/A</v>
      </c>
      <c r="I244" s="12">
        <v>-3.64</v>
      </c>
      <c r="J244" s="12">
        <v>0.26269999999999999</v>
      </c>
      <c r="K244" s="47" t="s">
        <v>736</v>
      </c>
      <c r="L244" s="9" t="str">
        <f t="shared" si="67"/>
        <v>Yes</v>
      </c>
    </row>
    <row r="245" spans="1:12" x14ac:dyDescent="0.2">
      <c r="A245" s="2" t="s">
        <v>1082</v>
      </c>
      <c r="B245" s="37" t="s">
        <v>213</v>
      </c>
      <c r="C245" s="8">
        <v>82.447494702</v>
      </c>
      <c r="D245" s="46" t="str">
        <f>IF($B245="N/A","N/A",IF(C245&gt;10,"No",IF(C245&lt;-10,"No","Yes")))</f>
        <v>N/A</v>
      </c>
      <c r="E245" s="8">
        <v>80.751141171</v>
      </c>
      <c r="F245" s="46" t="str">
        <f>IF($B245="N/A","N/A",IF(E245&gt;10,"No",IF(E245&lt;-10,"No","Yes")))</f>
        <v>N/A</v>
      </c>
      <c r="G245" s="8">
        <v>80.375026908999999</v>
      </c>
      <c r="H245" s="46" t="str">
        <f>IF($B245="N/A","N/A",IF(G245&gt;10,"No",IF(G245&lt;-10,"No","Yes")))</f>
        <v>N/A</v>
      </c>
      <c r="I245" s="12">
        <v>-2.06</v>
      </c>
      <c r="J245" s="12">
        <v>-0.46600000000000003</v>
      </c>
      <c r="K245" s="47" t="s">
        <v>736</v>
      </c>
      <c r="L245" s="9" t="str">
        <f t="shared" si="67"/>
        <v>Yes</v>
      </c>
    </row>
    <row r="246" spans="1:12" x14ac:dyDescent="0.2">
      <c r="A246" s="2" t="s">
        <v>1083</v>
      </c>
      <c r="B246" s="37" t="s">
        <v>213</v>
      </c>
      <c r="C246" s="8">
        <v>100</v>
      </c>
      <c r="D246" s="46" t="str">
        <f t="shared" ref="D246:D274" si="68">IF($B246="N/A","N/A",IF(C246&gt;10,"No",IF(C246&lt;-10,"No","Yes")))</f>
        <v>N/A</v>
      </c>
      <c r="E246" s="8">
        <v>100</v>
      </c>
      <c r="F246" s="46" t="str">
        <f t="shared" ref="F246:F274" si="69">IF($B246="N/A","N/A",IF(E246&gt;10,"No",IF(E246&lt;-10,"No","Yes")))</f>
        <v>N/A</v>
      </c>
      <c r="G246" s="8">
        <v>100</v>
      </c>
      <c r="H246" s="46" t="str">
        <f t="shared" ref="H246:H274" si="70">IF($B246="N/A","N/A",IF(G246&gt;10,"No",IF(G246&lt;-10,"No","Yes")))</f>
        <v>N/A</v>
      </c>
      <c r="I246" s="12">
        <v>0</v>
      </c>
      <c r="J246" s="12">
        <v>0</v>
      </c>
      <c r="K246" s="47" t="s">
        <v>736</v>
      </c>
      <c r="L246" s="9" t="str">
        <f t="shared" si="67"/>
        <v>Yes</v>
      </c>
    </row>
    <row r="247" spans="1:12" x14ac:dyDescent="0.2">
      <c r="A247" s="2" t="s">
        <v>1084</v>
      </c>
      <c r="B247" s="37" t="s">
        <v>213</v>
      </c>
      <c r="C247" s="8">
        <v>100</v>
      </c>
      <c r="D247" s="46" t="str">
        <f t="shared" si="68"/>
        <v>N/A</v>
      </c>
      <c r="E247" s="8">
        <v>100</v>
      </c>
      <c r="F247" s="46" t="str">
        <f t="shared" si="69"/>
        <v>N/A</v>
      </c>
      <c r="G247" s="8">
        <v>100</v>
      </c>
      <c r="H247" s="46" t="str">
        <f t="shared" si="70"/>
        <v>N/A</v>
      </c>
      <c r="I247" s="12">
        <v>0</v>
      </c>
      <c r="J247" s="12">
        <v>0</v>
      </c>
      <c r="K247" s="47" t="s">
        <v>736</v>
      </c>
      <c r="L247" s="9" t="str">
        <f t="shared" si="67"/>
        <v>Yes</v>
      </c>
    </row>
    <row r="248" spans="1:12" x14ac:dyDescent="0.2">
      <c r="A248" s="2" t="s">
        <v>1085</v>
      </c>
      <c r="B248" s="37" t="s">
        <v>213</v>
      </c>
      <c r="C248" s="8">
        <v>96.905516734000003</v>
      </c>
      <c r="D248" s="46" t="str">
        <f t="shared" si="68"/>
        <v>N/A</v>
      </c>
      <c r="E248" s="8">
        <v>96.804898179999995</v>
      </c>
      <c r="F248" s="46" t="str">
        <f t="shared" si="69"/>
        <v>N/A</v>
      </c>
      <c r="G248" s="8">
        <v>96.695681351000005</v>
      </c>
      <c r="H248" s="46" t="str">
        <f t="shared" si="70"/>
        <v>N/A</v>
      </c>
      <c r="I248" s="12">
        <v>-0.104</v>
      </c>
      <c r="J248" s="12">
        <v>-0.113</v>
      </c>
      <c r="K248" s="47" t="s">
        <v>736</v>
      </c>
      <c r="L248" s="9" t="str">
        <f t="shared" si="67"/>
        <v>Yes</v>
      </c>
    </row>
    <row r="249" spans="1:12" x14ac:dyDescent="0.2">
      <c r="A249" s="6" t="s">
        <v>1086</v>
      </c>
      <c r="B249" s="37" t="s">
        <v>213</v>
      </c>
      <c r="C249" s="38">
        <v>0</v>
      </c>
      <c r="D249" s="46" t="str">
        <f t="shared" si="68"/>
        <v>N/A</v>
      </c>
      <c r="E249" s="38">
        <v>0</v>
      </c>
      <c r="F249" s="46" t="str">
        <f t="shared" si="69"/>
        <v>N/A</v>
      </c>
      <c r="G249" s="38">
        <v>0</v>
      </c>
      <c r="H249" s="46" t="str">
        <f t="shared" si="70"/>
        <v>N/A</v>
      </c>
      <c r="I249" s="12" t="s">
        <v>1736</v>
      </c>
      <c r="J249" s="12" t="s">
        <v>1736</v>
      </c>
      <c r="K249" s="47" t="s">
        <v>736</v>
      </c>
      <c r="L249" s="9" t="str">
        <f t="shared" si="67"/>
        <v>N/A</v>
      </c>
    </row>
    <row r="250" spans="1:12" x14ac:dyDescent="0.2">
      <c r="A250" s="2" t="s">
        <v>1087</v>
      </c>
      <c r="B250" s="37" t="s">
        <v>213</v>
      </c>
      <c r="C250" s="8">
        <v>0</v>
      </c>
      <c r="D250" s="46" t="str">
        <f t="shared" si="68"/>
        <v>N/A</v>
      </c>
      <c r="E250" s="8">
        <v>0</v>
      </c>
      <c r="F250" s="46" t="str">
        <f t="shared" si="69"/>
        <v>N/A</v>
      </c>
      <c r="G250" s="8">
        <v>0</v>
      </c>
      <c r="H250" s="46" t="str">
        <f t="shared" si="70"/>
        <v>N/A</v>
      </c>
      <c r="I250" s="12" t="s">
        <v>1736</v>
      </c>
      <c r="J250" s="12" t="s">
        <v>1736</v>
      </c>
      <c r="K250" s="47" t="s">
        <v>736</v>
      </c>
      <c r="L250" s="9" t="str">
        <f t="shared" si="67"/>
        <v>N/A</v>
      </c>
    </row>
    <row r="251" spans="1:12" x14ac:dyDescent="0.2">
      <c r="A251" s="2" t="s">
        <v>1088</v>
      </c>
      <c r="B251" s="37" t="s">
        <v>213</v>
      </c>
      <c r="C251" s="8">
        <v>0</v>
      </c>
      <c r="D251" s="46" t="str">
        <f t="shared" si="68"/>
        <v>N/A</v>
      </c>
      <c r="E251" s="8">
        <v>0</v>
      </c>
      <c r="F251" s="46" t="str">
        <f t="shared" si="69"/>
        <v>N/A</v>
      </c>
      <c r="G251" s="8">
        <v>0</v>
      </c>
      <c r="H251" s="46" t="str">
        <f t="shared" si="70"/>
        <v>N/A</v>
      </c>
      <c r="I251" s="12" t="s">
        <v>1736</v>
      </c>
      <c r="J251" s="12" t="s">
        <v>1736</v>
      </c>
      <c r="K251" s="47" t="s">
        <v>736</v>
      </c>
      <c r="L251" s="9" t="str">
        <f t="shared" si="67"/>
        <v>N/A</v>
      </c>
    </row>
    <row r="252" spans="1:12" x14ac:dyDescent="0.2">
      <c r="A252" s="2" t="s">
        <v>1089</v>
      </c>
      <c r="B252" s="37" t="s">
        <v>213</v>
      </c>
      <c r="C252" s="8">
        <v>0</v>
      </c>
      <c r="D252" s="46" t="str">
        <f t="shared" si="68"/>
        <v>N/A</v>
      </c>
      <c r="E252" s="8">
        <v>0</v>
      </c>
      <c r="F252" s="46" t="str">
        <f t="shared" si="69"/>
        <v>N/A</v>
      </c>
      <c r="G252" s="8">
        <v>0</v>
      </c>
      <c r="H252" s="46" t="str">
        <f t="shared" si="70"/>
        <v>N/A</v>
      </c>
      <c r="I252" s="12" t="s">
        <v>1736</v>
      </c>
      <c r="J252" s="12" t="s">
        <v>1736</v>
      </c>
      <c r="K252" s="47" t="s">
        <v>736</v>
      </c>
      <c r="L252" s="9" t="str">
        <f t="shared" si="67"/>
        <v>N/A</v>
      </c>
    </row>
    <row r="253" spans="1:12" x14ac:dyDescent="0.2">
      <c r="A253" s="2" t="s">
        <v>1090</v>
      </c>
      <c r="B253" s="37" t="s">
        <v>213</v>
      </c>
      <c r="C253" s="8">
        <v>0</v>
      </c>
      <c r="D253" s="46" t="str">
        <f t="shared" si="68"/>
        <v>N/A</v>
      </c>
      <c r="E253" s="8">
        <v>0</v>
      </c>
      <c r="F253" s="46" t="str">
        <f t="shared" si="69"/>
        <v>N/A</v>
      </c>
      <c r="G253" s="8">
        <v>0</v>
      </c>
      <c r="H253" s="46" t="str">
        <f t="shared" si="70"/>
        <v>N/A</v>
      </c>
      <c r="I253" s="12" t="s">
        <v>1736</v>
      </c>
      <c r="J253" s="12" t="s">
        <v>1736</v>
      </c>
      <c r="K253" s="47" t="s">
        <v>736</v>
      </c>
      <c r="L253" s="9" t="str">
        <f t="shared" si="67"/>
        <v>N/A</v>
      </c>
    </row>
    <row r="254" spans="1:12" x14ac:dyDescent="0.2">
      <c r="A254" s="2" t="s">
        <v>1091</v>
      </c>
      <c r="B254" s="37" t="s">
        <v>213</v>
      </c>
      <c r="C254" s="8" t="s">
        <v>1736</v>
      </c>
      <c r="D254" s="46" t="str">
        <f t="shared" si="68"/>
        <v>N/A</v>
      </c>
      <c r="E254" s="8" t="s">
        <v>1736</v>
      </c>
      <c r="F254" s="46" t="str">
        <f t="shared" si="69"/>
        <v>N/A</v>
      </c>
      <c r="G254" s="8" t="s">
        <v>1736</v>
      </c>
      <c r="H254" s="46" t="str">
        <f t="shared" si="70"/>
        <v>N/A</v>
      </c>
      <c r="I254" s="12" t="s">
        <v>1736</v>
      </c>
      <c r="J254" s="12" t="s">
        <v>1736</v>
      </c>
      <c r="K254" s="47" t="s">
        <v>736</v>
      </c>
      <c r="L254" s="9" t="str">
        <f t="shared" si="67"/>
        <v>N/A</v>
      </c>
    </row>
    <row r="255" spans="1:12" x14ac:dyDescent="0.2">
      <c r="A255" s="2" t="s">
        <v>1092</v>
      </c>
      <c r="B255" s="37" t="s">
        <v>213</v>
      </c>
      <c r="C255" s="8" t="s">
        <v>1736</v>
      </c>
      <c r="D255" s="46" t="str">
        <f t="shared" si="68"/>
        <v>N/A</v>
      </c>
      <c r="E255" s="8" t="s">
        <v>1736</v>
      </c>
      <c r="F255" s="46" t="str">
        <f t="shared" si="69"/>
        <v>N/A</v>
      </c>
      <c r="G255" s="8" t="s">
        <v>1736</v>
      </c>
      <c r="H255" s="46" t="str">
        <f t="shared" si="70"/>
        <v>N/A</v>
      </c>
      <c r="I255" s="12" t="s">
        <v>1736</v>
      </c>
      <c r="J255" s="12" t="s">
        <v>1736</v>
      </c>
      <c r="K255" s="47" t="s">
        <v>736</v>
      </c>
      <c r="L255" s="9" t="str">
        <f>IF(J255="Div by 0", "N/A", IF(OR(J255="N/A",K255="N/A"),"N/A", IF(J255&gt;VALUE(MID(K255,1,2)), "No", IF(J255&lt;-1*VALUE(MID(K255,1,2)), "No", "Yes"))))</f>
        <v>N/A</v>
      </c>
    </row>
    <row r="256" spans="1:12" x14ac:dyDescent="0.2">
      <c r="A256" s="6" t="s">
        <v>1093</v>
      </c>
      <c r="B256" s="37" t="s">
        <v>213</v>
      </c>
      <c r="C256" s="38">
        <v>0</v>
      </c>
      <c r="D256" s="46" t="str">
        <f t="shared" si="68"/>
        <v>N/A</v>
      </c>
      <c r="E256" s="38">
        <v>0</v>
      </c>
      <c r="F256" s="46" t="str">
        <f t="shared" si="69"/>
        <v>N/A</v>
      </c>
      <c r="G256" s="38">
        <v>0</v>
      </c>
      <c r="H256" s="46" t="str">
        <f t="shared" si="70"/>
        <v>N/A</v>
      </c>
      <c r="I256" s="12" t="s">
        <v>1736</v>
      </c>
      <c r="J256" s="12" t="s">
        <v>1736</v>
      </c>
      <c r="K256" s="47" t="s">
        <v>736</v>
      </c>
      <c r="L256" s="9" t="str">
        <f t="shared" si="67"/>
        <v>N/A</v>
      </c>
    </row>
    <row r="257" spans="1:12" x14ac:dyDescent="0.2">
      <c r="A257" s="2" t="s">
        <v>1094</v>
      </c>
      <c r="B257" s="37" t="s">
        <v>213</v>
      </c>
      <c r="C257" s="8">
        <v>0</v>
      </c>
      <c r="D257" s="46" t="str">
        <f t="shared" si="68"/>
        <v>N/A</v>
      </c>
      <c r="E257" s="8">
        <v>0</v>
      </c>
      <c r="F257" s="46" t="str">
        <f t="shared" si="69"/>
        <v>N/A</v>
      </c>
      <c r="G257" s="8">
        <v>0</v>
      </c>
      <c r="H257" s="46" t="str">
        <f t="shared" si="70"/>
        <v>N/A</v>
      </c>
      <c r="I257" s="12" t="s">
        <v>1736</v>
      </c>
      <c r="J257" s="12" t="s">
        <v>1736</v>
      </c>
      <c r="K257" s="47" t="s">
        <v>736</v>
      </c>
      <c r="L257" s="9" t="str">
        <f t="shared" si="67"/>
        <v>N/A</v>
      </c>
    </row>
    <row r="258" spans="1:12" x14ac:dyDescent="0.2">
      <c r="A258" s="2" t="s">
        <v>1095</v>
      </c>
      <c r="B258" s="37" t="s">
        <v>213</v>
      </c>
      <c r="C258" s="8">
        <v>0</v>
      </c>
      <c r="D258" s="46" t="str">
        <f t="shared" si="68"/>
        <v>N/A</v>
      </c>
      <c r="E258" s="8">
        <v>0</v>
      </c>
      <c r="F258" s="46" t="str">
        <f t="shared" si="69"/>
        <v>N/A</v>
      </c>
      <c r="G258" s="8">
        <v>0</v>
      </c>
      <c r="H258" s="46" t="str">
        <f t="shared" si="70"/>
        <v>N/A</v>
      </c>
      <c r="I258" s="12" t="s">
        <v>1736</v>
      </c>
      <c r="J258" s="12" t="s">
        <v>1736</v>
      </c>
      <c r="K258" s="47" t="s">
        <v>736</v>
      </c>
      <c r="L258" s="9" t="str">
        <f t="shared" si="67"/>
        <v>N/A</v>
      </c>
    </row>
    <row r="259" spans="1:12" x14ac:dyDescent="0.2">
      <c r="A259" s="2" t="s">
        <v>1096</v>
      </c>
      <c r="B259" s="37" t="s">
        <v>213</v>
      </c>
      <c r="C259" s="8">
        <v>0</v>
      </c>
      <c r="D259" s="46" t="str">
        <f t="shared" si="68"/>
        <v>N/A</v>
      </c>
      <c r="E259" s="8">
        <v>0</v>
      </c>
      <c r="F259" s="46" t="str">
        <f t="shared" si="69"/>
        <v>N/A</v>
      </c>
      <c r="G259" s="8">
        <v>0</v>
      </c>
      <c r="H259" s="46" t="str">
        <f t="shared" si="70"/>
        <v>N/A</v>
      </c>
      <c r="I259" s="12" t="s">
        <v>1736</v>
      </c>
      <c r="J259" s="12" t="s">
        <v>1736</v>
      </c>
      <c r="K259" s="47" t="s">
        <v>736</v>
      </c>
      <c r="L259" s="9" t="str">
        <f t="shared" si="67"/>
        <v>N/A</v>
      </c>
    </row>
    <row r="260" spans="1:12" x14ac:dyDescent="0.2">
      <c r="A260" s="2" t="s">
        <v>1097</v>
      </c>
      <c r="B260" s="37" t="s">
        <v>213</v>
      </c>
      <c r="C260" s="8">
        <v>0</v>
      </c>
      <c r="D260" s="46" t="str">
        <f t="shared" si="68"/>
        <v>N/A</v>
      </c>
      <c r="E260" s="8">
        <v>0</v>
      </c>
      <c r="F260" s="46" t="str">
        <f t="shared" si="69"/>
        <v>N/A</v>
      </c>
      <c r="G260" s="8">
        <v>0</v>
      </c>
      <c r="H260" s="46" t="str">
        <f t="shared" si="70"/>
        <v>N/A</v>
      </c>
      <c r="I260" s="12" t="s">
        <v>1736</v>
      </c>
      <c r="J260" s="12" t="s">
        <v>1736</v>
      </c>
      <c r="K260" s="47" t="s">
        <v>736</v>
      </c>
      <c r="L260" s="9" t="str">
        <f t="shared" si="67"/>
        <v>N/A</v>
      </c>
    </row>
    <row r="261" spans="1:12" x14ac:dyDescent="0.2">
      <c r="A261" s="2" t="s">
        <v>1098</v>
      </c>
      <c r="B261" s="37" t="s">
        <v>213</v>
      </c>
      <c r="C261" s="8" t="s">
        <v>1736</v>
      </c>
      <c r="D261" s="46" t="str">
        <f t="shared" si="68"/>
        <v>N/A</v>
      </c>
      <c r="E261" s="8" t="s">
        <v>1736</v>
      </c>
      <c r="F261" s="46" t="str">
        <f t="shared" si="69"/>
        <v>N/A</v>
      </c>
      <c r="G261" s="8" t="s">
        <v>1736</v>
      </c>
      <c r="H261" s="46" t="str">
        <f t="shared" si="70"/>
        <v>N/A</v>
      </c>
      <c r="I261" s="12" t="s">
        <v>1736</v>
      </c>
      <c r="J261" s="12" t="s">
        <v>1736</v>
      </c>
      <c r="K261" s="47" t="s">
        <v>736</v>
      </c>
      <c r="L261" s="9" t="str">
        <f t="shared" si="67"/>
        <v>N/A</v>
      </c>
    </row>
    <row r="262" spans="1:12" x14ac:dyDescent="0.2">
      <c r="A262" s="2" t="s">
        <v>1099</v>
      </c>
      <c r="B262" s="37" t="s">
        <v>213</v>
      </c>
      <c r="C262" s="8" t="s">
        <v>1736</v>
      </c>
      <c r="D262" s="46" t="str">
        <f t="shared" si="68"/>
        <v>N/A</v>
      </c>
      <c r="E262" s="8" t="s">
        <v>1736</v>
      </c>
      <c r="F262" s="46" t="str">
        <f t="shared" si="69"/>
        <v>N/A</v>
      </c>
      <c r="G262" s="8" t="s">
        <v>1736</v>
      </c>
      <c r="H262" s="46" t="str">
        <f t="shared" si="70"/>
        <v>N/A</v>
      </c>
      <c r="I262" s="12" t="s">
        <v>1736</v>
      </c>
      <c r="J262" s="12" t="s">
        <v>1736</v>
      </c>
      <c r="K262" s="47" t="s">
        <v>736</v>
      </c>
      <c r="L262" s="9" t="str">
        <f>IF(J262="Div by 0", "N/A", IF(OR(J262="N/A",K262="N/A"),"N/A", IF(J262&gt;VALUE(MID(K262,1,2)), "No", IF(J262&lt;-1*VALUE(MID(K262,1,2)), "No", "Yes"))))</f>
        <v>N/A</v>
      </c>
    </row>
    <row r="263" spans="1:12" x14ac:dyDescent="0.2">
      <c r="A263" s="2" t="s">
        <v>1100</v>
      </c>
      <c r="B263" s="37" t="s">
        <v>213</v>
      </c>
      <c r="C263" s="38">
        <v>0</v>
      </c>
      <c r="D263" s="46" t="str">
        <f t="shared" si="68"/>
        <v>N/A</v>
      </c>
      <c r="E263" s="38">
        <v>0</v>
      </c>
      <c r="F263" s="46" t="str">
        <f t="shared" si="69"/>
        <v>N/A</v>
      </c>
      <c r="G263" s="38">
        <v>0</v>
      </c>
      <c r="H263" s="46" t="str">
        <f t="shared" si="70"/>
        <v>N/A</v>
      </c>
      <c r="I263" s="12" t="s">
        <v>1736</v>
      </c>
      <c r="J263" s="12" t="s">
        <v>1736</v>
      </c>
      <c r="K263" s="47" t="s">
        <v>736</v>
      </c>
      <c r="L263" s="9" t="str">
        <f t="shared" si="67"/>
        <v>N/A</v>
      </c>
    </row>
    <row r="264" spans="1:12" x14ac:dyDescent="0.2">
      <c r="A264" s="6" t="s">
        <v>1101</v>
      </c>
      <c r="B264" s="37" t="s">
        <v>213</v>
      </c>
      <c r="C264" s="38">
        <v>0</v>
      </c>
      <c r="D264" s="46" t="str">
        <f t="shared" si="68"/>
        <v>N/A</v>
      </c>
      <c r="E264" s="38">
        <v>0</v>
      </c>
      <c r="F264" s="46" t="str">
        <f t="shared" si="69"/>
        <v>N/A</v>
      </c>
      <c r="G264" s="38">
        <v>0</v>
      </c>
      <c r="H264" s="46" t="str">
        <f t="shared" si="70"/>
        <v>N/A</v>
      </c>
      <c r="I264" s="12" t="s">
        <v>1736</v>
      </c>
      <c r="J264" s="12" t="s">
        <v>1736</v>
      </c>
      <c r="K264" s="47" t="s">
        <v>736</v>
      </c>
      <c r="L264" s="9" t="str">
        <f t="shared" si="67"/>
        <v>N/A</v>
      </c>
    </row>
    <row r="265" spans="1:12" x14ac:dyDescent="0.2">
      <c r="A265" s="2" t="s">
        <v>1102</v>
      </c>
      <c r="B265" s="37" t="s">
        <v>213</v>
      </c>
      <c r="C265" s="8">
        <v>0</v>
      </c>
      <c r="D265" s="46" t="str">
        <f t="shared" si="68"/>
        <v>N/A</v>
      </c>
      <c r="E265" s="8">
        <v>0</v>
      </c>
      <c r="F265" s="46" t="str">
        <f t="shared" si="69"/>
        <v>N/A</v>
      </c>
      <c r="G265" s="8">
        <v>0</v>
      </c>
      <c r="H265" s="46" t="str">
        <f t="shared" si="70"/>
        <v>N/A</v>
      </c>
      <c r="I265" s="12" t="s">
        <v>1736</v>
      </c>
      <c r="J265" s="12" t="s">
        <v>1736</v>
      </c>
      <c r="K265" s="47" t="s">
        <v>736</v>
      </c>
      <c r="L265" s="9" t="str">
        <f t="shared" si="67"/>
        <v>N/A</v>
      </c>
    </row>
    <row r="266" spans="1:12" x14ac:dyDescent="0.2">
      <c r="A266" s="2" t="s">
        <v>1103</v>
      </c>
      <c r="B266" s="37" t="s">
        <v>213</v>
      </c>
      <c r="C266" s="8">
        <v>0</v>
      </c>
      <c r="D266" s="46" t="str">
        <f t="shared" si="68"/>
        <v>N/A</v>
      </c>
      <c r="E266" s="8">
        <v>0</v>
      </c>
      <c r="F266" s="46" t="str">
        <f t="shared" si="69"/>
        <v>N/A</v>
      </c>
      <c r="G266" s="8">
        <v>0</v>
      </c>
      <c r="H266" s="46" t="str">
        <f t="shared" si="70"/>
        <v>N/A</v>
      </c>
      <c r="I266" s="12" t="s">
        <v>1736</v>
      </c>
      <c r="J266" s="12" t="s">
        <v>1736</v>
      </c>
      <c r="K266" s="47" t="s">
        <v>736</v>
      </c>
      <c r="L266" s="9" t="str">
        <f t="shared" si="67"/>
        <v>N/A</v>
      </c>
    </row>
    <row r="267" spans="1:12" x14ac:dyDescent="0.2">
      <c r="A267" s="2" t="s">
        <v>1104</v>
      </c>
      <c r="B267" s="37" t="s">
        <v>213</v>
      </c>
      <c r="C267" s="8">
        <v>0</v>
      </c>
      <c r="D267" s="46" t="str">
        <f t="shared" si="68"/>
        <v>N/A</v>
      </c>
      <c r="E267" s="8">
        <v>0</v>
      </c>
      <c r="F267" s="46" t="str">
        <f t="shared" si="69"/>
        <v>N/A</v>
      </c>
      <c r="G267" s="8">
        <v>0</v>
      </c>
      <c r="H267" s="46" t="str">
        <f t="shared" si="70"/>
        <v>N/A</v>
      </c>
      <c r="I267" s="12" t="s">
        <v>1736</v>
      </c>
      <c r="J267" s="12" t="s">
        <v>1736</v>
      </c>
      <c r="K267" s="47" t="s">
        <v>736</v>
      </c>
      <c r="L267" s="9" t="str">
        <f t="shared" si="67"/>
        <v>N/A</v>
      </c>
    </row>
    <row r="268" spans="1:12" x14ac:dyDescent="0.2">
      <c r="A268" s="2" t="s">
        <v>1105</v>
      </c>
      <c r="B268" s="37" t="s">
        <v>213</v>
      </c>
      <c r="C268" s="8">
        <v>0</v>
      </c>
      <c r="D268" s="46" t="str">
        <f t="shared" si="68"/>
        <v>N/A</v>
      </c>
      <c r="E268" s="8">
        <v>0</v>
      </c>
      <c r="F268" s="46" t="str">
        <f t="shared" si="69"/>
        <v>N/A</v>
      </c>
      <c r="G268" s="8">
        <v>0</v>
      </c>
      <c r="H268" s="46" t="str">
        <f t="shared" si="70"/>
        <v>N/A</v>
      </c>
      <c r="I268" s="12" t="s">
        <v>1736</v>
      </c>
      <c r="J268" s="12" t="s">
        <v>1736</v>
      </c>
      <c r="K268" s="47" t="s">
        <v>736</v>
      </c>
      <c r="L268" s="9" t="str">
        <f t="shared" si="67"/>
        <v>N/A</v>
      </c>
    </row>
    <row r="269" spans="1:12" x14ac:dyDescent="0.2">
      <c r="A269" s="2" t="s">
        <v>1106</v>
      </c>
      <c r="B269" s="37" t="s">
        <v>213</v>
      </c>
      <c r="C269" s="8" t="s">
        <v>1736</v>
      </c>
      <c r="D269" s="46" t="str">
        <f t="shared" si="68"/>
        <v>N/A</v>
      </c>
      <c r="E269" s="8" t="s">
        <v>1736</v>
      </c>
      <c r="F269" s="46" t="str">
        <f t="shared" si="69"/>
        <v>N/A</v>
      </c>
      <c r="G269" s="8" t="s">
        <v>1736</v>
      </c>
      <c r="H269" s="46" t="str">
        <f t="shared" si="70"/>
        <v>N/A</v>
      </c>
      <c r="I269" s="12" t="s">
        <v>1736</v>
      </c>
      <c r="J269" s="12" t="s">
        <v>1736</v>
      </c>
      <c r="K269" s="47" t="s">
        <v>736</v>
      </c>
      <c r="L269" s="9" t="str">
        <f t="shared" si="67"/>
        <v>N/A</v>
      </c>
    </row>
    <row r="270" spans="1:12" x14ac:dyDescent="0.2">
      <c r="A270" s="2" t="s">
        <v>1107</v>
      </c>
      <c r="B270" s="37" t="s">
        <v>213</v>
      </c>
      <c r="C270" s="38">
        <v>0</v>
      </c>
      <c r="D270" s="46" t="str">
        <f t="shared" si="68"/>
        <v>N/A</v>
      </c>
      <c r="E270" s="38">
        <v>0</v>
      </c>
      <c r="F270" s="46" t="str">
        <f t="shared" si="69"/>
        <v>N/A</v>
      </c>
      <c r="G270" s="38">
        <v>0</v>
      </c>
      <c r="H270" s="46" t="str">
        <f t="shared" si="70"/>
        <v>N/A</v>
      </c>
      <c r="I270" s="12" t="s">
        <v>1736</v>
      </c>
      <c r="J270" s="12" t="s">
        <v>1736</v>
      </c>
      <c r="K270" s="47" t="s">
        <v>736</v>
      </c>
      <c r="L270" s="9" t="str">
        <f t="shared" si="67"/>
        <v>N/A</v>
      </c>
    </row>
    <row r="271" spans="1:12" x14ac:dyDescent="0.2">
      <c r="A271" s="2" t="s">
        <v>1108</v>
      </c>
      <c r="B271" s="37" t="s">
        <v>213</v>
      </c>
      <c r="C271" s="38">
        <v>0</v>
      </c>
      <c r="D271" s="46" t="str">
        <f t="shared" si="68"/>
        <v>N/A</v>
      </c>
      <c r="E271" s="38">
        <v>0</v>
      </c>
      <c r="F271" s="46" t="str">
        <f t="shared" si="69"/>
        <v>N/A</v>
      </c>
      <c r="G271" s="38">
        <v>0</v>
      </c>
      <c r="H271" s="46" t="str">
        <f t="shared" si="70"/>
        <v>N/A</v>
      </c>
      <c r="I271" s="12" t="s">
        <v>1736</v>
      </c>
      <c r="J271" s="12" t="s">
        <v>1736</v>
      </c>
      <c r="K271" s="47" t="s">
        <v>736</v>
      </c>
      <c r="L271" s="9" t="str">
        <f t="shared" si="67"/>
        <v>N/A</v>
      </c>
    </row>
    <row r="272" spans="1:12" x14ac:dyDescent="0.2">
      <c r="A272" s="2" t="s">
        <v>1109</v>
      </c>
      <c r="B272" s="37" t="s">
        <v>213</v>
      </c>
      <c r="C272" s="38">
        <v>0</v>
      </c>
      <c r="D272" s="46" t="str">
        <f t="shared" si="68"/>
        <v>N/A</v>
      </c>
      <c r="E272" s="38">
        <v>0</v>
      </c>
      <c r="F272" s="46" t="str">
        <f t="shared" si="69"/>
        <v>N/A</v>
      </c>
      <c r="G272" s="38">
        <v>0</v>
      </c>
      <c r="H272" s="46" t="str">
        <f t="shared" si="70"/>
        <v>N/A</v>
      </c>
      <c r="I272" s="12" t="s">
        <v>1736</v>
      </c>
      <c r="J272" s="12" t="s">
        <v>1736</v>
      </c>
      <c r="K272" s="47" t="s">
        <v>736</v>
      </c>
      <c r="L272" s="9" t="str">
        <f t="shared" si="67"/>
        <v>N/A</v>
      </c>
    </row>
    <row r="273" spans="1:12" x14ac:dyDescent="0.2">
      <c r="A273" s="2" t="s">
        <v>1110</v>
      </c>
      <c r="B273" s="37" t="s">
        <v>213</v>
      </c>
      <c r="C273" s="38">
        <v>0</v>
      </c>
      <c r="D273" s="46" t="str">
        <f t="shared" si="68"/>
        <v>N/A</v>
      </c>
      <c r="E273" s="38">
        <v>0</v>
      </c>
      <c r="F273" s="46" t="str">
        <f t="shared" si="69"/>
        <v>N/A</v>
      </c>
      <c r="G273" s="38">
        <v>0</v>
      </c>
      <c r="H273" s="46" t="str">
        <f t="shared" si="70"/>
        <v>N/A</v>
      </c>
      <c r="I273" s="12" t="s">
        <v>1736</v>
      </c>
      <c r="J273" s="12" t="s">
        <v>1736</v>
      </c>
      <c r="K273" s="47" t="s">
        <v>736</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1736</v>
      </c>
      <c r="J274" s="12" t="s">
        <v>1736</v>
      </c>
      <c r="K274" s="47" t="s">
        <v>736</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1736</v>
      </c>
      <c r="J275" s="12" t="s">
        <v>1736</v>
      </c>
      <c r="K275" s="47" t="s">
        <v>736</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1736</v>
      </c>
      <c r="J276" s="12" t="s">
        <v>1736</v>
      </c>
      <c r="K276" s="47" t="s">
        <v>736</v>
      </c>
      <c r="L276" s="9" t="str">
        <f t="shared" si="67"/>
        <v>N/A</v>
      </c>
    </row>
    <row r="277" spans="1:12" x14ac:dyDescent="0.2">
      <c r="A277" s="18" t="s">
        <v>690</v>
      </c>
      <c r="B277" s="1" t="s">
        <v>213</v>
      </c>
      <c r="C277" s="1">
        <v>1440654</v>
      </c>
      <c r="D277" s="11" t="str">
        <f t="shared" ref="D277:D284" si="74">IF($B277="N/A","N/A",IF(C277&gt;10,"No",IF(C277&lt;-10,"No","Yes")))</f>
        <v>N/A</v>
      </c>
      <c r="E277" s="1">
        <v>1449305</v>
      </c>
      <c r="F277" s="11" t="str">
        <f t="shared" ref="F277:F278" si="75">IF($B277="N/A","N/A",IF(E277&gt;10,"No",IF(E277&lt;-10,"No","Yes")))</f>
        <v>N/A</v>
      </c>
      <c r="G277" s="1">
        <v>1430842</v>
      </c>
      <c r="H277" s="11" t="str">
        <f t="shared" ref="H277:H278" si="76">IF($B277="N/A","N/A",IF(G277&gt;10,"No",IF(G277&lt;-10,"No","Yes")))</f>
        <v>N/A</v>
      </c>
      <c r="I277" s="12">
        <v>0.60050000000000003</v>
      </c>
      <c r="J277" s="12">
        <v>-1.27</v>
      </c>
      <c r="K277" s="1" t="s">
        <v>213</v>
      </c>
      <c r="L277" s="9" t="str">
        <f t="shared" ref="L277:L278" si="77">IF(J277="Div by 0", "N/A", IF(K277="N/A","N/A", IF(J277&gt;VALUE(MID(K277,1,2)), "No", IF(J277&lt;-1*VALUE(MID(K277,1,2)), "No", "Yes"))))</f>
        <v>N/A</v>
      </c>
    </row>
    <row r="278" spans="1:12" x14ac:dyDescent="0.2">
      <c r="A278" s="18" t="s">
        <v>691</v>
      </c>
      <c r="B278" s="1" t="s">
        <v>213</v>
      </c>
      <c r="C278" s="1">
        <v>1232037.3333000001</v>
      </c>
      <c r="D278" s="11" t="str">
        <f t="shared" si="74"/>
        <v>N/A</v>
      </c>
      <c r="E278" s="1">
        <v>1225378</v>
      </c>
      <c r="F278" s="11" t="str">
        <f t="shared" si="75"/>
        <v>N/A</v>
      </c>
      <c r="G278" s="1">
        <v>1214489.9166999999</v>
      </c>
      <c r="H278" s="11" t="str">
        <f t="shared" si="76"/>
        <v>N/A</v>
      </c>
      <c r="I278" s="12">
        <v>-0.54100000000000004</v>
      </c>
      <c r="J278" s="12">
        <v>-0.88900000000000001</v>
      </c>
      <c r="K278" s="1" t="s">
        <v>213</v>
      </c>
      <c r="L278" s="9" t="str">
        <f t="shared" si="77"/>
        <v>N/A</v>
      </c>
    </row>
    <row r="279" spans="1:12" x14ac:dyDescent="0.2">
      <c r="A279" s="18" t="s">
        <v>692</v>
      </c>
      <c r="B279" s="1" t="s">
        <v>213</v>
      </c>
      <c r="C279" s="1">
        <v>1897</v>
      </c>
      <c r="D279" s="11" t="str">
        <f t="shared" si="74"/>
        <v>N/A</v>
      </c>
      <c r="E279" s="1">
        <v>2192</v>
      </c>
      <c r="F279" s="11" t="str">
        <f t="shared" ref="F279:F284" si="78">IF($B279="N/A","N/A",IF(E279&gt;10,"No",IF(E279&lt;-10,"No","Yes")))</f>
        <v>N/A</v>
      </c>
      <c r="G279" s="1">
        <v>2161</v>
      </c>
      <c r="H279" s="11" t="str">
        <f t="shared" ref="H279:H284" si="79">IF($B279="N/A","N/A",IF(G279&gt;10,"No",IF(G279&lt;-10,"No","Yes")))</f>
        <v>N/A</v>
      </c>
      <c r="I279" s="12">
        <v>15.55</v>
      </c>
      <c r="J279" s="12">
        <v>-1.41</v>
      </c>
      <c r="K279" s="1" t="s">
        <v>213</v>
      </c>
      <c r="L279" s="9" t="str">
        <f t="shared" ref="L279:L285" si="80">IF(J279="Div by 0", "N/A", IF(K279="N/A","N/A", IF(J279&gt;VALUE(MID(K279,1,2)), "No", IF(J279&lt;-1*VALUE(MID(K279,1,2)), "No", "Yes"))))</f>
        <v>N/A</v>
      </c>
    </row>
    <row r="280" spans="1:12" x14ac:dyDescent="0.2">
      <c r="A280" s="18" t="s">
        <v>693</v>
      </c>
      <c r="B280" s="1" t="s">
        <v>213</v>
      </c>
      <c r="C280" s="1">
        <v>1930</v>
      </c>
      <c r="D280" s="11" t="str">
        <f t="shared" si="74"/>
        <v>N/A</v>
      </c>
      <c r="E280" s="1">
        <v>2218</v>
      </c>
      <c r="F280" s="11" t="str">
        <f t="shared" si="78"/>
        <v>N/A</v>
      </c>
      <c r="G280" s="1">
        <v>2183</v>
      </c>
      <c r="H280" s="11" t="str">
        <f t="shared" si="79"/>
        <v>N/A</v>
      </c>
      <c r="I280" s="12">
        <v>14.92</v>
      </c>
      <c r="J280" s="12">
        <v>-1.58</v>
      </c>
      <c r="K280" s="1" t="s">
        <v>213</v>
      </c>
      <c r="L280" s="9" t="str">
        <f t="shared" si="80"/>
        <v>N/A</v>
      </c>
    </row>
    <row r="281" spans="1:12" x14ac:dyDescent="0.2">
      <c r="A281" s="18" t="s">
        <v>694</v>
      </c>
      <c r="B281" s="1" t="s">
        <v>213</v>
      </c>
      <c r="C281" s="1">
        <v>186.41666667000001</v>
      </c>
      <c r="D281" s="11" t="str">
        <f t="shared" si="74"/>
        <v>N/A</v>
      </c>
      <c r="E281" s="1">
        <v>212.08333332999999</v>
      </c>
      <c r="F281" s="11" t="str">
        <f t="shared" si="78"/>
        <v>N/A</v>
      </c>
      <c r="G281" s="1">
        <v>210.16666667000001</v>
      </c>
      <c r="H281" s="11" t="str">
        <f t="shared" si="79"/>
        <v>N/A</v>
      </c>
      <c r="I281" s="12">
        <v>13.77</v>
      </c>
      <c r="J281" s="12">
        <v>-0.90400000000000003</v>
      </c>
      <c r="K281" s="1" t="s">
        <v>213</v>
      </c>
      <c r="L281" s="9" t="str">
        <f t="shared" si="80"/>
        <v>N/A</v>
      </c>
    </row>
    <row r="282" spans="1:12" x14ac:dyDescent="0.2">
      <c r="A282" s="18" t="s">
        <v>695</v>
      </c>
      <c r="B282" s="1" t="s">
        <v>213</v>
      </c>
      <c r="C282" s="1">
        <v>117607</v>
      </c>
      <c r="D282" s="11" t="str">
        <f t="shared" si="74"/>
        <v>N/A</v>
      </c>
      <c r="E282" s="1">
        <v>132526</v>
      </c>
      <c r="F282" s="11" t="str">
        <f t="shared" si="78"/>
        <v>N/A</v>
      </c>
      <c r="G282" s="1">
        <v>130558</v>
      </c>
      <c r="H282" s="11" t="str">
        <f t="shared" si="79"/>
        <v>N/A</v>
      </c>
      <c r="I282" s="12">
        <v>12.69</v>
      </c>
      <c r="J282" s="12">
        <v>-1.48</v>
      </c>
      <c r="K282" s="1" t="s">
        <v>213</v>
      </c>
      <c r="L282" s="9" t="str">
        <f t="shared" si="80"/>
        <v>N/A</v>
      </c>
    </row>
    <row r="283" spans="1:12" x14ac:dyDescent="0.2">
      <c r="A283" s="18" t="s">
        <v>696</v>
      </c>
      <c r="B283" s="1" t="s">
        <v>213</v>
      </c>
      <c r="C283" s="1">
        <v>129781</v>
      </c>
      <c r="D283" s="11" t="str">
        <f t="shared" si="74"/>
        <v>N/A</v>
      </c>
      <c r="E283" s="1">
        <v>145232</v>
      </c>
      <c r="F283" s="11" t="str">
        <f t="shared" si="78"/>
        <v>N/A</v>
      </c>
      <c r="G283" s="1">
        <v>143486</v>
      </c>
      <c r="H283" s="11" t="str">
        <f t="shared" si="79"/>
        <v>N/A</v>
      </c>
      <c r="I283" s="12">
        <v>11.91</v>
      </c>
      <c r="J283" s="12">
        <v>-1.2</v>
      </c>
      <c r="K283" s="1" t="s">
        <v>213</v>
      </c>
      <c r="L283" s="9" t="str">
        <f t="shared" si="80"/>
        <v>N/A</v>
      </c>
    </row>
    <row r="284" spans="1:12" ht="25.5" x14ac:dyDescent="0.2">
      <c r="A284" s="18" t="s">
        <v>697</v>
      </c>
      <c r="B284" s="1" t="s">
        <v>213</v>
      </c>
      <c r="C284" s="1">
        <v>108212.91667000001</v>
      </c>
      <c r="D284" s="11" t="str">
        <f t="shared" si="74"/>
        <v>N/A</v>
      </c>
      <c r="E284" s="1">
        <v>114340.91667000001</v>
      </c>
      <c r="F284" s="11" t="str">
        <f t="shared" si="78"/>
        <v>N/A</v>
      </c>
      <c r="G284" s="1">
        <v>119929</v>
      </c>
      <c r="H284" s="11" t="str">
        <f t="shared" si="79"/>
        <v>N/A</v>
      </c>
      <c r="I284" s="12">
        <v>5.6630000000000003</v>
      </c>
      <c r="J284" s="12">
        <v>4.8869999999999996</v>
      </c>
      <c r="K284" s="1" t="s">
        <v>213</v>
      </c>
      <c r="L284" s="9" t="str">
        <f t="shared" si="80"/>
        <v>N/A</v>
      </c>
    </row>
    <row r="285" spans="1:12" x14ac:dyDescent="0.2">
      <c r="A285" s="18" t="s">
        <v>402</v>
      </c>
      <c r="B285" s="37" t="s">
        <v>290</v>
      </c>
      <c r="C285" s="8">
        <v>41.631238562</v>
      </c>
      <c r="D285" s="46" t="str">
        <f>IF($B285="N/A","N/A",IF(C285&lt;=40,"Yes","No"))</f>
        <v>No</v>
      </c>
      <c r="E285" s="8">
        <v>44.134435422999999</v>
      </c>
      <c r="F285" s="46" t="str">
        <f>IF($B285="N/A","N/A",IF(E285&lt;=40,"Yes","No"))</f>
        <v>No</v>
      </c>
      <c r="G285" s="8">
        <v>44.450118820999997</v>
      </c>
      <c r="H285" s="46" t="str">
        <f>IF($B285="N/A","N/A",IF(G285&lt;=40,"Yes","No"))</f>
        <v>No</v>
      </c>
      <c r="I285" s="12">
        <v>6.0129999999999999</v>
      </c>
      <c r="J285" s="12">
        <v>0.71530000000000005</v>
      </c>
      <c r="K285" s="47" t="s">
        <v>738</v>
      </c>
      <c r="L285" s="9" t="str">
        <f t="shared" si="80"/>
        <v>Yes</v>
      </c>
    </row>
    <row r="286" spans="1:12" x14ac:dyDescent="0.2">
      <c r="A286" s="18" t="s">
        <v>698</v>
      </c>
      <c r="B286" s="1" t="s">
        <v>213</v>
      </c>
      <c r="C286" s="1">
        <v>15541</v>
      </c>
      <c r="D286" s="11" t="str">
        <f t="shared" ref="D286:D304" si="81">IF($B286="N/A","N/A",IF(C286&gt;10,"No",IF(C286&lt;-10,"No","Yes")))</f>
        <v>N/A</v>
      </c>
      <c r="E286" s="1">
        <v>16030</v>
      </c>
      <c r="F286" s="11" t="str">
        <f t="shared" ref="F286:F287" si="82">IF($B286="N/A","N/A",IF(E286&gt;10,"No",IF(E286&lt;-10,"No","Yes")))</f>
        <v>N/A</v>
      </c>
      <c r="G286" s="1">
        <v>16590</v>
      </c>
      <c r="H286" s="11" t="str">
        <f t="shared" ref="H286:H287" si="83">IF($B286="N/A","N/A",IF(G286&gt;10,"No",IF(G286&lt;-10,"No","Yes")))</f>
        <v>N/A</v>
      </c>
      <c r="I286" s="12">
        <v>3.1469999999999998</v>
      </c>
      <c r="J286" s="12">
        <v>3.4929999999999999</v>
      </c>
      <c r="K286" s="1" t="s">
        <v>213</v>
      </c>
      <c r="L286" s="9" t="str">
        <f t="shared" ref="L286:L287" si="84">IF(J286="Div by 0", "N/A", IF(K286="N/A","N/A", IF(J286&gt;VALUE(MID(K286,1,2)), "No", IF(J286&lt;-1*VALUE(MID(K286,1,2)), "No", "Yes"))))</f>
        <v>N/A</v>
      </c>
    </row>
    <row r="287" spans="1:12" x14ac:dyDescent="0.2">
      <c r="A287" s="18" t="s">
        <v>699</v>
      </c>
      <c r="B287" s="1" t="s">
        <v>213</v>
      </c>
      <c r="C287" s="1">
        <v>2311.25</v>
      </c>
      <c r="D287" s="11" t="str">
        <f t="shared" si="81"/>
        <v>N/A</v>
      </c>
      <c r="E287" s="1">
        <v>2315.75</v>
      </c>
      <c r="F287" s="11" t="str">
        <f t="shared" si="82"/>
        <v>N/A</v>
      </c>
      <c r="G287" s="1">
        <v>2290.9166667</v>
      </c>
      <c r="H287" s="11" t="str">
        <f t="shared" si="83"/>
        <v>N/A</v>
      </c>
      <c r="I287" s="12">
        <v>0.19470000000000001</v>
      </c>
      <c r="J287" s="12">
        <v>-1.07</v>
      </c>
      <c r="K287" s="1" t="s">
        <v>213</v>
      </c>
      <c r="L287" s="9" t="str">
        <f t="shared" si="84"/>
        <v>N/A</v>
      </c>
    </row>
    <row r="288" spans="1:12" x14ac:dyDescent="0.2">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1736</v>
      </c>
      <c r="J288" s="12" t="s">
        <v>1736</v>
      </c>
      <c r="K288" s="1" t="s">
        <v>213</v>
      </c>
      <c r="L288" s="9" t="str">
        <f t="shared" ref="L288:L289" si="87">IF(J288="Div by 0", "N/A", IF(K288="N/A","N/A", IF(J288&gt;VALUE(MID(K288,1,2)), "No", IF(J288&lt;-1*VALUE(MID(K288,1,2)), "No", "Yes"))))</f>
        <v>N/A</v>
      </c>
    </row>
    <row r="289" spans="1:12" x14ac:dyDescent="0.2">
      <c r="A289" s="18" t="s">
        <v>712</v>
      </c>
      <c r="B289" s="1" t="s">
        <v>213</v>
      </c>
      <c r="C289" s="1">
        <v>0</v>
      </c>
      <c r="D289" s="11" t="str">
        <f t="shared" si="81"/>
        <v>N/A</v>
      </c>
      <c r="E289" s="1">
        <v>0</v>
      </c>
      <c r="F289" s="11" t="str">
        <f t="shared" si="85"/>
        <v>N/A</v>
      </c>
      <c r="G289" s="1">
        <v>0</v>
      </c>
      <c r="H289" s="11" t="str">
        <f t="shared" si="86"/>
        <v>N/A</v>
      </c>
      <c r="I289" s="12" t="s">
        <v>1736</v>
      </c>
      <c r="J289" s="12" t="s">
        <v>1736</v>
      </c>
      <c r="K289" s="1" t="s">
        <v>213</v>
      </c>
      <c r="L289" s="9" t="str">
        <f t="shared" si="87"/>
        <v>N/A</v>
      </c>
    </row>
    <row r="290" spans="1:12" x14ac:dyDescent="0.2">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1736</v>
      </c>
      <c r="J290" s="12" t="s">
        <v>1736</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0</v>
      </c>
      <c r="F291" s="11" t="str">
        <f t="shared" si="88"/>
        <v>N/A</v>
      </c>
      <c r="G291" s="1">
        <v>0</v>
      </c>
      <c r="H291" s="11" t="str">
        <f t="shared" si="89"/>
        <v>N/A</v>
      </c>
      <c r="I291" s="12" t="s">
        <v>1736</v>
      </c>
      <c r="J291" s="12" t="s">
        <v>1736</v>
      </c>
      <c r="K291" s="1" t="s">
        <v>213</v>
      </c>
      <c r="L291" s="9" t="str">
        <f t="shared" si="90"/>
        <v>N/A</v>
      </c>
    </row>
    <row r="292" spans="1:12" x14ac:dyDescent="0.2">
      <c r="A292" s="18" t="s">
        <v>720</v>
      </c>
      <c r="B292" s="37" t="s">
        <v>213</v>
      </c>
      <c r="C292" s="13" t="s">
        <v>1736</v>
      </c>
      <c r="D292" s="11" t="str">
        <f t="shared" si="81"/>
        <v>N/A</v>
      </c>
      <c r="E292" s="13" t="s">
        <v>1736</v>
      </c>
      <c r="F292" s="11" t="str">
        <f t="shared" si="88"/>
        <v>N/A</v>
      </c>
      <c r="G292" s="13" t="s">
        <v>1736</v>
      </c>
      <c r="H292" s="11" t="str">
        <f t="shared" si="89"/>
        <v>N/A</v>
      </c>
      <c r="I292" s="12" t="s">
        <v>1736</v>
      </c>
      <c r="J292" s="12" t="s">
        <v>1736</v>
      </c>
      <c r="K292" s="37" t="s">
        <v>213</v>
      </c>
      <c r="L292" s="9" t="str">
        <f t="shared" si="90"/>
        <v>N/A</v>
      </c>
    </row>
    <row r="293" spans="1:12" x14ac:dyDescent="0.2">
      <c r="A293" s="18" t="s">
        <v>713</v>
      </c>
      <c r="B293" s="1" t="s">
        <v>213</v>
      </c>
      <c r="C293" s="1">
        <v>0</v>
      </c>
      <c r="D293" s="11" t="str">
        <f t="shared" si="81"/>
        <v>N/A</v>
      </c>
      <c r="E293" s="1">
        <v>0</v>
      </c>
      <c r="F293" s="11" t="str">
        <f t="shared" si="88"/>
        <v>N/A</v>
      </c>
      <c r="G293" s="1">
        <v>0</v>
      </c>
      <c r="H293" s="11" t="str">
        <f t="shared" si="89"/>
        <v>N/A</v>
      </c>
      <c r="I293" s="12" t="s">
        <v>1736</v>
      </c>
      <c r="J293" s="12" t="s">
        <v>1736</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1736</v>
      </c>
      <c r="J294" s="12" t="s">
        <v>1736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1736</v>
      </c>
      <c r="J295" s="12" t="s">
        <v>1736</v>
      </c>
      <c r="K295" s="1" t="s">
        <v>213</v>
      </c>
      <c r="L295" s="9" t="str">
        <f t="shared" si="90"/>
        <v>N/A</v>
      </c>
    </row>
    <row r="296" spans="1:12" x14ac:dyDescent="0.2">
      <c r="A296" s="18" t="s">
        <v>704</v>
      </c>
      <c r="B296" s="1" t="s">
        <v>213</v>
      </c>
      <c r="C296" s="1">
        <v>0</v>
      </c>
      <c r="D296" s="11" t="str">
        <f t="shared" si="81"/>
        <v>N/A</v>
      </c>
      <c r="E296" s="1">
        <v>0</v>
      </c>
      <c r="F296" s="11" t="str">
        <f t="shared" si="88"/>
        <v>N/A</v>
      </c>
      <c r="G296" s="1">
        <v>0</v>
      </c>
      <c r="H296" s="11" t="str">
        <f t="shared" si="89"/>
        <v>N/A</v>
      </c>
      <c r="I296" s="12" t="s">
        <v>1736</v>
      </c>
      <c r="J296" s="12" t="s">
        <v>1736</v>
      </c>
      <c r="K296" s="1" t="s">
        <v>213</v>
      </c>
      <c r="L296" s="9" t="str">
        <f t="shared" si="90"/>
        <v>N/A</v>
      </c>
    </row>
    <row r="297" spans="1:12" x14ac:dyDescent="0.2">
      <c r="A297" s="18" t="s">
        <v>715</v>
      </c>
      <c r="B297" s="1" t="s">
        <v>213</v>
      </c>
      <c r="C297" s="1">
        <v>0</v>
      </c>
      <c r="D297" s="11" t="str">
        <f t="shared" si="81"/>
        <v>N/A</v>
      </c>
      <c r="E297" s="1">
        <v>0</v>
      </c>
      <c r="F297" s="11" t="str">
        <f t="shared" si="88"/>
        <v>N/A</v>
      </c>
      <c r="G297" s="1">
        <v>0</v>
      </c>
      <c r="H297" s="11" t="str">
        <f t="shared" si="89"/>
        <v>N/A</v>
      </c>
      <c r="I297" s="12" t="s">
        <v>1736</v>
      </c>
      <c r="J297" s="12" t="s">
        <v>1736</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1736</v>
      </c>
      <c r="J298" s="12" t="s">
        <v>1736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1736</v>
      </c>
      <c r="J299" s="12" t="s">
        <v>1736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1736</v>
      </c>
      <c r="J300" s="12" t="s">
        <v>1736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1736</v>
      </c>
      <c r="J301" s="12" t="s">
        <v>1736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1736</v>
      </c>
      <c r="J302" s="12" t="s">
        <v>1736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1736</v>
      </c>
      <c r="J303" s="12" t="s">
        <v>1736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1736</v>
      </c>
      <c r="J304" s="12" t="s">
        <v>1736</v>
      </c>
      <c r="K304" s="1" t="s">
        <v>213</v>
      </c>
      <c r="L304" s="9" t="str">
        <f t="shared" si="91"/>
        <v>N/A</v>
      </c>
    </row>
    <row r="305" spans="1:12" ht="25.5" x14ac:dyDescent="0.2">
      <c r="A305" s="60" t="s">
        <v>708</v>
      </c>
      <c r="B305" s="1" t="s">
        <v>213</v>
      </c>
      <c r="C305" s="1">
        <v>0</v>
      </c>
      <c r="D305" s="1" t="s">
        <v>213</v>
      </c>
      <c r="E305" s="1">
        <v>0</v>
      </c>
      <c r="F305" s="1" t="s">
        <v>213</v>
      </c>
      <c r="G305" s="1">
        <v>0</v>
      </c>
      <c r="H305" s="1" t="s">
        <v>213</v>
      </c>
      <c r="I305" s="12" t="s">
        <v>1736</v>
      </c>
      <c r="J305" s="12" t="s">
        <v>1736</v>
      </c>
      <c r="K305" s="1" t="s">
        <v>213</v>
      </c>
      <c r="L305" s="9" t="str">
        <f>IF(J305="Div by 0", "N/A", IF(K305="N/A","N/A", IF(J305&gt;VALUE(MID(K305,1,2)), "No", IF(J305&lt;-1*VALUE(MID(K305,1,2)), "No", "Yes"))))</f>
        <v>N/A</v>
      </c>
    </row>
    <row r="306" spans="1:12" x14ac:dyDescent="0.2">
      <c r="A306" s="60" t="s">
        <v>709</v>
      </c>
      <c r="B306" s="1" t="s">
        <v>213</v>
      </c>
      <c r="C306" s="1">
        <v>0</v>
      </c>
      <c r="D306" s="1" t="s">
        <v>213</v>
      </c>
      <c r="E306" s="1">
        <v>0</v>
      </c>
      <c r="F306" s="1" t="s">
        <v>213</v>
      </c>
      <c r="G306" s="1">
        <v>0</v>
      </c>
      <c r="H306" s="1" t="s">
        <v>213</v>
      </c>
      <c r="I306" s="12" t="s">
        <v>1736</v>
      </c>
      <c r="J306" s="12" t="s">
        <v>1736</v>
      </c>
      <c r="K306" s="1" t="s">
        <v>213</v>
      </c>
      <c r="L306" s="9" t="str">
        <f>IF(J306="Div by 0", "N/A", IF(K306="N/A","N/A", IF(J306&gt;VALUE(MID(K306,1,2)), "No", IF(J306&lt;-1*VALUE(MID(K306,1,2)), "No", "Yes"))))</f>
        <v>N/A</v>
      </c>
    </row>
    <row r="307" spans="1:12" x14ac:dyDescent="0.2">
      <c r="A307" s="60" t="s">
        <v>719</v>
      </c>
      <c r="B307" s="1" t="s">
        <v>213</v>
      </c>
      <c r="C307" s="1">
        <v>0</v>
      </c>
      <c r="D307" s="1" t="s">
        <v>213</v>
      </c>
      <c r="E307" s="1">
        <v>0</v>
      </c>
      <c r="F307" s="1" t="s">
        <v>213</v>
      </c>
      <c r="G307" s="1">
        <v>0</v>
      </c>
      <c r="H307" s="1" t="s">
        <v>213</v>
      </c>
      <c r="I307" s="12" t="s">
        <v>1736</v>
      </c>
      <c r="J307" s="12" t="s">
        <v>1736</v>
      </c>
      <c r="K307" s="1" t="s">
        <v>213</v>
      </c>
      <c r="L307" s="9" t="str">
        <f>IF(J307="Div by 0", "N/A", IF(K307="N/A","N/A", IF(J307&gt;VALUE(MID(K307,1,2)), "No", IF(J307&lt;-1*VALUE(MID(K307,1,2)), "No", "Yes"))))</f>
        <v>N/A</v>
      </c>
    </row>
    <row r="308" spans="1:12" ht="25.5" x14ac:dyDescent="0.2">
      <c r="A308" s="60" t="s">
        <v>710</v>
      </c>
      <c r="B308" s="1" t="s">
        <v>213</v>
      </c>
      <c r="C308" s="1">
        <v>0</v>
      </c>
      <c r="D308" s="1" t="s">
        <v>213</v>
      </c>
      <c r="E308" s="1">
        <v>0</v>
      </c>
      <c r="F308" s="1" t="s">
        <v>213</v>
      </c>
      <c r="G308" s="1">
        <v>0</v>
      </c>
      <c r="H308" s="1" t="s">
        <v>213</v>
      </c>
      <c r="I308" s="12" t="s">
        <v>1736</v>
      </c>
      <c r="J308" s="12" t="s">
        <v>1736</v>
      </c>
      <c r="K308" s="1" t="s">
        <v>213</v>
      </c>
      <c r="L308" s="9" t="str">
        <f>IF(J308="Div by 0", "N/A", IF(K308="N/A","N/A", IF(J308&gt;VALUE(MID(K308,1,2)), "No", IF(J308&lt;-1*VALUE(MID(K308,1,2)), "No", "Yes"))))</f>
        <v>N/A</v>
      </c>
    </row>
    <row r="309" spans="1:12" x14ac:dyDescent="0.2">
      <c r="A309" s="60" t="s">
        <v>711</v>
      </c>
      <c r="B309" s="1" t="s">
        <v>213</v>
      </c>
      <c r="C309" s="1">
        <v>120006</v>
      </c>
      <c r="D309" s="1" t="s">
        <v>213</v>
      </c>
      <c r="E309" s="1">
        <v>135182</v>
      </c>
      <c r="F309" s="1" t="s">
        <v>213</v>
      </c>
      <c r="G309" s="1">
        <v>133138</v>
      </c>
      <c r="H309" s="1" t="s">
        <v>213</v>
      </c>
      <c r="I309" s="12">
        <v>12.65</v>
      </c>
      <c r="J309" s="12">
        <v>-1.51</v>
      </c>
      <c r="K309" s="1" t="s">
        <v>213</v>
      </c>
      <c r="L309" s="9" t="str">
        <f>IF(J309="Div by 0", "N/A", IF(K309="N/A","N/A", IF(J309&gt;VALUE(MID(K309,1,2)), "No", IF(J309&lt;-1*VALUE(MID(K309,1,2)), "No", "Yes"))))</f>
        <v>N/A</v>
      </c>
    </row>
    <row r="310" spans="1:12" x14ac:dyDescent="0.2">
      <c r="A310" s="82" t="s">
        <v>73</v>
      </c>
      <c r="B310" s="37" t="s">
        <v>213</v>
      </c>
      <c r="C310" s="38">
        <v>1339923</v>
      </c>
      <c r="D310" s="46" t="str">
        <f>IF($B310="N/A","N/A",IF(C310&gt;10,"No",IF(C310&lt;-10,"No","Yes")))</f>
        <v>N/A</v>
      </c>
      <c r="E310" s="38">
        <v>1336325</v>
      </c>
      <c r="F310" s="46" t="str">
        <f>IF($B310="N/A","N/A",IF(E310&gt;10,"No",IF(E310&lt;-10,"No","Yes")))</f>
        <v>N/A</v>
      </c>
      <c r="G310" s="38">
        <v>1329254</v>
      </c>
      <c r="H310" s="46" t="str">
        <f>IF($B310="N/A","N/A",IF(G310&gt;10,"No",IF(G310&lt;-10,"No","Yes")))</f>
        <v>N/A</v>
      </c>
      <c r="I310" s="12">
        <v>-0.26900000000000002</v>
      </c>
      <c r="J310" s="12">
        <v>-0.52900000000000003</v>
      </c>
      <c r="K310" s="47" t="s">
        <v>738</v>
      </c>
      <c r="L310" s="9" t="str">
        <f t="shared" ref="L310:L339" si="92">IF(J310="Div by 0", "N/A", IF(K310="N/A","N/A", IF(J310&gt;VALUE(MID(K310,1,2)), "No", IF(J310&lt;-1*VALUE(MID(K310,1,2)), "No", "Yes"))))</f>
        <v>Yes</v>
      </c>
    </row>
    <row r="311" spans="1:12" x14ac:dyDescent="0.2">
      <c r="A311" s="60" t="s">
        <v>182</v>
      </c>
      <c r="B311" s="37" t="s">
        <v>213</v>
      </c>
      <c r="C311" s="38">
        <v>105319</v>
      </c>
      <c r="D311" s="11" t="str">
        <f t="shared" ref="D311:D314" si="93">IF($B311="N/A","N/A",IF(C311&gt;10,"No",IF(C311&lt;-10,"No","Yes")))</f>
        <v>N/A</v>
      </c>
      <c r="E311" s="38">
        <v>108056</v>
      </c>
      <c r="F311" s="11" t="str">
        <f t="shared" ref="F311:F314" si="94">IF($B311="N/A","N/A",IF(E311&gt;10,"No",IF(E311&lt;-10,"No","Yes")))</f>
        <v>N/A</v>
      </c>
      <c r="G311" s="38">
        <v>109549</v>
      </c>
      <c r="H311" s="11" t="str">
        <f t="shared" ref="H311:H314" si="95">IF($B311="N/A","N/A",IF(G311&gt;10,"No",IF(G311&lt;-10,"No","Yes")))</f>
        <v>N/A</v>
      </c>
      <c r="I311" s="12">
        <v>2.5990000000000002</v>
      </c>
      <c r="J311" s="12">
        <v>1.3819999999999999</v>
      </c>
      <c r="K311" s="47" t="s">
        <v>738</v>
      </c>
      <c r="L311" s="9" t="str">
        <f>IF(J311="Div by 0", "N/A", IF(OR(J311="N/A",K311="N/A"),"N/A", IF(J311&gt;VALUE(MID(K311,1,2)), "No", IF(J311&lt;-1*VALUE(MID(K311,1,2)), "No", "Yes"))))</f>
        <v>Yes</v>
      </c>
    </row>
    <row r="312" spans="1:12" x14ac:dyDescent="0.2">
      <c r="A312" s="60" t="s">
        <v>183</v>
      </c>
      <c r="B312" s="37" t="s">
        <v>213</v>
      </c>
      <c r="C312" s="38">
        <v>268262</v>
      </c>
      <c r="D312" s="11" t="str">
        <f t="shared" si="93"/>
        <v>N/A</v>
      </c>
      <c r="E312" s="38">
        <v>274557</v>
      </c>
      <c r="F312" s="11" t="str">
        <f t="shared" si="94"/>
        <v>N/A</v>
      </c>
      <c r="G312" s="38">
        <v>277719</v>
      </c>
      <c r="H312" s="11" t="str">
        <f t="shared" si="95"/>
        <v>N/A</v>
      </c>
      <c r="I312" s="12">
        <v>2.347</v>
      </c>
      <c r="J312" s="12">
        <v>1.1519999999999999</v>
      </c>
      <c r="K312" s="47" t="s">
        <v>738</v>
      </c>
      <c r="L312" s="9" t="str">
        <f t="shared" ref="L312:L314" si="96">IF(J312="Div by 0", "N/A", IF(OR(J312="N/A",K312="N/A"),"N/A", IF(J312&gt;VALUE(MID(K312,1,2)), "No", IF(J312&lt;-1*VALUE(MID(K312,1,2)), "No", "Yes"))))</f>
        <v>Yes</v>
      </c>
    </row>
    <row r="313" spans="1:12" x14ac:dyDescent="0.2">
      <c r="A313" s="60" t="s">
        <v>184</v>
      </c>
      <c r="B313" s="37" t="s">
        <v>213</v>
      </c>
      <c r="C313" s="38">
        <v>724424</v>
      </c>
      <c r="D313" s="11" t="str">
        <f t="shared" si="93"/>
        <v>N/A</v>
      </c>
      <c r="E313" s="38">
        <v>712288</v>
      </c>
      <c r="F313" s="11" t="str">
        <f t="shared" si="94"/>
        <v>N/A</v>
      </c>
      <c r="G313" s="38">
        <v>704870</v>
      </c>
      <c r="H313" s="11" t="str">
        <f t="shared" si="95"/>
        <v>N/A</v>
      </c>
      <c r="I313" s="12">
        <v>-1.68</v>
      </c>
      <c r="J313" s="12">
        <v>-1.04</v>
      </c>
      <c r="K313" s="47" t="s">
        <v>738</v>
      </c>
      <c r="L313" s="9" t="str">
        <f t="shared" si="96"/>
        <v>Yes</v>
      </c>
    </row>
    <row r="314" spans="1:12" x14ac:dyDescent="0.2">
      <c r="A314" s="7" t="s">
        <v>185</v>
      </c>
      <c r="B314" s="37" t="s">
        <v>213</v>
      </c>
      <c r="C314" s="38">
        <v>241918</v>
      </c>
      <c r="D314" s="11" t="str">
        <f t="shared" si="93"/>
        <v>N/A</v>
      </c>
      <c r="E314" s="38">
        <v>241424</v>
      </c>
      <c r="F314" s="11" t="str">
        <f t="shared" si="94"/>
        <v>N/A</v>
      </c>
      <c r="G314" s="38">
        <v>237116</v>
      </c>
      <c r="H314" s="11" t="str">
        <f t="shared" si="95"/>
        <v>N/A</v>
      </c>
      <c r="I314" s="12">
        <v>-0.20399999999999999</v>
      </c>
      <c r="J314" s="12">
        <v>-1.78</v>
      </c>
      <c r="K314" s="47" t="s">
        <v>738</v>
      </c>
      <c r="L314" s="9" t="str">
        <f t="shared" si="96"/>
        <v>Yes</v>
      </c>
    </row>
    <row r="315" spans="1:12" x14ac:dyDescent="0.2">
      <c r="A315" s="60" t="s">
        <v>1111</v>
      </c>
      <c r="B315" s="13" t="s">
        <v>213</v>
      </c>
      <c r="C315" s="38">
        <v>687407</v>
      </c>
      <c r="D315" s="9" t="str">
        <f t="shared" ref="D315:F318" si="97">IF($B315="N/A","N/A",IF(C315&lt;0,"No","Yes"))</f>
        <v>N/A</v>
      </c>
      <c r="E315" s="38">
        <v>679988</v>
      </c>
      <c r="F315" s="9" t="str">
        <f t="shared" si="97"/>
        <v>N/A</v>
      </c>
      <c r="G315" s="38">
        <v>675736</v>
      </c>
      <c r="H315" s="9" t="str">
        <f t="shared" ref="H315:H318" si="98">IF($B315="N/A","N/A",IF(G315&lt;0,"No","Yes"))</f>
        <v>N/A</v>
      </c>
      <c r="I315" s="12">
        <v>-1.08</v>
      </c>
      <c r="J315" s="12">
        <v>-0.625</v>
      </c>
      <c r="K315" s="1" t="s">
        <v>737</v>
      </c>
      <c r="L315" s="9" t="str">
        <f>IF(J315="Div by 0", "N/A", IF(OR(J315="N/A",K315="N/A"),"N/A", IF(J315&gt;VALUE(MID(K315,1,2)), "No", IF(J315&lt;-1*VALUE(MID(K315,1,2)), "No", "Yes"))))</f>
        <v>Yes</v>
      </c>
    </row>
    <row r="316" spans="1:12" x14ac:dyDescent="0.2">
      <c r="A316" s="60" t="s">
        <v>431</v>
      </c>
      <c r="B316" s="13" t="s">
        <v>213</v>
      </c>
      <c r="C316" s="38">
        <v>54364</v>
      </c>
      <c r="D316" s="9" t="str">
        <f t="shared" si="97"/>
        <v>N/A</v>
      </c>
      <c r="E316" s="38">
        <v>50455</v>
      </c>
      <c r="F316" s="9" t="str">
        <f t="shared" si="97"/>
        <v>N/A</v>
      </c>
      <c r="G316" s="38">
        <v>47499</v>
      </c>
      <c r="H316" s="9" t="str">
        <f t="shared" si="98"/>
        <v>N/A</v>
      </c>
      <c r="I316" s="12">
        <v>-7.19</v>
      </c>
      <c r="J316" s="12">
        <v>-5.86</v>
      </c>
      <c r="K316" s="1" t="s">
        <v>737</v>
      </c>
      <c r="L316" s="9" t="str">
        <f t="shared" ref="L316:L318" si="99">IF(J316="Div by 0", "N/A", IF(OR(J316="N/A",K316="N/A"),"N/A", IF(J316&gt;VALUE(MID(K316,1,2)), "No", IF(J316&lt;-1*VALUE(MID(K316,1,2)), "No", "Yes"))))</f>
        <v>Yes</v>
      </c>
    </row>
    <row r="317" spans="1:12" x14ac:dyDescent="0.2">
      <c r="A317" s="60" t="s">
        <v>432</v>
      </c>
      <c r="B317" s="13" t="s">
        <v>213</v>
      </c>
      <c r="C317" s="38">
        <v>460582</v>
      </c>
      <c r="D317" s="9" t="str">
        <f t="shared" si="97"/>
        <v>N/A</v>
      </c>
      <c r="E317" s="38">
        <v>465360</v>
      </c>
      <c r="F317" s="9" t="str">
        <f t="shared" si="97"/>
        <v>N/A</v>
      </c>
      <c r="G317" s="38">
        <v>464771</v>
      </c>
      <c r="H317" s="9" t="str">
        <f t="shared" si="98"/>
        <v>N/A</v>
      </c>
      <c r="I317" s="12">
        <v>1.0369999999999999</v>
      </c>
      <c r="J317" s="12">
        <v>-0.127</v>
      </c>
      <c r="K317" s="1" t="s">
        <v>737</v>
      </c>
      <c r="L317" s="9" t="str">
        <f t="shared" si="99"/>
        <v>Yes</v>
      </c>
    </row>
    <row r="318" spans="1:12" x14ac:dyDescent="0.2">
      <c r="A318" s="60" t="s">
        <v>1112</v>
      </c>
      <c r="B318" s="13" t="s">
        <v>213</v>
      </c>
      <c r="C318" s="38">
        <v>108058</v>
      </c>
      <c r="D318" s="9" t="str">
        <f t="shared" si="97"/>
        <v>N/A</v>
      </c>
      <c r="E318" s="38">
        <v>111369</v>
      </c>
      <c r="F318" s="9" t="str">
        <f t="shared" si="97"/>
        <v>N/A</v>
      </c>
      <c r="G318" s="38">
        <v>113931</v>
      </c>
      <c r="H318" s="9" t="str">
        <f t="shared" si="98"/>
        <v>N/A</v>
      </c>
      <c r="I318" s="12">
        <v>3.0640000000000001</v>
      </c>
      <c r="J318" s="12">
        <v>2.2999999999999998</v>
      </c>
      <c r="K318" s="1" t="s">
        <v>737</v>
      </c>
      <c r="L318" s="9" t="str">
        <f t="shared" si="99"/>
        <v>Yes</v>
      </c>
    </row>
    <row r="319" spans="1:12" x14ac:dyDescent="0.2">
      <c r="A319" s="60" t="s">
        <v>98</v>
      </c>
      <c r="B319" s="37" t="s">
        <v>291</v>
      </c>
      <c r="C319" s="8">
        <v>91.718404714000002</v>
      </c>
      <c r="D319" s="46" t="str">
        <f>IF($B319="N/A","N/A",IF(C319&gt;80,"Yes","No"))</f>
        <v>Yes</v>
      </c>
      <c r="E319" s="8">
        <v>91.244121003000004</v>
      </c>
      <c r="F319" s="46" t="str">
        <f>IF($B319="N/A","N/A",IF(E319&gt;80,"Yes","No"))</f>
        <v>Yes</v>
      </c>
      <c r="G319" s="8">
        <v>90.791902827000001</v>
      </c>
      <c r="H319" s="46" t="str">
        <f>IF($B319="N/A","N/A",IF(G319&gt;80,"Yes","No"))</f>
        <v>Yes</v>
      </c>
      <c r="I319" s="12">
        <v>-0.51700000000000002</v>
      </c>
      <c r="J319" s="12">
        <v>-0.496</v>
      </c>
      <c r="K319" s="47" t="s">
        <v>738</v>
      </c>
      <c r="L319" s="9" t="str">
        <f t="shared" si="92"/>
        <v>Yes</v>
      </c>
    </row>
    <row r="320" spans="1:12" x14ac:dyDescent="0.2">
      <c r="A320" s="60" t="s">
        <v>332</v>
      </c>
      <c r="B320" s="37" t="s">
        <v>278</v>
      </c>
      <c r="C320" s="8">
        <v>1.31350831E-2</v>
      </c>
      <c r="D320" s="46" t="str">
        <f>IF($B320="N/A","N/A",IF(C320&gt;=5,"No",IF(C320&lt;0,"No","Yes")))</f>
        <v>Yes</v>
      </c>
      <c r="E320" s="8">
        <v>1.5415411699999999E-2</v>
      </c>
      <c r="F320" s="46" t="str">
        <f>IF($B320="N/A","N/A",IF(E320&gt;=5,"No",IF(E320&lt;0,"No","Yes")))</f>
        <v>Yes</v>
      </c>
      <c r="G320" s="8">
        <v>1.32405093E-2</v>
      </c>
      <c r="H320" s="46" t="str">
        <f>IF($B320="N/A","N/A",IF(G320&gt;=5,"No",IF(G320&lt;0,"No","Yes")))</f>
        <v>Yes</v>
      </c>
      <c r="I320" s="12">
        <v>17.36</v>
      </c>
      <c r="J320" s="12">
        <v>-14.1</v>
      </c>
      <c r="K320" s="47" t="s">
        <v>738</v>
      </c>
      <c r="L320" s="9" t="str">
        <f t="shared" si="92"/>
        <v>Yes</v>
      </c>
    </row>
    <row r="321" spans="1:12" x14ac:dyDescent="0.2">
      <c r="A321" s="60" t="s">
        <v>340</v>
      </c>
      <c r="B321" s="50" t="s">
        <v>278</v>
      </c>
      <c r="C321" s="8">
        <v>8.0920321541</v>
      </c>
      <c r="D321" s="46" t="str">
        <f>IF($B321="N/A","N/A",IF(C321&gt;=5,"No",IF(C321&lt;0,"No","Yes")))</f>
        <v>No</v>
      </c>
      <c r="E321" s="8">
        <v>8.5703702318000001</v>
      </c>
      <c r="F321" s="46" t="str">
        <f>IF($B321="N/A","N/A",IF(E321&gt;=5,"No",IF(E321&lt;0,"No","Yes")))</f>
        <v>No</v>
      </c>
      <c r="G321" s="8">
        <v>9.0253630983999997</v>
      </c>
      <c r="H321" s="46" t="str">
        <f>IF($B321="N/A","N/A",IF(G321&gt;=5,"No",IF(G321&lt;0,"No","Yes")))</f>
        <v>No</v>
      </c>
      <c r="I321" s="12">
        <v>5.9109999999999996</v>
      </c>
      <c r="J321" s="12">
        <v>5.3090000000000002</v>
      </c>
      <c r="K321" s="47" t="s">
        <v>738</v>
      </c>
      <c r="L321" s="9" t="str">
        <f t="shared" si="92"/>
        <v>Yes</v>
      </c>
    </row>
    <row r="322" spans="1:12" x14ac:dyDescent="0.2">
      <c r="A322" s="60" t="s">
        <v>333</v>
      </c>
      <c r="B322" s="50" t="s">
        <v>278</v>
      </c>
      <c r="C322" s="8">
        <v>0.17642804849999999</v>
      </c>
      <c r="D322" s="46" t="str">
        <f>IF($B322="N/A","N/A",IF(C322&gt;=5,"No",IF(C322&lt;0,"No","Yes")))</f>
        <v>Yes</v>
      </c>
      <c r="E322" s="8">
        <v>0.170093353</v>
      </c>
      <c r="F322" s="46" t="str">
        <f>IF($B322="N/A","N/A",IF(E322&gt;=5,"No",IF(E322&lt;0,"No","Yes")))</f>
        <v>Yes</v>
      </c>
      <c r="G322" s="8">
        <v>0.16949356560000001</v>
      </c>
      <c r="H322" s="46" t="str">
        <f>IF($B322="N/A","N/A",IF(G322&gt;=5,"No",IF(G322&lt;0,"No","Yes")))</f>
        <v>Yes</v>
      </c>
      <c r="I322" s="12">
        <v>-3.59</v>
      </c>
      <c r="J322" s="12">
        <v>-0.35299999999999998</v>
      </c>
      <c r="K322" s="47" t="s">
        <v>738</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1736</v>
      </c>
      <c r="J323" s="12" t="s">
        <v>1736</v>
      </c>
      <c r="K323" s="47" t="s">
        <v>738</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1736</v>
      </c>
      <c r="J324" s="12" t="s">
        <v>1736</v>
      </c>
      <c r="K324" s="47" t="s">
        <v>738</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1736</v>
      </c>
      <c r="J325" s="12" t="s">
        <v>1736</v>
      </c>
      <c r="K325" s="47" t="s">
        <v>738</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1736</v>
      </c>
      <c r="J326" s="12" t="s">
        <v>1736</v>
      </c>
      <c r="K326" s="47" t="s">
        <v>738</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1736</v>
      </c>
      <c r="J327" s="12" t="s">
        <v>1736</v>
      </c>
      <c r="K327" s="47" t="s">
        <v>738</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1736</v>
      </c>
      <c r="J328" s="12" t="s">
        <v>1736</v>
      </c>
      <c r="K328" s="47" t="s">
        <v>738</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1736</v>
      </c>
      <c r="J329" s="12" t="s">
        <v>1736</v>
      </c>
      <c r="K329" s="47" t="s">
        <v>738</v>
      </c>
      <c r="L329" s="9" t="str">
        <f t="shared" si="92"/>
        <v>N/A</v>
      </c>
    </row>
    <row r="330" spans="1:12" x14ac:dyDescent="0.2">
      <c r="A330" s="60" t="s">
        <v>1113</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1736</v>
      </c>
      <c r="J330" s="12" t="s">
        <v>1736</v>
      </c>
      <c r="K330" s="47" t="s">
        <v>738</v>
      </c>
      <c r="L330" s="9" t="str">
        <f t="shared" si="92"/>
        <v>N/A</v>
      </c>
    </row>
    <row r="331" spans="1:12" x14ac:dyDescent="0.2">
      <c r="A331" s="60" t="s">
        <v>1114</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1736</v>
      </c>
      <c r="J331" s="12" t="s">
        <v>1736</v>
      </c>
      <c r="K331" s="47" t="s">
        <v>738</v>
      </c>
      <c r="L331" s="9" t="str">
        <f t="shared" si="92"/>
        <v>N/A</v>
      </c>
    </row>
    <row r="332" spans="1:12" x14ac:dyDescent="0.2">
      <c r="A332" s="60" t="s">
        <v>1115</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1736</v>
      </c>
      <c r="J332" s="12" t="s">
        <v>1736</v>
      </c>
      <c r="K332" s="47" t="s">
        <v>738</v>
      </c>
      <c r="L332" s="9" t="str">
        <f t="shared" si="92"/>
        <v>N/A</v>
      </c>
    </row>
    <row r="333" spans="1:12" x14ac:dyDescent="0.2">
      <c r="A333" s="60" t="s">
        <v>1116</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1736</v>
      </c>
      <c r="J333" s="12" t="s">
        <v>1736</v>
      </c>
      <c r="K333" s="47" t="s">
        <v>738</v>
      </c>
      <c r="L333" s="9" t="str">
        <f t="shared" si="92"/>
        <v>N/A</v>
      </c>
    </row>
    <row r="334" spans="1:12" x14ac:dyDescent="0.2">
      <c r="A334" s="60" t="s">
        <v>1117</v>
      </c>
      <c r="B334" s="37" t="s">
        <v>293</v>
      </c>
      <c r="C334" s="8">
        <v>12.351829172</v>
      </c>
      <c r="D334" s="46" t="str">
        <f>IF($B334="N/A","N/A",IF(C334&gt;15,"No",IF(C334&lt;2,"No","Yes")))</f>
        <v>Yes</v>
      </c>
      <c r="E334" s="8">
        <v>13.125923709</v>
      </c>
      <c r="F334" s="46" t="str">
        <f>IF($B334="N/A","N/A",IF(E334&gt;15,"No",IF(E334&lt;2,"No","Yes")))</f>
        <v>Yes</v>
      </c>
      <c r="G334" s="8">
        <v>14.135221711</v>
      </c>
      <c r="H334" s="46" t="str">
        <f>IF($B334="N/A","N/A",IF(G334&gt;15,"No",IF(G334&lt;2,"No","Yes")))</f>
        <v>Yes</v>
      </c>
      <c r="I334" s="12">
        <v>6.2670000000000003</v>
      </c>
      <c r="J334" s="12">
        <v>7.6890000000000001</v>
      </c>
      <c r="K334" s="47" t="s">
        <v>738</v>
      </c>
      <c r="L334" s="9" t="str">
        <f t="shared" si="92"/>
        <v>Yes</v>
      </c>
    </row>
    <row r="335" spans="1:12" x14ac:dyDescent="0.2">
      <c r="A335" s="60" t="s">
        <v>1118</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1736</v>
      </c>
      <c r="J335" s="12" t="s">
        <v>1736</v>
      </c>
      <c r="K335" s="47" t="s">
        <v>738</v>
      </c>
      <c r="L335" s="9" t="str">
        <f t="shared" si="92"/>
        <v>N/A</v>
      </c>
    </row>
    <row r="336" spans="1:12" x14ac:dyDescent="0.2">
      <c r="A336" s="60" t="s">
        <v>1673</v>
      </c>
      <c r="B336" s="37" t="s">
        <v>213</v>
      </c>
      <c r="C336" s="38">
        <v>27944</v>
      </c>
      <c r="D336" s="46" t="str">
        <f>IF($B336="N/A","N/A",IF(C336&gt;10,"No",IF(C336&lt;-10,"No","Yes")))</f>
        <v>N/A</v>
      </c>
      <c r="E336" s="38">
        <v>16971</v>
      </c>
      <c r="F336" s="46" t="str">
        <f>IF($B336="N/A","N/A",IF(E336&gt;10,"No",IF(E336&lt;-10,"No","Yes")))</f>
        <v>N/A</v>
      </c>
      <c r="G336" s="38">
        <v>16833</v>
      </c>
      <c r="H336" s="46" t="str">
        <f>IF($B336="N/A","N/A",IF(G336&gt;10,"No",IF(G336&lt;-10,"No","Yes")))</f>
        <v>N/A</v>
      </c>
      <c r="I336" s="12">
        <v>-39.299999999999997</v>
      </c>
      <c r="J336" s="12">
        <v>-0.81299999999999994</v>
      </c>
      <c r="K336" s="47" t="s">
        <v>738</v>
      </c>
      <c r="L336" s="9" t="str">
        <f t="shared" si="92"/>
        <v>Yes</v>
      </c>
    </row>
    <row r="337" spans="1:12" x14ac:dyDescent="0.2">
      <c r="A337" s="60" t="s">
        <v>1674</v>
      </c>
      <c r="B337" s="37" t="s">
        <v>213</v>
      </c>
      <c r="C337" s="38">
        <v>1177</v>
      </c>
      <c r="D337" s="46" t="str">
        <f>IF($B337="N/A","N/A",IF(C337&gt;10,"No",IF(C337&lt;-10,"No","Yes")))</f>
        <v>N/A</v>
      </c>
      <c r="E337" s="38">
        <v>581</v>
      </c>
      <c r="F337" s="46" t="str">
        <f>IF($B337="N/A","N/A",IF(E337&gt;10,"No",IF(E337&lt;-10,"No","Yes")))</f>
        <v>N/A</v>
      </c>
      <c r="G337" s="38">
        <v>633</v>
      </c>
      <c r="H337" s="46" t="str">
        <f>IF($B337="N/A","N/A",IF(G337&gt;10,"No",IF(G337&lt;-10,"No","Yes")))</f>
        <v>N/A</v>
      </c>
      <c r="I337" s="12">
        <v>-50.6</v>
      </c>
      <c r="J337" s="12">
        <v>8.9499999999999993</v>
      </c>
      <c r="K337" s="47" t="s">
        <v>738</v>
      </c>
      <c r="L337" s="9" t="str">
        <f t="shared" si="92"/>
        <v>Yes</v>
      </c>
    </row>
    <row r="338" spans="1:12" x14ac:dyDescent="0.2">
      <c r="A338" s="60" t="s">
        <v>1675</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1736</v>
      </c>
      <c r="J338" s="12" t="s">
        <v>1736</v>
      </c>
      <c r="K338" s="47" t="s">
        <v>738</v>
      </c>
      <c r="L338" s="9" t="str">
        <f t="shared" si="92"/>
        <v>N/A</v>
      </c>
    </row>
    <row r="339" spans="1:12" x14ac:dyDescent="0.2">
      <c r="A339" s="60" t="s">
        <v>1676</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1736</v>
      </c>
      <c r="J339" s="12" t="s">
        <v>1736</v>
      </c>
      <c r="K339" s="47" t="s">
        <v>738</v>
      </c>
      <c r="L339" s="9" t="str">
        <f t="shared" si="92"/>
        <v>N/A</v>
      </c>
    </row>
    <row r="340" spans="1:12" s="21" customFormat="1" ht="12" customHeight="1" x14ac:dyDescent="0.2">
      <c r="A340" s="169" t="s">
        <v>1633</v>
      </c>
      <c r="B340" s="170"/>
      <c r="C340" s="170"/>
      <c r="D340" s="170"/>
      <c r="E340" s="170"/>
      <c r="F340" s="170"/>
      <c r="G340" s="170"/>
      <c r="H340" s="170"/>
      <c r="I340" s="170"/>
      <c r="J340" s="170"/>
      <c r="K340" s="170"/>
      <c r="L340" s="171"/>
    </row>
    <row r="341" spans="1:12" s="21" customFormat="1" ht="12.75" customHeight="1" x14ac:dyDescent="0.2">
      <c r="A341" s="159" t="s">
        <v>1631</v>
      </c>
      <c r="B341" s="160"/>
      <c r="C341" s="160"/>
      <c r="D341" s="160"/>
      <c r="E341" s="160"/>
      <c r="F341" s="160"/>
      <c r="G341" s="160"/>
      <c r="H341" s="160"/>
      <c r="I341" s="160"/>
      <c r="J341" s="160"/>
      <c r="K341" s="160"/>
      <c r="L341" s="161"/>
    </row>
    <row r="342" spans="1:12" s="21" customFormat="1" x14ac:dyDescent="0.2">
      <c r="A342" s="162" t="s">
        <v>1734</v>
      </c>
      <c r="B342" s="162"/>
      <c r="C342" s="162"/>
      <c r="D342" s="162"/>
      <c r="E342" s="162"/>
      <c r="F342" s="162"/>
      <c r="G342" s="162"/>
      <c r="H342" s="162"/>
      <c r="I342" s="162"/>
      <c r="J342" s="162"/>
      <c r="K342" s="162"/>
      <c r="L342" s="163"/>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742</v>
      </c>
    </row>
    <row r="2" spans="1:1" s="116" customFormat="1" x14ac:dyDescent="0.2">
      <c r="A2" s="134" t="s">
        <v>1632</v>
      </c>
    </row>
    <row r="3" spans="1:1" s="116" customFormat="1" x14ac:dyDescent="0.2">
      <c r="A3" s="118" t="s">
        <v>1629</v>
      </c>
    </row>
    <row r="4" spans="1:1" s="116" customFormat="1" x14ac:dyDescent="0.2">
      <c r="A4" s="119" t="s">
        <v>1672</v>
      </c>
    </row>
    <row r="5" spans="1:1" s="116" customFormat="1" x14ac:dyDescent="0.2">
      <c r="A5" s="117" t="s">
        <v>1630</v>
      </c>
    </row>
    <row r="6" spans="1:1" s="116" customFormat="1" x14ac:dyDescent="0.2">
      <c r="A6" s="117" t="s">
        <v>743</v>
      </c>
    </row>
    <row r="7" spans="1:1" x14ac:dyDescent="0.2">
      <c r="A7" s="119" t="s">
        <v>744</v>
      </c>
    </row>
    <row r="8" spans="1:1" x14ac:dyDescent="0.2">
      <c r="A8" s="134" t="s">
        <v>1632</v>
      </c>
    </row>
    <row r="9" spans="1:1" x14ac:dyDescent="0.2">
      <c r="A9" s="115"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8" t="s">
        <v>1734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1727</v>
      </c>
      <c r="B1" s="151"/>
      <c r="C1" s="151"/>
      <c r="D1" s="151"/>
      <c r="E1" s="151"/>
      <c r="F1" s="151"/>
      <c r="G1" s="151"/>
      <c r="H1" s="151"/>
      <c r="I1" s="151"/>
      <c r="J1" s="151"/>
      <c r="K1" s="151"/>
      <c r="L1" s="152"/>
    </row>
    <row r="2" spans="1:12" ht="24.75" customHeight="1" x14ac:dyDescent="0.2">
      <c r="A2" s="175" t="s">
        <v>1592</v>
      </c>
      <c r="B2" s="176"/>
      <c r="C2" s="176"/>
      <c r="D2" s="176"/>
      <c r="E2" s="176"/>
      <c r="F2" s="176"/>
      <c r="G2" s="176"/>
      <c r="H2" s="176"/>
      <c r="I2" s="176"/>
      <c r="J2" s="176"/>
      <c r="K2" s="176"/>
      <c r="L2" s="177"/>
    </row>
    <row r="3" spans="1:12" s="21" customFormat="1" x14ac:dyDescent="0.2">
      <c r="A3" s="156" t="s">
        <v>1735</v>
      </c>
      <c r="B3" s="157"/>
      <c r="C3" s="157"/>
      <c r="D3" s="157"/>
      <c r="E3" s="157"/>
      <c r="F3" s="157"/>
      <c r="G3" s="157"/>
      <c r="H3" s="157"/>
      <c r="I3" s="157"/>
      <c r="J3" s="157"/>
      <c r="K3" s="157"/>
      <c r="L3" s="158"/>
    </row>
    <row r="4" spans="1:12" s="21" customFormat="1" x14ac:dyDescent="0.2">
      <c r="A4" s="172" t="s">
        <v>648</v>
      </c>
      <c r="B4" s="173"/>
      <c r="C4" s="173"/>
      <c r="D4" s="173"/>
      <c r="E4" s="173"/>
      <c r="F4" s="173"/>
      <c r="G4" s="173"/>
      <c r="H4" s="173"/>
      <c r="I4" s="173"/>
      <c r="J4" s="173"/>
      <c r="K4" s="173"/>
      <c r="L4" s="174"/>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4" t="s">
        <v>58</v>
      </c>
      <c r="B6" s="50" t="s">
        <v>213</v>
      </c>
      <c r="C6" s="14">
        <v>10541992476</v>
      </c>
      <c r="D6" s="11" t="str">
        <f t="shared" ref="D6:D12" si="0">IF($B6="N/A","N/A",IF(C6&gt;10,"No",IF(C6&lt;-10,"No","Yes")))</f>
        <v>N/A</v>
      </c>
      <c r="E6" s="14">
        <v>13609614373</v>
      </c>
      <c r="F6" s="11" t="str">
        <f t="shared" ref="F6:F12" si="1">IF($B6="N/A","N/A",IF(E6&gt;10,"No",IF(E6&lt;-10,"No","Yes")))</f>
        <v>N/A</v>
      </c>
      <c r="G6" s="14">
        <v>12772622305</v>
      </c>
      <c r="H6" s="11" t="str">
        <f t="shared" ref="H6:H12" si="2">IF($B6="N/A","N/A",IF(G6&gt;10,"No",IF(G6&lt;-10,"No","Yes")))</f>
        <v>N/A</v>
      </c>
      <c r="I6" s="12">
        <v>29.1</v>
      </c>
      <c r="J6" s="12">
        <v>-6.15</v>
      </c>
      <c r="K6" s="50" t="s">
        <v>736</v>
      </c>
      <c r="L6" s="9" t="str">
        <f t="shared" ref="L6:L13" si="3">IF(J6="Div by 0", "N/A", IF(K6="N/A","N/A", IF(J6&gt;VALUE(MID(K6,1,2)), "No", IF(J6&lt;-1*VALUE(MID(K6,1,2)), "No", "Yes"))))</f>
        <v>Yes</v>
      </c>
    </row>
    <row r="7" spans="1:12" x14ac:dyDescent="0.2">
      <c r="A7" s="4" t="s">
        <v>1119</v>
      </c>
      <c r="B7" s="50" t="s">
        <v>213</v>
      </c>
      <c r="C7" s="14">
        <v>6740.3483704999999</v>
      </c>
      <c r="D7" s="11" t="str">
        <f t="shared" si="0"/>
        <v>N/A</v>
      </c>
      <c r="E7" s="14">
        <v>8570.0810516000001</v>
      </c>
      <c r="F7" s="11" t="str">
        <f t="shared" si="1"/>
        <v>N/A</v>
      </c>
      <c r="G7" s="14">
        <v>8148.7360919000002</v>
      </c>
      <c r="H7" s="11" t="str">
        <f t="shared" si="2"/>
        <v>N/A</v>
      </c>
      <c r="I7" s="12">
        <v>27.15</v>
      </c>
      <c r="J7" s="12">
        <v>-4.92</v>
      </c>
      <c r="K7" s="50" t="s">
        <v>736</v>
      </c>
      <c r="L7" s="9" t="str">
        <f t="shared" si="3"/>
        <v>Yes</v>
      </c>
    </row>
    <row r="8" spans="1:12" x14ac:dyDescent="0.2">
      <c r="A8" s="4" t="s">
        <v>721</v>
      </c>
      <c r="B8" s="50" t="s">
        <v>213</v>
      </c>
      <c r="C8" s="14">
        <v>2218</v>
      </c>
      <c r="D8" s="11" t="str">
        <f t="shared" si="0"/>
        <v>N/A</v>
      </c>
      <c r="E8" s="14">
        <v>2492</v>
      </c>
      <c r="F8" s="11" t="str">
        <f t="shared" si="1"/>
        <v>N/A</v>
      </c>
      <c r="G8" s="14">
        <v>2494</v>
      </c>
      <c r="H8" s="11" t="str">
        <f t="shared" si="2"/>
        <v>N/A</v>
      </c>
      <c r="I8" s="12">
        <v>12.35</v>
      </c>
      <c r="J8" s="12">
        <v>8.0299999999999996E-2</v>
      </c>
      <c r="K8" s="50" t="s">
        <v>736</v>
      </c>
      <c r="L8" s="9" t="str">
        <f t="shared" si="3"/>
        <v>Yes</v>
      </c>
    </row>
    <row r="9" spans="1:12" x14ac:dyDescent="0.2">
      <c r="A9" s="4" t="s">
        <v>722</v>
      </c>
      <c r="B9" s="50" t="s">
        <v>213</v>
      </c>
      <c r="C9" s="14">
        <v>3061</v>
      </c>
      <c r="D9" s="11" t="str">
        <f t="shared" si="0"/>
        <v>N/A</v>
      </c>
      <c r="E9" s="14">
        <v>3320</v>
      </c>
      <c r="F9" s="11" t="str">
        <f t="shared" si="1"/>
        <v>N/A</v>
      </c>
      <c r="G9" s="14">
        <v>3377</v>
      </c>
      <c r="H9" s="11" t="str">
        <f t="shared" si="2"/>
        <v>N/A</v>
      </c>
      <c r="I9" s="12">
        <v>8.4610000000000003</v>
      </c>
      <c r="J9" s="12">
        <v>1.7170000000000001</v>
      </c>
      <c r="K9" s="50" t="s">
        <v>736</v>
      </c>
      <c r="L9" s="9" t="str">
        <f t="shared" si="3"/>
        <v>Yes</v>
      </c>
    </row>
    <row r="10" spans="1:12" x14ac:dyDescent="0.2">
      <c r="A10" s="4" t="s">
        <v>723</v>
      </c>
      <c r="B10" s="50" t="s">
        <v>213</v>
      </c>
      <c r="C10" s="14">
        <v>6731</v>
      </c>
      <c r="D10" s="11" t="str">
        <f t="shared" si="0"/>
        <v>N/A</v>
      </c>
      <c r="E10" s="14">
        <v>7393</v>
      </c>
      <c r="F10" s="11" t="str">
        <f t="shared" si="1"/>
        <v>N/A</v>
      </c>
      <c r="G10" s="14">
        <v>7778</v>
      </c>
      <c r="H10" s="11" t="str">
        <f t="shared" si="2"/>
        <v>N/A</v>
      </c>
      <c r="I10" s="12">
        <v>9.8350000000000009</v>
      </c>
      <c r="J10" s="12">
        <v>5.2080000000000002</v>
      </c>
      <c r="K10" s="50" t="s">
        <v>736</v>
      </c>
      <c r="L10" s="9" t="str">
        <f t="shared" si="3"/>
        <v>Yes</v>
      </c>
    </row>
    <row r="11" spans="1:12" x14ac:dyDescent="0.2">
      <c r="A11" s="4" t="s">
        <v>724</v>
      </c>
      <c r="B11" s="50" t="s">
        <v>213</v>
      </c>
      <c r="C11" s="14">
        <v>22930</v>
      </c>
      <c r="D11" s="11" t="str">
        <f t="shared" si="0"/>
        <v>N/A</v>
      </c>
      <c r="E11" s="14">
        <v>25553</v>
      </c>
      <c r="F11" s="11" t="str">
        <f t="shared" si="1"/>
        <v>N/A</v>
      </c>
      <c r="G11" s="14">
        <v>26635</v>
      </c>
      <c r="H11" s="11" t="str">
        <f t="shared" si="2"/>
        <v>N/A</v>
      </c>
      <c r="I11" s="12">
        <v>11.44</v>
      </c>
      <c r="J11" s="12">
        <v>4.234</v>
      </c>
      <c r="K11" s="50" t="s">
        <v>736</v>
      </c>
      <c r="L11" s="9" t="str">
        <f t="shared" si="3"/>
        <v>Yes</v>
      </c>
    </row>
    <row r="12" spans="1:12" x14ac:dyDescent="0.2">
      <c r="A12" s="4" t="s">
        <v>725</v>
      </c>
      <c r="B12" s="50" t="s">
        <v>213</v>
      </c>
      <c r="C12" s="14">
        <v>59668</v>
      </c>
      <c r="D12" s="11" t="str">
        <f t="shared" si="0"/>
        <v>N/A</v>
      </c>
      <c r="E12" s="14">
        <v>124877</v>
      </c>
      <c r="F12" s="11" t="str">
        <f t="shared" si="1"/>
        <v>N/A</v>
      </c>
      <c r="G12" s="14">
        <v>88627</v>
      </c>
      <c r="H12" s="11" t="str">
        <f t="shared" si="2"/>
        <v>N/A</v>
      </c>
      <c r="I12" s="12">
        <v>109.3</v>
      </c>
      <c r="J12" s="12">
        <v>-29</v>
      </c>
      <c r="K12" s="50" t="s">
        <v>736</v>
      </c>
      <c r="L12" s="9" t="str">
        <f t="shared" si="3"/>
        <v>Yes</v>
      </c>
    </row>
    <row r="13" spans="1:12" x14ac:dyDescent="0.2">
      <c r="A13" s="4" t="s">
        <v>74</v>
      </c>
      <c r="B13" s="50" t="s">
        <v>213</v>
      </c>
      <c r="C13" s="14">
        <v>4181499</v>
      </c>
      <c r="D13" s="11" t="str">
        <f>IF($B13="N/A","N/A",IF(C13&gt;10,"No",IF(C13&lt;-10,"No","Yes")))</f>
        <v>N/A</v>
      </c>
      <c r="E13" s="14">
        <v>5960165</v>
      </c>
      <c r="F13" s="11" t="str">
        <f>IF($B13="N/A","N/A",IF(E13&gt;10,"No",IF(E13&lt;-10,"No","Yes")))</f>
        <v>N/A</v>
      </c>
      <c r="G13" s="14">
        <v>4616071</v>
      </c>
      <c r="H13" s="11" t="str">
        <f>IF($B13="N/A","N/A",IF(G13&gt;10,"No",IF(G13&lt;-10,"No","Yes")))</f>
        <v>N/A</v>
      </c>
      <c r="I13" s="12">
        <v>42.54</v>
      </c>
      <c r="J13" s="12">
        <v>-22.6</v>
      </c>
      <c r="K13" s="50" t="s">
        <v>736</v>
      </c>
      <c r="L13" s="9" t="str">
        <f t="shared" si="3"/>
        <v>Yes</v>
      </c>
    </row>
    <row r="14" spans="1:12" x14ac:dyDescent="0.2">
      <c r="A14" s="65" t="s">
        <v>157</v>
      </c>
      <c r="B14" s="37" t="s">
        <v>213</v>
      </c>
      <c r="C14" s="8">
        <v>6.8656718327000004</v>
      </c>
      <c r="D14" s="46" t="str">
        <f t="shared" ref="D14:D18" si="4">IF($B14="N/A","N/A",IF(C14&gt;10,"No",IF(C14&lt;-10,"No","Yes")))</f>
        <v>N/A</v>
      </c>
      <c r="E14" s="8">
        <v>7.5834457361999998</v>
      </c>
      <c r="F14" s="46" t="str">
        <f t="shared" ref="F14:F18" si="5">IF($B14="N/A","N/A",IF(E14&gt;10,"No",IF(E14&lt;-10,"No","Yes")))</f>
        <v>N/A</v>
      </c>
      <c r="G14" s="8">
        <v>7.4971482088999997</v>
      </c>
      <c r="H14" s="46" t="str">
        <f t="shared" ref="H14:H18" si="6">IF($B14="N/A","N/A",IF(G14&gt;10,"No",IF(G14&lt;-10,"No","Yes")))</f>
        <v>N/A</v>
      </c>
      <c r="I14" s="12">
        <v>10.45</v>
      </c>
      <c r="J14" s="12">
        <v>-1.1399999999999999</v>
      </c>
      <c r="K14" s="47" t="s">
        <v>736</v>
      </c>
      <c r="L14" s="9" t="str">
        <f t="shared" ref="L14:L18" si="7">IF(J14="Div by 0", "N/A", IF(K14="N/A","N/A", IF(J14&gt;VALUE(MID(K14,1,2)), "No", IF(J14&lt;-1*VALUE(MID(K14,1,2)), "No", "Yes"))))</f>
        <v>Yes</v>
      </c>
    </row>
    <row r="15" spans="1:12" x14ac:dyDescent="0.2">
      <c r="A15" s="4" t="s">
        <v>417</v>
      </c>
      <c r="B15" s="37" t="s">
        <v>213</v>
      </c>
      <c r="C15" s="8">
        <v>49.392135834000001</v>
      </c>
      <c r="D15" s="46" t="str">
        <f t="shared" si="4"/>
        <v>N/A</v>
      </c>
      <c r="E15" s="8">
        <v>51.128539371000002</v>
      </c>
      <c r="F15" s="46" t="str">
        <f t="shared" si="5"/>
        <v>N/A</v>
      </c>
      <c r="G15" s="8">
        <v>50.662116255999997</v>
      </c>
      <c r="H15" s="46" t="str">
        <f t="shared" si="6"/>
        <v>N/A</v>
      </c>
      <c r="I15" s="12">
        <v>3.516</v>
      </c>
      <c r="J15" s="12">
        <v>-0.91200000000000003</v>
      </c>
      <c r="K15" s="47" t="s">
        <v>736</v>
      </c>
      <c r="L15" s="9" t="str">
        <f t="shared" si="7"/>
        <v>Yes</v>
      </c>
    </row>
    <row r="16" spans="1:12" x14ac:dyDescent="0.2">
      <c r="A16" s="4" t="s">
        <v>418</v>
      </c>
      <c r="B16" s="37" t="s">
        <v>213</v>
      </c>
      <c r="C16" s="8">
        <v>15.510991872</v>
      </c>
      <c r="D16" s="46" t="str">
        <f t="shared" si="4"/>
        <v>N/A</v>
      </c>
      <c r="E16" s="8">
        <v>16.90225147</v>
      </c>
      <c r="F16" s="46" t="str">
        <f t="shared" si="5"/>
        <v>N/A</v>
      </c>
      <c r="G16" s="8">
        <v>17.054535055999999</v>
      </c>
      <c r="H16" s="46" t="str">
        <f t="shared" si="6"/>
        <v>N/A</v>
      </c>
      <c r="I16" s="12">
        <v>8.9700000000000006</v>
      </c>
      <c r="J16" s="12">
        <v>0.90100000000000002</v>
      </c>
      <c r="K16" s="47" t="s">
        <v>736</v>
      </c>
      <c r="L16" s="9" t="str">
        <f t="shared" si="7"/>
        <v>Yes</v>
      </c>
    </row>
    <row r="17" spans="1:12" x14ac:dyDescent="0.2">
      <c r="A17" s="4" t="s">
        <v>419</v>
      </c>
      <c r="B17" s="37" t="s">
        <v>213</v>
      </c>
      <c r="C17" s="8">
        <v>9.8496050000000009E-3</v>
      </c>
      <c r="D17" s="46" t="str">
        <f t="shared" si="4"/>
        <v>N/A</v>
      </c>
      <c r="E17" s="8">
        <v>1.3489832000000001E-3</v>
      </c>
      <c r="F17" s="46" t="str">
        <f t="shared" si="5"/>
        <v>N/A</v>
      </c>
      <c r="G17" s="8">
        <v>9.8658249999999991E-4</v>
      </c>
      <c r="H17" s="46" t="str">
        <f t="shared" si="6"/>
        <v>N/A</v>
      </c>
      <c r="I17" s="12">
        <v>-86.3</v>
      </c>
      <c r="J17" s="12">
        <v>-26.9</v>
      </c>
      <c r="K17" s="47" t="s">
        <v>736</v>
      </c>
      <c r="L17" s="9" t="str">
        <f t="shared" si="7"/>
        <v>Yes</v>
      </c>
    </row>
    <row r="18" spans="1:12" x14ac:dyDescent="0.2">
      <c r="A18" s="4" t="s">
        <v>420</v>
      </c>
      <c r="B18" s="37" t="s">
        <v>213</v>
      </c>
      <c r="C18" s="8">
        <v>6.1329433400000001E-2</v>
      </c>
      <c r="D18" s="46" t="str">
        <f t="shared" si="4"/>
        <v>N/A</v>
      </c>
      <c r="E18" s="8">
        <v>1.8484004E-3</v>
      </c>
      <c r="F18" s="46" t="str">
        <f t="shared" si="5"/>
        <v>N/A</v>
      </c>
      <c r="G18" s="8">
        <v>0</v>
      </c>
      <c r="H18" s="46" t="str">
        <f t="shared" si="6"/>
        <v>N/A</v>
      </c>
      <c r="I18" s="12">
        <v>-97</v>
      </c>
      <c r="J18" s="12">
        <v>-100</v>
      </c>
      <c r="K18" s="47" t="s">
        <v>736</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0</v>
      </c>
      <c r="J19" s="12">
        <v>25</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53</v>
      </c>
      <c r="H20" s="46" t="str">
        <f t="shared" si="10"/>
        <v>N/A</v>
      </c>
      <c r="I20" s="12">
        <v>-10</v>
      </c>
      <c r="J20" s="12">
        <v>488.9</v>
      </c>
      <c r="K20" s="50" t="s">
        <v>213</v>
      </c>
      <c r="L20" s="9" t="str">
        <f t="shared" si="11"/>
        <v>N/A</v>
      </c>
    </row>
    <row r="21" spans="1:12" x14ac:dyDescent="0.2">
      <c r="A21" s="65" t="s">
        <v>1119</v>
      </c>
      <c r="B21" s="50" t="s">
        <v>213</v>
      </c>
      <c r="C21" s="14">
        <v>6740.3483704999999</v>
      </c>
      <c r="D21" s="11" t="str">
        <f t="shared" si="8"/>
        <v>N/A</v>
      </c>
      <c r="E21" s="14">
        <v>8570.0810516000001</v>
      </c>
      <c r="F21" s="11" t="str">
        <f t="shared" si="9"/>
        <v>N/A</v>
      </c>
      <c r="G21" s="14">
        <v>8148.7360919000002</v>
      </c>
      <c r="H21" s="11" t="str">
        <f t="shared" si="10"/>
        <v>N/A</v>
      </c>
      <c r="I21" s="12">
        <v>27.15</v>
      </c>
      <c r="J21" s="12">
        <v>-4.92</v>
      </c>
      <c r="K21" s="50" t="s">
        <v>736</v>
      </c>
      <c r="L21" s="9" t="str">
        <f t="shared" si="11"/>
        <v>Yes</v>
      </c>
    </row>
    <row r="22" spans="1:12" x14ac:dyDescent="0.2">
      <c r="A22" s="4" t="s">
        <v>1703</v>
      </c>
      <c r="B22" s="50" t="s">
        <v>213</v>
      </c>
      <c r="C22" s="14">
        <v>12398.111986</v>
      </c>
      <c r="D22" s="11" t="str">
        <f t="shared" si="8"/>
        <v>N/A</v>
      </c>
      <c r="E22" s="14">
        <v>23229.864491</v>
      </c>
      <c r="F22" s="11" t="str">
        <f t="shared" si="9"/>
        <v>N/A</v>
      </c>
      <c r="G22" s="14">
        <v>16583.000266999999</v>
      </c>
      <c r="H22" s="11" t="str">
        <f t="shared" si="10"/>
        <v>N/A</v>
      </c>
      <c r="I22" s="12">
        <v>87.37</v>
      </c>
      <c r="J22" s="12">
        <v>-28.6</v>
      </c>
      <c r="K22" s="50" t="s">
        <v>736</v>
      </c>
      <c r="L22" s="9" t="str">
        <f t="shared" si="11"/>
        <v>Yes</v>
      </c>
    </row>
    <row r="23" spans="1:12" x14ac:dyDescent="0.2">
      <c r="A23" s="4" t="s">
        <v>1120</v>
      </c>
      <c r="B23" s="50" t="s">
        <v>213</v>
      </c>
      <c r="C23" s="14">
        <v>13775.108463</v>
      </c>
      <c r="D23" s="11" t="str">
        <f t="shared" si="8"/>
        <v>N/A</v>
      </c>
      <c r="E23" s="14">
        <v>16505.639739999999</v>
      </c>
      <c r="F23" s="11" t="str">
        <f t="shared" si="9"/>
        <v>N/A</v>
      </c>
      <c r="G23" s="14">
        <v>16399.308045000002</v>
      </c>
      <c r="H23" s="11" t="str">
        <f t="shared" si="10"/>
        <v>N/A</v>
      </c>
      <c r="I23" s="12">
        <v>19.82</v>
      </c>
      <c r="J23" s="12">
        <v>-0.64400000000000002</v>
      </c>
      <c r="K23" s="50" t="s">
        <v>736</v>
      </c>
      <c r="L23" s="9" t="str">
        <f t="shared" si="11"/>
        <v>Yes</v>
      </c>
    </row>
    <row r="24" spans="1:12" x14ac:dyDescent="0.2">
      <c r="A24" s="4" t="s">
        <v>1121</v>
      </c>
      <c r="B24" s="50" t="s">
        <v>213</v>
      </c>
      <c r="C24" s="14">
        <v>3454.5274912999998</v>
      </c>
      <c r="D24" s="11" t="str">
        <f t="shared" si="8"/>
        <v>N/A</v>
      </c>
      <c r="E24" s="14">
        <v>3802.0416137000002</v>
      </c>
      <c r="F24" s="11" t="str">
        <f t="shared" si="9"/>
        <v>N/A</v>
      </c>
      <c r="G24" s="14">
        <v>4019.1762331999998</v>
      </c>
      <c r="H24" s="11" t="str">
        <f t="shared" si="10"/>
        <v>N/A</v>
      </c>
      <c r="I24" s="12">
        <v>10.06</v>
      </c>
      <c r="J24" s="12">
        <v>5.7110000000000003</v>
      </c>
      <c r="K24" s="50" t="s">
        <v>736</v>
      </c>
      <c r="L24" s="9" t="str">
        <f t="shared" si="11"/>
        <v>Yes</v>
      </c>
    </row>
    <row r="25" spans="1:12" x14ac:dyDescent="0.2">
      <c r="A25" s="4" t="s">
        <v>1122</v>
      </c>
      <c r="B25" s="50" t="s">
        <v>213</v>
      </c>
      <c r="C25" s="14">
        <v>6393.743297</v>
      </c>
      <c r="D25" s="11" t="str">
        <f t="shared" si="8"/>
        <v>N/A</v>
      </c>
      <c r="E25" s="14">
        <v>6890.7284330000002</v>
      </c>
      <c r="F25" s="11" t="str">
        <f t="shared" si="9"/>
        <v>N/A</v>
      </c>
      <c r="G25" s="14">
        <v>7231.5009915999999</v>
      </c>
      <c r="H25" s="11" t="str">
        <f t="shared" si="10"/>
        <v>N/A</v>
      </c>
      <c r="I25" s="12">
        <v>7.7729999999999997</v>
      </c>
      <c r="J25" s="12">
        <v>4.9450000000000003</v>
      </c>
      <c r="K25" s="50" t="s">
        <v>736</v>
      </c>
      <c r="L25" s="9" t="str">
        <f t="shared" si="11"/>
        <v>Yes</v>
      </c>
    </row>
    <row r="26" spans="1:12" x14ac:dyDescent="0.2">
      <c r="A26" s="2" t="s">
        <v>1123</v>
      </c>
      <c r="B26" s="50" t="s">
        <v>213</v>
      </c>
      <c r="C26" s="14">
        <v>7203.8051961000001</v>
      </c>
      <c r="D26" s="11" t="str">
        <f t="shared" si="8"/>
        <v>N/A</v>
      </c>
      <c r="E26" s="14">
        <v>9338.7972639</v>
      </c>
      <c r="F26" s="11" t="str">
        <f t="shared" si="9"/>
        <v>N/A</v>
      </c>
      <c r="G26" s="14">
        <v>8681.2022450999993</v>
      </c>
      <c r="H26" s="11" t="str">
        <f t="shared" si="10"/>
        <v>N/A</v>
      </c>
      <c r="I26" s="12">
        <v>29.64</v>
      </c>
      <c r="J26" s="12">
        <v>-7.04</v>
      </c>
      <c r="K26" s="50" t="s">
        <v>736</v>
      </c>
      <c r="L26" s="9" t="str">
        <f>IF(J26="Div by 0", "N/A", IF(OR(J26="N/A",K26="N/A"),"N/A", IF(J26&gt;VALUE(MID(K26,1,2)), "No", IF(J26&lt;-1*VALUE(MID(K26,1,2)), "No", "Yes"))))</f>
        <v>Yes</v>
      </c>
    </row>
    <row r="27" spans="1:12" x14ac:dyDescent="0.2">
      <c r="A27" s="2" t="s">
        <v>1124</v>
      </c>
      <c r="B27" s="50" t="s">
        <v>213</v>
      </c>
      <c r="C27" s="14">
        <v>6101.2530629000003</v>
      </c>
      <c r="D27" s="11" t="str">
        <f t="shared" si="8"/>
        <v>N/A</v>
      </c>
      <c r="E27" s="14">
        <v>7515.2709752000001</v>
      </c>
      <c r="F27" s="11" t="str">
        <f t="shared" si="9"/>
        <v>N/A</v>
      </c>
      <c r="G27" s="14">
        <v>7412.2496514000004</v>
      </c>
      <c r="H27" s="11" t="str">
        <f t="shared" si="10"/>
        <v>N/A</v>
      </c>
      <c r="I27" s="12">
        <v>23.18</v>
      </c>
      <c r="J27" s="12">
        <v>-1.37</v>
      </c>
      <c r="K27" s="50" t="s">
        <v>736</v>
      </c>
      <c r="L27" s="9" t="str">
        <f>IF(J27="Div by 0", "N/A", IF(OR(J27="N/A",K27="N/A"),"N/A", IF(J27&gt;VALUE(MID(K27,1,2)), "No", IF(J27&lt;-1*VALUE(MID(K27,1,2)), "No", "Yes"))))</f>
        <v>Yes</v>
      </c>
    </row>
    <row r="28" spans="1:12" x14ac:dyDescent="0.2">
      <c r="A28" s="65" t="s">
        <v>1125</v>
      </c>
      <c r="B28" s="50" t="s">
        <v>213</v>
      </c>
      <c r="C28" s="14">
        <v>9946.9808670999992</v>
      </c>
      <c r="D28" s="11" t="str">
        <f t="shared" si="8"/>
        <v>N/A</v>
      </c>
      <c r="E28" s="14">
        <v>15978.966721000001</v>
      </c>
      <c r="F28" s="11" t="str">
        <f t="shared" si="9"/>
        <v>N/A</v>
      </c>
      <c r="G28" s="14">
        <v>12233.605152</v>
      </c>
      <c r="H28" s="11" t="str">
        <f t="shared" si="10"/>
        <v>N/A</v>
      </c>
      <c r="I28" s="12">
        <v>60.64</v>
      </c>
      <c r="J28" s="12">
        <v>-23.4</v>
      </c>
      <c r="K28" s="50" t="s">
        <v>736</v>
      </c>
      <c r="L28" s="9" t="str">
        <f>IF(J28="Div by 0", "N/A", IF(K28="N/A","N/A", IF(J28&gt;VALUE(MID(K28,1,2)), "No", IF(J28&lt;-1*VALUE(MID(K28,1,2)), "No", "Yes"))))</f>
        <v>Yes</v>
      </c>
    </row>
    <row r="29" spans="1:12" x14ac:dyDescent="0.2">
      <c r="A29" s="2" t="s">
        <v>1126</v>
      </c>
      <c r="B29" s="50" t="s">
        <v>213</v>
      </c>
      <c r="C29" s="14">
        <v>12315.847167</v>
      </c>
      <c r="D29" s="11" t="str">
        <f t="shared" si="8"/>
        <v>N/A</v>
      </c>
      <c r="E29" s="14">
        <v>23103.207904999999</v>
      </c>
      <c r="F29" s="11" t="str">
        <f t="shared" si="9"/>
        <v>N/A</v>
      </c>
      <c r="G29" s="14">
        <v>16445.430007999999</v>
      </c>
      <c r="H29" s="11" t="str">
        <f t="shared" si="10"/>
        <v>N/A</v>
      </c>
      <c r="I29" s="12">
        <v>87.59</v>
      </c>
      <c r="J29" s="12">
        <v>-28.8</v>
      </c>
      <c r="K29" s="50" t="s">
        <v>736</v>
      </c>
      <c r="L29" s="9" t="str">
        <f>IF(J29="Div by 0", "N/A", IF(K29="N/A","N/A", IF(J29&gt;VALUE(MID(K29,1,2)), "No", IF(J29&lt;-1*VALUE(MID(K29,1,2)), "No", "Yes"))))</f>
        <v>Yes</v>
      </c>
    </row>
    <row r="30" spans="1:12" x14ac:dyDescent="0.2">
      <c r="A30" s="2" t="s">
        <v>1127</v>
      </c>
      <c r="B30" s="50" t="s">
        <v>213</v>
      </c>
      <c r="C30" s="14">
        <v>8268.3704801000003</v>
      </c>
      <c r="D30" s="11" t="str">
        <f t="shared" si="8"/>
        <v>N/A</v>
      </c>
      <c r="E30" s="14">
        <v>10748.110998</v>
      </c>
      <c r="F30" s="11" t="str">
        <f t="shared" si="9"/>
        <v>N/A</v>
      </c>
      <c r="G30" s="14">
        <v>9185.9780090999993</v>
      </c>
      <c r="H30" s="11" t="str">
        <f t="shared" si="10"/>
        <v>N/A</v>
      </c>
      <c r="I30" s="12">
        <v>29.99</v>
      </c>
      <c r="J30" s="12">
        <v>-14.5</v>
      </c>
      <c r="K30" s="50" t="s">
        <v>736</v>
      </c>
      <c r="L30" s="9" t="str">
        <f>IF(J30="Div by 0", "N/A", IF(K30="N/A","N/A", IF(J30&gt;VALUE(MID(K30,1,2)), "No", IF(J30&lt;-1*VALUE(MID(K30,1,2)), "No", "Yes"))))</f>
        <v>Yes</v>
      </c>
    </row>
    <row r="31" spans="1:12" x14ac:dyDescent="0.2">
      <c r="A31" s="2" t="s">
        <v>1128</v>
      </c>
      <c r="B31" s="50" t="s">
        <v>213</v>
      </c>
      <c r="C31" s="14">
        <v>10406.190793</v>
      </c>
      <c r="D31" s="11" t="str">
        <f t="shared" si="8"/>
        <v>N/A</v>
      </c>
      <c r="E31" s="14">
        <v>17639.988273999999</v>
      </c>
      <c r="F31" s="11" t="str">
        <f t="shared" si="9"/>
        <v>N/A</v>
      </c>
      <c r="G31" s="14">
        <v>13071.769136000001</v>
      </c>
      <c r="H31" s="11" t="str">
        <f t="shared" si="10"/>
        <v>N/A</v>
      </c>
      <c r="I31" s="12">
        <v>69.510000000000005</v>
      </c>
      <c r="J31" s="12">
        <v>-25.9</v>
      </c>
      <c r="K31" s="50" t="s">
        <v>736</v>
      </c>
      <c r="L31" s="9" t="str">
        <f>IF(J31="Div by 0", "N/A", IF(OR(J31="N/A",K31="N/A"),"N/A", IF(J31&gt;VALUE(MID(K31,1,2)), "No", IF(J31&lt;-1*VALUE(MID(K31,1,2)), "No", "Yes"))))</f>
        <v>Yes</v>
      </c>
    </row>
    <row r="32" spans="1:12" x14ac:dyDescent="0.2">
      <c r="A32" s="2" t="s">
        <v>1129</v>
      </c>
      <c r="B32" s="50" t="s">
        <v>213</v>
      </c>
      <c r="C32" s="14">
        <v>9223.8914903999994</v>
      </c>
      <c r="D32" s="11" t="str">
        <f t="shared" si="8"/>
        <v>N/A</v>
      </c>
      <c r="E32" s="14">
        <v>13420.290897000001</v>
      </c>
      <c r="F32" s="11" t="str">
        <f t="shared" si="9"/>
        <v>N/A</v>
      </c>
      <c r="G32" s="14">
        <v>10931.728547999999</v>
      </c>
      <c r="H32" s="11" t="str">
        <f t="shared" si="10"/>
        <v>N/A</v>
      </c>
      <c r="I32" s="12">
        <v>45.49</v>
      </c>
      <c r="J32" s="12">
        <v>-18.5</v>
      </c>
      <c r="K32" s="50" t="s">
        <v>736</v>
      </c>
      <c r="L32" s="9" t="str">
        <f>IF(J32="Div by 0", "N/A", IF(OR(J32="N/A",K32="N/A"),"N/A", IF(J32&gt;VALUE(MID(K32,1,2)), "No", IF(J32&lt;-1*VALUE(MID(K32,1,2)), "No", "Yes"))))</f>
        <v>Yes</v>
      </c>
    </row>
    <row r="33" spans="1:12" x14ac:dyDescent="0.2">
      <c r="A33" s="2" t="s">
        <v>1706</v>
      </c>
      <c r="B33" s="50" t="s">
        <v>213</v>
      </c>
      <c r="C33" s="14">
        <v>16342.432997</v>
      </c>
      <c r="D33" s="11" t="str">
        <f t="shared" si="8"/>
        <v>N/A</v>
      </c>
      <c r="E33" s="14">
        <v>22835.632084000001</v>
      </c>
      <c r="F33" s="11" t="str">
        <f t="shared" si="9"/>
        <v>N/A</v>
      </c>
      <c r="G33" s="14">
        <v>23847.361110999998</v>
      </c>
      <c r="H33" s="11" t="str">
        <f t="shared" si="10"/>
        <v>N/A</v>
      </c>
      <c r="I33" s="12">
        <v>39.729999999999997</v>
      </c>
      <c r="J33" s="12">
        <v>4.43</v>
      </c>
      <c r="K33" s="50" t="s">
        <v>736</v>
      </c>
      <c r="L33" s="9" t="str">
        <f t="shared" ref="L33:L45" si="12">IF(J33="Div by 0", "N/A", IF(K33="N/A","N/A", IF(J33&gt;VALUE(MID(K33,1,2)), "No", IF(J33&lt;-1*VALUE(MID(K33,1,2)), "No", "Yes"))))</f>
        <v>Yes</v>
      </c>
    </row>
    <row r="34" spans="1:12" x14ac:dyDescent="0.2">
      <c r="A34" s="2" t="s">
        <v>1707</v>
      </c>
      <c r="B34" s="50" t="s">
        <v>213</v>
      </c>
      <c r="C34" s="14">
        <v>379.2191158</v>
      </c>
      <c r="D34" s="11" t="str">
        <f t="shared" si="8"/>
        <v>N/A</v>
      </c>
      <c r="E34" s="14">
        <v>343.97832835999998</v>
      </c>
      <c r="F34" s="11" t="str">
        <f t="shared" si="9"/>
        <v>N/A</v>
      </c>
      <c r="G34" s="14">
        <v>399.50828840999998</v>
      </c>
      <c r="H34" s="11" t="str">
        <f t="shared" si="10"/>
        <v>N/A</v>
      </c>
      <c r="I34" s="12">
        <v>-9.2899999999999991</v>
      </c>
      <c r="J34" s="12">
        <v>16.14</v>
      </c>
      <c r="K34" s="50" t="s">
        <v>736</v>
      </c>
      <c r="L34" s="9" t="str">
        <f t="shared" si="12"/>
        <v>Yes</v>
      </c>
    </row>
    <row r="35" spans="1:12" x14ac:dyDescent="0.2">
      <c r="A35" s="2" t="s">
        <v>1708</v>
      </c>
      <c r="B35" s="50" t="s">
        <v>213</v>
      </c>
      <c r="C35" s="14">
        <v>18875.658584000001</v>
      </c>
      <c r="D35" s="11" t="str">
        <f t="shared" si="8"/>
        <v>N/A</v>
      </c>
      <c r="E35" s="14">
        <v>31613.916936000001</v>
      </c>
      <c r="F35" s="11" t="str">
        <f t="shared" si="9"/>
        <v>N/A</v>
      </c>
      <c r="G35" s="14">
        <v>24902.854216</v>
      </c>
      <c r="H35" s="11" t="str">
        <f t="shared" si="10"/>
        <v>N/A</v>
      </c>
      <c r="I35" s="12">
        <v>67.489999999999995</v>
      </c>
      <c r="J35" s="12">
        <v>-21.2</v>
      </c>
      <c r="K35" s="50" t="s">
        <v>736</v>
      </c>
      <c r="L35" s="9" t="str">
        <f t="shared" si="12"/>
        <v>Yes</v>
      </c>
    </row>
    <row r="36" spans="1:12" x14ac:dyDescent="0.2">
      <c r="A36" s="2" t="s">
        <v>1709</v>
      </c>
      <c r="B36" s="50" t="s">
        <v>213</v>
      </c>
      <c r="C36" s="14">
        <v>168.93770398000001</v>
      </c>
      <c r="D36" s="11" t="str">
        <f t="shared" si="8"/>
        <v>N/A</v>
      </c>
      <c r="E36" s="14">
        <v>160.67770779</v>
      </c>
      <c r="F36" s="11" t="str">
        <f t="shared" si="9"/>
        <v>N/A</v>
      </c>
      <c r="G36" s="14">
        <v>208.89372514999999</v>
      </c>
      <c r="H36" s="11" t="str">
        <f t="shared" si="10"/>
        <v>N/A</v>
      </c>
      <c r="I36" s="12">
        <v>-4.8899999999999997</v>
      </c>
      <c r="J36" s="12">
        <v>30.01</v>
      </c>
      <c r="K36" s="50" t="s">
        <v>736</v>
      </c>
      <c r="L36" s="9" t="str">
        <f t="shared" si="12"/>
        <v>No</v>
      </c>
    </row>
    <row r="37" spans="1:12" x14ac:dyDescent="0.2">
      <c r="A37" s="2" t="s">
        <v>1710</v>
      </c>
      <c r="B37" s="50" t="s">
        <v>213</v>
      </c>
      <c r="C37" s="14">
        <v>29900.983251000001</v>
      </c>
      <c r="D37" s="11" t="str">
        <f t="shared" si="8"/>
        <v>N/A</v>
      </c>
      <c r="E37" s="14">
        <v>52073.653878999998</v>
      </c>
      <c r="F37" s="11" t="str">
        <f t="shared" si="9"/>
        <v>N/A</v>
      </c>
      <c r="G37" s="14">
        <v>39368.212518</v>
      </c>
      <c r="H37" s="11" t="str">
        <f t="shared" si="10"/>
        <v>N/A</v>
      </c>
      <c r="I37" s="12">
        <v>74.150000000000006</v>
      </c>
      <c r="J37" s="12">
        <v>-24.4</v>
      </c>
      <c r="K37" s="50" t="s">
        <v>736</v>
      </c>
      <c r="L37" s="9" t="str">
        <f t="shared" si="12"/>
        <v>Yes</v>
      </c>
    </row>
    <row r="38" spans="1:12" x14ac:dyDescent="0.2">
      <c r="A38" s="2" t="s">
        <v>1711</v>
      </c>
      <c r="B38" s="50" t="s">
        <v>213</v>
      </c>
      <c r="C38" s="14" t="s">
        <v>1736</v>
      </c>
      <c r="D38" s="11" t="str">
        <f t="shared" si="8"/>
        <v>N/A</v>
      </c>
      <c r="E38" s="14" t="s">
        <v>1736</v>
      </c>
      <c r="F38" s="11" t="str">
        <f t="shared" si="9"/>
        <v>N/A</v>
      </c>
      <c r="G38" s="14" t="s">
        <v>1736</v>
      </c>
      <c r="H38" s="11" t="str">
        <f t="shared" si="10"/>
        <v>N/A</v>
      </c>
      <c r="I38" s="12" t="s">
        <v>1736</v>
      </c>
      <c r="J38" s="12" t="s">
        <v>1736</v>
      </c>
      <c r="K38" s="50" t="s">
        <v>736</v>
      </c>
      <c r="L38" s="9" t="str">
        <f t="shared" si="12"/>
        <v>N/A</v>
      </c>
    </row>
    <row r="39" spans="1:12" x14ac:dyDescent="0.2">
      <c r="A39" s="2" t="s">
        <v>1712</v>
      </c>
      <c r="B39" s="50" t="s">
        <v>213</v>
      </c>
      <c r="C39" s="14" t="s">
        <v>1736</v>
      </c>
      <c r="D39" s="11" t="str">
        <f t="shared" si="8"/>
        <v>N/A</v>
      </c>
      <c r="E39" s="14" t="s">
        <v>1736</v>
      </c>
      <c r="F39" s="11" t="str">
        <f t="shared" si="9"/>
        <v>N/A</v>
      </c>
      <c r="G39" s="14" t="s">
        <v>1736</v>
      </c>
      <c r="H39" s="11" t="str">
        <f t="shared" si="10"/>
        <v>N/A</v>
      </c>
      <c r="I39" s="12" t="s">
        <v>1736</v>
      </c>
      <c r="J39" s="12" t="s">
        <v>1736</v>
      </c>
      <c r="K39" s="50" t="s">
        <v>736</v>
      </c>
      <c r="L39" s="9" t="str">
        <f t="shared" si="12"/>
        <v>N/A</v>
      </c>
    </row>
    <row r="40" spans="1:12" x14ac:dyDescent="0.2">
      <c r="A40" s="2" t="s">
        <v>1713</v>
      </c>
      <c r="B40" s="50" t="s">
        <v>213</v>
      </c>
      <c r="C40" s="14" t="s">
        <v>1736</v>
      </c>
      <c r="D40" s="11" t="str">
        <f t="shared" si="8"/>
        <v>N/A</v>
      </c>
      <c r="E40" s="14" t="s">
        <v>1736</v>
      </c>
      <c r="F40" s="11" t="str">
        <f t="shared" si="9"/>
        <v>N/A</v>
      </c>
      <c r="G40" s="14" t="s">
        <v>1736</v>
      </c>
      <c r="H40" s="11" t="str">
        <f t="shared" si="10"/>
        <v>N/A</v>
      </c>
      <c r="I40" s="12" t="s">
        <v>1736</v>
      </c>
      <c r="J40" s="12" t="s">
        <v>1736</v>
      </c>
      <c r="K40" s="50" t="s">
        <v>736</v>
      </c>
      <c r="L40" s="9" t="str">
        <f t="shared" si="12"/>
        <v>N/A</v>
      </c>
    </row>
    <row r="41" spans="1:12" x14ac:dyDescent="0.2">
      <c r="A41" s="2" t="s">
        <v>1714</v>
      </c>
      <c r="B41" s="50" t="s">
        <v>213</v>
      </c>
      <c r="C41" s="14">
        <v>14744.677738</v>
      </c>
      <c r="D41" s="11" t="str">
        <f t="shared" si="8"/>
        <v>N/A</v>
      </c>
      <c r="E41" s="14">
        <v>24697.068134000001</v>
      </c>
      <c r="F41" s="11" t="str">
        <f t="shared" si="9"/>
        <v>N/A</v>
      </c>
      <c r="G41" s="14">
        <v>18787.149441000001</v>
      </c>
      <c r="H41" s="11" t="str">
        <f t="shared" si="10"/>
        <v>N/A</v>
      </c>
      <c r="I41" s="12">
        <v>67.5</v>
      </c>
      <c r="J41" s="12">
        <v>-23.9</v>
      </c>
      <c r="K41" s="50" t="s">
        <v>736</v>
      </c>
      <c r="L41" s="9" t="str">
        <f t="shared" si="12"/>
        <v>Yes</v>
      </c>
    </row>
    <row r="42" spans="1:12" x14ac:dyDescent="0.2">
      <c r="A42" s="2" t="s">
        <v>1715</v>
      </c>
      <c r="B42" s="50" t="s">
        <v>213</v>
      </c>
      <c r="C42" s="14" t="s">
        <v>1736</v>
      </c>
      <c r="D42" s="11" t="str">
        <f t="shared" si="8"/>
        <v>N/A</v>
      </c>
      <c r="E42" s="14" t="s">
        <v>1736</v>
      </c>
      <c r="F42" s="11" t="str">
        <f t="shared" si="9"/>
        <v>N/A</v>
      </c>
      <c r="G42" s="14" t="s">
        <v>1736</v>
      </c>
      <c r="H42" s="11" t="str">
        <f t="shared" si="10"/>
        <v>N/A</v>
      </c>
      <c r="I42" s="12" t="s">
        <v>1736</v>
      </c>
      <c r="J42" s="12" t="s">
        <v>1736</v>
      </c>
      <c r="K42" s="50" t="s">
        <v>736</v>
      </c>
      <c r="L42" s="9" t="str">
        <f t="shared" si="12"/>
        <v>N/A</v>
      </c>
    </row>
    <row r="43" spans="1:12" x14ac:dyDescent="0.2">
      <c r="A43" s="2" t="s">
        <v>1716</v>
      </c>
      <c r="B43" s="50" t="s">
        <v>213</v>
      </c>
      <c r="C43" s="14" t="s">
        <v>1736</v>
      </c>
      <c r="D43" s="11" t="str">
        <f t="shared" si="8"/>
        <v>N/A</v>
      </c>
      <c r="E43" s="14" t="s">
        <v>1736</v>
      </c>
      <c r="F43" s="11" t="str">
        <f t="shared" si="9"/>
        <v>N/A</v>
      </c>
      <c r="G43" s="14" t="s">
        <v>1736</v>
      </c>
      <c r="H43" s="11" t="str">
        <f t="shared" si="10"/>
        <v>N/A</v>
      </c>
      <c r="I43" s="12" t="s">
        <v>1736</v>
      </c>
      <c r="J43" s="12" t="s">
        <v>1736</v>
      </c>
      <c r="K43" s="50" t="s">
        <v>736</v>
      </c>
      <c r="L43" s="9" t="str">
        <f t="shared" si="12"/>
        <v>N/A</v>
      </c>
    </row>
    <row r="44" spans="1:12" x14ac:dyDescent="0.2">
      <c r="A44" s="2" t="s">
        <v>1130</v>
      </c>
      <c r="B44" s="50" t="s">
        <v>213</v>
      </c>
      <c r="C44" s="14">
        <v>17606.403838999999</v>
      </c>
      <c r="D44" s="11" t="str">
        <f t="shared" si="8"/>
        <v>N/A</v>
      </c>
      <c r="E44" s="14">
        <v>29552.637234000002</v>
      </c>
      <c r="F44" s="11" t="str">
        <f t="shared" si="9"/>
        <v>N/A</v>
      </c>
      <c r="G44" s="14">
        <v>22811.724633999998</v>
      </c>
      <c r="H44" s="11" t="str">
        <f t="shared" si="10"/>
        <v>N/A</v>
      </c>
      <c r="I44" s="12">
        <v>67.849999999999994</v>
      </c>
      <c r="J44" s="12">
        <v>-22.8</v>
      </c>
      <c r="K44" s="50" t="s">
        <v>736</v>
      </c>
      <c r="L44" s="9" t="str">
        <f t="shared" si="12"/>
        <v>Yes</v>
      </c>
    </row>
    <row r="45" spans="1:12" ht="25.5" x14ac:dyDescent="0.2">
      <c r="A45" s="2" t="s">
        <v>1131</v>
      </c>
      <c r="B45" s="50" t="s">
        <v>213</v>
      </c>
      <c r="C45" s="14">
        <v>273.41220010000001</v>
      </c>
      <c r="D45" s="11" t="str">
        <f t="shared" si="8"/>
        <v>N/A</v>
      </c>
      <c r="E45" s="14">
        <v>250.24656894</v>
      </c>
      <c r="F45" s="11" t="str">
        <f t="shared" si="9"/>
        <v>N/A</v>
      </c>
      <c r="G45" s="14">
        <v>304.68636314000003</v>
      </c>
      <c r="H45" s="11" t="str">
        <f t="shared" si="10"/>
        <v>N/A</v>
      </c>
      <c r="I45" s="12">
        <v>-8.4700000000000006</v>
      </c>
      <c r="J45" s="12">
        <v>21.75</v>
      </c>
      <c r="K45" s="50" t="s">
        <v>736</v>
      </c>
      <c r="L45" s="9" t="str">
        <f t="shared" si="12"/>
        <v>Yes</v>
      </c>
    </row>
    <row r="46" spans="1:12" x14ac:dyDescent="0.2">
      <c r="A46" s="2" t="s">
        <v>1132</v>
      </c>
      <c r="B46" s="37" t="s">
        <v>213</v>
      </c>
      <c r="C46" s="49">
        <v>178599.57243</v>
      </c>
      <c r="D46" s="46" t="str">
        <f t="shared" si="8"/>
        <v>N/A</v>
      </c>
      <c r="E46" s="49">
        <v>187414.97248</v>
      </c>
      <c r="F46" s="46" t="str">
        <f t="shared" si="9"/>
        <v>N/A</v>
      </c>
      <c r="G46" s="49">
        <v>192645.46411</v>
      </c>
      <c r="H46" s="46" t="str">
        <f t="shared" si="10"/>
        <v>N/A</v>
      </c>
      <c r="I46" s="12">
        <v>4.9359999999999999</v>
      </c>
      <c r="J46" s="12">
        <v>2.7909999999999999</v>
      </c>
      <c r="K46" s="47" t="s">
        <v>736</v>
      </c>
      <c r="L46" s="9" t="str">
        <f>IF(J46="Div by 0", "N/A", IF(K46="N/A","N/A", IF(J46&gt;VALUE(MID(K46,1,2)), "No", IF(J46&lt;-1*VALUE(MID(K46,1,2)), "No", "Yes"))))</f>
        <v>Yes</v>
      </c>
    </row>
    <row r="47" spans="1:12" x14ac:dyDescent="0.2">
      <c r="A47" s="66" t="s">
        <v>1133</v>
      </c>
      <c r="B47" s="37" t="s">
        <v>213</v>
      </c>
      <c r="C47" s="49">
        <v>84049.537828999994</v>
      </c>
      <c r="D47" s="46" t="str">
        <f t="shared" si="8"/>
        <v>N/A</v>
      </c>
      <c r="E47" s="49">
        <v>86053.050883000004</v>
      </c>
      <c r="F47" s="46" t="str">
        <f t="shared" si="9"/>
        <v>N/A</v>
      </c>
      <c r="G47" s="49">
        <v>89264.940497000003</v>
      </c>
      <c r="H47" s="46" t="str">
        <f t="shared" si="10"/>
        <v>N/A</v>
      </c>
      <c r="I47" s="12">
        <v>2.3839999999999999</v>
      </c>
      <c r="J47" s="12">
        <v>3.7320000000000002</v>
      </c>
      <c r="K47" s="47" t="s">
        <v>736</v>
      </c>
      <c r="L47" s="9" t="str">
        <f>IF(J47="Div by 0", "N/A", IF(K47="N/A","N/A", IF(J47&gt;VALUE(MID(K47,1,2)), "No", IF(J47&lt;-1*VALUE(MID(K47,1,2)), "No", "Yes"))))</f>
        <v>Yes</v>
      </c>
    </row>
    <row r="48" spans="1:12" ht="25.5" x14ac:dyDescent="0.2">
      <c r="A48" s="2" t="s">
        <v>1134</v>
      </c>
      <c r="B48" s="37" t="s">
        <v>213</v>
      </c>
      <c r="C48" s="49">
        <v>176820.02856999999</v>
      </c>
      <c r="D48" s="46" t="str">
        <f t="shared" si="8"/>
        <v>N/A</v>
      </c>
      <c r="E48" s="49">
        <v>153245.41175999999</v>
      </c>
      <c r="F48" s="46" t="str">
        <f t="shared" si="9"/>
        <v>N/A</v>
      </c>
      <c r="G48" s="49">
        <v>160678.53333000001</v>
      </c>
      <c r="H48" s="46" t="str">
        <f t="shared" si="10"/>
        <v>N/A</v>
      </c>
      <c r="I48" s="12">
        <v>-13.3</v>
      </c>
      <c r="J48" s="12">
        <v>4.8499999999999996</v>
      </c>
      <c r="K48" s="47" t="s">
        <v>736</v>
      </c>
      <c r="L48" s="9" t="str">
        <f>IF(J48="Div by 0", "N/A", IF(K48="N/A","N/A", IF(J48&gt;VALUE(MID(K48,1,2)), "No", IF(J48&lt;-1*VALUE(MID(K48,1,2)), "No", "Yes"))))</f>
        <v>Yes</v>
      </c>
    </row>
    <row r="49" spans="1:12" x14ac:dyDescent="0.2">
      <c r="A49" s="6" t="s">
        <v>1135</v>
      </c>
      <c r="B49" s="37" t="s">
        <v>213</v>
      </c>
      <c r="C49" s="49">
        <v>82264.070342000006</v>
      </c>
      <c r="D49" s="46" t="str">
        <f t="shared" si="8"/>
        <v>N/A</v>
      </c>
      <c r="E49" s="49">
        <v>84163.534723000004</v>
      </c>
      <c r="F49" s="46" t="str">
        <f t="shared" si="9"/>
        <v>N/A</v>
      </c>
      <c r="G49" s="49">
        <v>88039.139897999994</v>
      </c>
      <c r="H49" s="46" t="str">
        <f t="shared" si="10"/>
        <v>N/A</v>
      </c>
      <c r="I49" s="12">
        <v>2.3090000000000002</v>
      </c>
      <c r="J49" s="12">
        <v>4.6050000000000004</v>
      </c>
      <c r="K49" s="47" t="s">
        <v>736</v>
      </c>
      <c r="L49" s="9" t="str">
        <f t="shared" ref="L49:L59" si="13">IF(J49="Div by 0", "N/A", IF(K49="N/A","N/A", IF(J49&gt;VALUE(MID(K49,1,2)), "No", IF(J49&lt;-1*VALUE(MID(K49,1,2)), "No", "Yes"))))</f>
        <v>Yes</v>
      </c>
    </row>
    <row r="50" spans="1:12" ht="25.5" x14ac:dyDescent="0.2">
      <c r="A50" s="2" t="s">
        <v>1136</v>
      </c>
      <c r="B50" s="37" t="s">
        <v>213</v>
      </c>
      <c r="C50" s="49" t="s">
        <v>1736</v>
      </c>
      <c r="D50" s="46" t="str">
        <f t="shared" si="8"/>
        <v>N/A</v>
      </c>
      <c r="E50" s="49" t="s">
        <v>1736</v>
      </c>
      <c r="F50" s="46" t="str">
        <f t="shared" si="9"/>
        <v>N/A</v>
      </c>
      <c r="G50" s="49" t="s">
        <v>1736</v>
      </c>
      <c r="H50" s="46" t="str">
        <f t="shared" si="10"/>
        <v>N/A</v>
      </c>
      <c r="I50" s="12" t="s">
        <v>1736</v>
      </c>
      <c r="J50" s="12" t="s">
        <v>1736</v>
      </c>
      <c r="K50" s="47" t="s">
        <v>736</v>
      </c>
      <c r="L50" s="9" t="str">
        <f t="shared" si="13"/>
        <v>N/A</v>
      </c>
    </row>
    <row r="51" spans="1:12" x14ac:dyDescent="0.2">
      <c r="A51" s="2" t="s">
        <v>1137</v>
      </c>
      <c r="B51" s="37" t="s">
        <v>213</v>
      </c>
      <c r="C51" s="49" t="s">
        <v>1736</v>
      </c>
      <c r="D51" s="46" t="str">
        <f t="shared" ref="D51:D82" si="14">IF($B51="N/A","N/A",IF(C51&gt;10,"No",IF(C51&lt;-10,"No","Yes")))</f>
        <v>N/A</v>
      </c>
      <c r="E51" s="49" t="s">
        <v>1736</v>
      </c>
      <c r="F51" s="46" t="str">
        <f t="shared" ref="F51:F82" si="15">IF($B51="N/A","N/A",IF(E51&gt;10,"No",IF(E51&lt;-10,"No","Yes")))</f>
        <v>N/A</v>
      </c>
      <c r="G51" s="49" t="s">
        <v>1736</v>
      </c>
      <c r="H51" s="46" t="str">
        <f t="shared" ref="H51:H82" si="16">IF($B51="N/A","N/A",IF(G51&gt;10,"No",IF(G51&lt;-10,"No","Yes")))</f>
        <v>N/A</v>
      </c>
      <c r="I51" s="12" t="s">
        <v>1736</v>
      </c>
      <c r="J51" s="12" t="s">
        <v>1736</v>
      </c>
      <c r="K51" s="47" t="s">
        <v>736</v>
      </c>
      <c r="L51" s="9" t="str">
        <f t="shared" si="13"/>
        <v>N/A</v>
      </c>
    </row>
    <row r="52" spans="1:12" ht="25.5" x14ac:dyDescent="0.2">
      <c r="A52" s="2" t="s">
        <v>1138</v>
      </c>
      <c r="B52" s="37" t="s">
        <v>213</v>
      </c>
      <c r="C52" s="49" t="s">
        <v>1736</v>
      </c>
      <c r="D52" s="46" t="str">
        <f t="shared" si="14"/>
        <v>N/A</v>
      </c>
      <c r="E52" s="49" t="s">
        <v>1736</v>
      </c>
      <c r="F52" s="46" t="str">
        <f t="shared" si="15"/>
        <v>N/A</v>
      </c>
      <c r="G52" s="49" t="s">
        <v>1736</v>
      </c>
      <c r="H52" s="46" t="str">
        <f t="shared" si="16"/>
        <v>N/A</v>
      </c>
      <c r="I52" s="12" t="s">
        <v>1736</v>
      </c>
      <c r="J52" s="12" t="s">
        <v>1736</v>
      </c>
      <c r="K52" s="47" t="s">
        <v>736</v>
      </c>
      <c r="L52" s="9" t="str">
        <f t="shared" si="13"/>
        <v>N/A</v>
      </c>
    </row>
    <row r="53" spans="1:12" ht="25.5" x14ac:dyDescent="0.2">
      <c r="A53" s="2" t="s">
        <v>1139</v>
      </c>
      <c r="B53" s="37" t="s">
        <v>213</v>
      </c>
      <c r="C53" s="49" t="s">
        <v>1736</v>
      </c>
      <c r="D53" s="46" t="str">
        <f t="shared" si="14"/>
        <v>N/A</v>
      </c>
      <c r="E53" s="49" t="s">
        <v>1736</v>
      </c>
      <c r="F53" s="46" t="str">
        <f t="shared" si="15"/>
        <v>N/A</v>
      </c>
      <c r="G53" s="49" t="s">
        <v>1736</v>
      </c>
      <c r="H53" s="46" t="str">
        <f t="shared" si="16"/>
        <v>N/A</v>
      </c>
      <c r="I53" s="12" t="s">
        <v>1736</v>
      </c>
      <c r="J53" s="12" t="s">
        <v>1736</v>
      </c>
      <c r="K53" s="47" t="s">
        <v>736</v>
      </c>
      <c r="L53" s="9" t="str">
        <f t="shared" si="13"/>
        <v>N/A</v>
      </c>
    </row>
    <row r="54" spans="1:12" ht="25.5" x14ac:dyDescent="0.2">
      <c r="A54" s="2" t="s">
        <v>1140</v>
      </c>
      <c r="B54" s="37" t="s">
        <v>213</v>
      </c>
      <c r="C54" s="49" t="s">
        <v>1736</v>
      </c>
      <c r="D54" s="46" t="str">
        <f t="shared" si="14"/>
        <v>N/A</v>
      </c>
      <c r="E54" s="49" t="s">
        <v>1736</v>
      </c>
      <c r="F54" s="46" t="str">
        <f t="shared" si="15"/>
        <v>N/A</v>
      </c>
      <c r="G54" s="49" t="s">
        <v>1736</v>
      </c>
      <c r="H54" s="46" t="str">
        <f t="shared" si="16"/>
        <v>N/A</v>
      </c>
      <c r="I54" s="12" t="s">
        <v>1736</v>
      </c>
      <c r="J54" s="12" t="s">
        <v>1736</v>
      </c>
      <c r="K54" s="47" t="s">
        <v>736</v>
      </c>
      <c r="L54" s="9" t="str">
        <f t="shared" si="13"/>
        <v>N/A</v>
      </c>
    </row>
    <row r="55" spans="1:12" ht="25.5" x14ac:dyDescent="0.2">
      <c r="A55" s="2" t="s">
        <v>1141</v>
      </c>
      <c r="B55" s="37" t="s">
        <v>213</v>
      </c>
      <c r="C55" s="49">
        <v>82264.070342000006</v>
      </c>
      <c r="D55" s="46" t="str">
        <f t="shared" si="14"/>
        <v>N/A</v>
      </c>
      <c r="E55" s="49">
        <v>84163.534723000004</v>
      </c>
      <c r="F55" s="46" t="str">
        <f t="shared" si="15"/>
        <v>N/A</v>
      </c>
      <c r="G55" s="49">
        <v>88039.139897999994</v>
      </c>
      <c r="H55" s="46" t="str">
        <f t="shared" si="16"/>
        <v>N/A</v>
      </c>
      <c r="I55" s="12">
        <v>2.3090000000000002</v>
      </c>
      <c r="J55" s="12">
        <v>4.6050000000000004</v>
      </c>
      <c r="K55" s="47" t="s">
        <v>736</v>
      </c>
      <c r="L55" s="9" t="str">
        <f t="shared" si="13"/>
        <v>Yes</v>
      </c>
    </row>
    <row r="56" spans="1:12" ht="25.5" x14ac:dyDescent="0.2">
      <c r="A56" s="2" t="s">
        <v>1142</v>
      </c>
      <c r="B56" s="37" t="s">
        <v>213</v>
      </c>
      <c r="C56" s="49" t="s">
        <v>1736</v>
      </c>
      <c r="D56" s="46" t="str">
        <f t="shared" si="14"/>
        <v>N/A</v>
      </c>
      <c r="E56" s="49" t="s">
        <v>1736</v>
      </c>
      <c r="F56" s="46" t="str">
        <f t="shared" si="15"/>
        <v>N/A</v>
      </c>
      <c r="G56" s="49" t="s">
        <v>1736</v>
      </c>
      <c r="H56" s="46" t="str">
        <f t="shared" si="16"/>
        <v>N/A</v>
      </c>
      <c r="I56" s="12" t="s">
        <v>1736</v>
      </c>
      <c r="J56" s="12" t="s">
        <v>1736</v>
      </c>
      <c r="K56" s="47" t="s">
        <v>736</v>
      </c>
      <c r="L56" s="9" t="str">
        <f t="shared" si="13"/>
        <v>N/A</v>
      </c>
    </row>
    <row r="57" spans="1:12" ht="25.5" x14ac:dyDescent="0.2">
      <c r="A57" s="2" t="s">
        <v>1143</v>
      </c>
      <c r="B57" s="37" t="s">
        <v>213</v>
      </c>
      <c r="C57" s="49" t="s">
        <v>1736</v>
      </c>
      <c r="D57" s="46" t="str">
        <f t="shared" si="14"/>
        <v>N/A</v>
      </c>
      <c r="E57" s="49" t="s">
        <v>1736</v>
      </c>
      <c r="F57" s="46" t="str">
        <f t="shared" si="15"/>
        <v>N/A</v>
      </c>
      <c r="G57" s="49" t="s">
        <v>1736</v>
      </c>
      <c r="H57" s="46" t="str">
        <f t="shared" si="16"/>
        <v>N/A</v>
      </c>
      <c r="I57" s="12" t="s">
        <v>1736</v>
      </c>
      <c r="J57" s="12" t="s">
        <v>1736</v>
      </c>
      <c r="K57" s="47" t="s">
        <v>736</v>
      </c>
      <c r="L57" s="9" t="str">
        <f t="shared" si="13"/>
        <v>N/A</v>
      </c>
    </row>
    <row r="58" spans="1:12" ht="25.5" x14ac:dyDescent="0.2">
      <c r="A58" s="2" t="s">
        <v>1144</v>
      </c>
      <c r="B58" s="37" t="s">
        <v>213</v>
      </c>
      <c r="C58" s="49" t="s">
        <v>1736</v>
      </c>
      <c r="D58" s="46" t="str">
        <f t="shared" si="14"/>
        <v>N/A</v>
      </c>
      <c r="E58" s="49" t="s">
        <v>1736</v>
      </c>
      <c r="F58" s="46" t="str">
        <f t="shared" si="15"/>
        <v>N/A</v>
      </c>
      <c r="G58" s="49" t="s">
        <v>1736</v>
      </c>
      <c r="H58" s="46" t="str">
        <f t="shared" si="16"/>
        <v>N/A</v>
      </c>
      <c r="I58" s="12" t="s">
        <v>1736</v>
      </c>
      <c r="J58" s="12" t="s">
        <v>1736</v>
      </c>
      <c r="K58" s="47" t="s">
        <v>736</v>
      </c>
      <c r="L58" s="9" t="str">
        <f t="shared" si="13"/>
        <v>N/A</v>
      </c>
    </row>
    <row r="59" spans="1:12" ht="25.5" x14ac:dyDescent="0.2">
      <c r="A59" s="2" t="s">
        <v>1145</v>
      </c>
      <c r="B59" s="37" t="s">
        <v>213</v>
      </c>
      <c r="C59" s="49" t="s">
        <v>1736</v>
      </c>
      <c r="D59" s="46" t="str">
        <f t="shared" si="14"/>
        <v>N/A</v>
      </c>
      <c r="E59" s="49" t="s">
        <v>1736</v>
      </c>
      <c r="F59" s="46" t="str">
        <f t="shared" si="15"/>
        <v>N/A</v>
      </c>
      <c r="G59" s="49" t="s">
        <v>1736</v>
      </c>
      <c r="H59" s="46" t="str">
        <f t="shared" si="16"/>
        <v>N/A</v>
      </c>
      <c r="I59" s="12" t="s">
        <v>1736</v>
      </c>
      <c r="J59" s="12" t="s">
        <v>1736</v>
      </c>
      <c r="K59" s="47" t="s">
        <v>736</v>
      </c>
      <c r="L59" s="9" t="str">
        <f t="shared" si="13"/>
        <v>N/A</v>
      </c>
    </row>
    <row r="60" spans="1:12" x14ac:dyDescent="0.2">
      <c r="A60" s="6" t="s">
        <v>356</v>
      </c>
      <c r="B60" s="37" t="s">
        <v>213</v>
      </c>
      <c r="C60" s="49">
        <v>590320704</v>
      </c>
      <c r="D60" s="46" t="str">
        <f t="shared" si="14"/>
        <v>N/A</v>
      </c>
      <c r="E60" s="49">
        <v>512994845</v>
      </c>
      <c r="F60" s="46" t="str">
        <f t="shared" si="15"/>
        <v>N/A</v>
      </c>
      <c r="G60" s="49">
        <v>637190642</v>
      </c>
      <c r="H60" s="46" t="str">
        <f t="shared" si="16"/>
        <v>N/A</v>
      </c>
      <c r="I60" s="12">
        <v>-13.1</v>
      </c>
      <c r="J60" s="12">
        <v>24.21</v>
      </c>
      <c r="K60" s="47" t="s">
        <v>736</v>
      </c>
      <c r="L60" s="9" t="str">
        <f t="shared" ref="L60:L70" si="17">IF(J60="Div by 0", "N/A", IF(K60="N/A","N/A", IF(J60&gt;VALUE(MID(K60,1,2)), "No", IF(J60&lt;-1*VALUE(MID(K60,1,2)), "No", "Yes"))))</f>
        <v>Yes</v>
      </c>
    </row>
    <row r="61" spans="1:12" ht="25.5" x14ac:dyDescent="0.2">
      <c r="A61" s="2" t="s">
        <v>1146</v>
      </c>
      <c r="B61" s="37" t="s">
        <v>213</v>
      </c>
      <c r="C61" s="49">
        <v>0</v>
      </c>
      <c r="D61" s="46" t="str">
        <f t="shared" si="14"/>
        <v>N/A</v>
      </c>
      <c r="E61" s="49">
        <v>0</v>
      </c>
      <c r="F61" s="46" t="str">
        <f t="shared" si="15"/>
        <v>N/A</v>
      </c>
      <c r="G61" s="49">
        <v>0</v>
      </c>
      <c r="H61" s="46" t="str">
        <f t="shared" si="16"/>
        <v>N/A</v>
      </c>
      <c r="I61" s="12" t="s">
        <v>1736</v>
      </c>
      <c r="J61" s="12" t="s">
        <v>1736</v>
      </c>
      <c r="K61" s="47" t="s">
        <v>736</v>
      </c>
      <c r="L61" s="9" t="str">
        <f t="shared" si="17"/>
        <v>N/A</v>
      </c>
    </row>
    <row r="62" spans="1:12" x14ac:dyDescent="0.2">
      <c r="A62" s="2" t="s">
        <v>1147</v>
      </c>
      <c r="B62" s="37" t="s">
        <v>213</v>
      </c>
      <c r="C62" s="49">
        <v>0</v>
      </c>
      <c r="D62" s="46" t="str">
        <f t="shared" si="14"/>
        <v>N/A</v>
      </c>
      <c r="E62" s="49">
        <v>0</v>
      </c>
      <c r="F62" s="46" t="str">
        <f t="shared" si="15"/>
        <v>N/A</v>
      </c>
      <c r="G62" s="49">
        <v>0</v>
      </c>
      <c r="H62" s="46" t="str">
        <f t="shared" si="16"/>
        <v>N/A</v>
      </c>
      <c r="I62" s="12" t="s">
        <v>1736</v>
      </c>
      <c r="J62" s="12" t="s">
        <v>1736</v>
      </c>
      <c r="K62" s="47" t="s">
        <v>736</v>
      </c>
      <c r="L62" s="9" t="str">
        <f t="shared" si="17"/>
        <v>N/A</v>
      </c>
    </row>
    <row r="63" spans="1:12" ht="25.5" x14ac:dyDescent="0.2">
      <c r="A63" s="2" t="s">
        <v>1148</v>
      </c>
      <c r="B63" s="37" t="s">
        <v>213</v>
      </c>
      <c r="C63" s="49">
        <v>0</v>
      </c>
      <c r="D63" s="46" t="str">
        <f t="shared" si="14"/>
        <v>N/A</v>
      </c>
      <c r="E63" s="49">
        <v>0</v>
      </c>
      <c r="F63" s="46" t="str">
        <f t="shared" si="15"/>
        <v>N/A</v>
      </c>
      <c r="G63" s="49">
        <v>0</v>
      </c>
      <c r="H63" s="46" t="str">
        <f t="shared" si="16"/>
        <v>N/A</v>
      </c>
      <c r="I63" s="12" t="s">
        <v>1736</v>
      </c>
      <c r="J63" s="12" t="s">
        <v>1736</v>
      </c>
      <c r="K63" s="47" t="s">
        <v>736</v>
      </c>
      <c r="L63" s="9" t="str">
        <f t="shared" si="17"/>
        <v>N/A</v>
      </c>
    </row>
    <row r="64" spans="1:12" ht="25.5" x14ac:dyDescent="0.2">
      <c r="A64" s="2" t="s">
        <v>1149</v>
      </c>
      <c r="B64" s="37" t="s">
        <v>213</v>
      </c>
      <c r="C64" s="49">
        <v>0</v>
      </c>
      <c r="D64" s="46" t="str">
        <f t="shared" si="14"/>
        <v>N/A</v>
      </c>
      <c r="E64" s="49">
        <v>0</v>
      </c>
      <c r="F64" s="46" t="str">
        <f t="shared" si="15"/>
        <v>N/A</v>
      </c>
      <c r="G64" s="49">
        <v>0</v>
      </c>
      <c r="H64" s="46" t="str">
        <f t="shared" si="16"/>
        <v>N/A</v>
      </c>
      <c r="I64" s="12" t="s">
        <v>1736</v>
      </c>
      <c r="J64" s="12" t="s">
        <v>1736</v>
      </c>
      <c r="K64" s="47" t="s">
        <v>736</v>
      </c>
      <c r="L64" s="9" t="str">
        <f t="shared" si="17"/>
        <v>N/A</v>
      </c>
    </row>
    <row r="65" spans="1:12" ht="25.5" x14ac:dyDescent="0.2">
      <c r="A65" s="2" t="s">
        <v>1150</v>
      </c>
      <c r="B65" s="37" t="s">
        <v>213</v>
      </c>
      <c r="C65" s="49">
        <v>0</v>
      </c>
      <c r="D65" s="46" t="str">
        <f t="shared" si="14"/>
        <v>N/A</v>
      </c>
      <c r="E65" s="49">
        <v>0</v>
      </c>
      <c r="F65" s="46" t="str">
        <f t="shared" si="15"/>
        <v>N/A</v>
      </c>
      <c r="G65" s="49">
        <v>0</v>
      </c>
      <c r="H65" s="46" t="str">
        <f t="shared" si="16"/>
        <v>N/A</v>
      </c>
      <c r="I65" s="12" t="s">
        <v>1736</v>
      </c>
      <c r="J65" s="12" t="s">
        <v>1736</v>
      </c>
      <c r="K65" s="47" t="s">
        <v>736</v>
      </c>
      <c r="L65" s="9" t="str">
        <f t="shared" si="17"/>
        <v>N/A</v>
      </c>
    </row>
    <row r="66" spans="1:12" ht="25.5" x14ac:dyDescent="0.2">
      <c r="A66" s="2" t="s">
        <v>1151</v>
      </c>
      <c r="B66" s="37" t="s">
        <v>213</v>
      </c>
      <c r="C66" s="49">
        <v>590320704</v>
      </c>
      <c r="D66" s="46" t="str">
        <f t="shared" si="14"/>
        <v>N/A</v>
      </c>
      <c r="E66" s="49">
        <v>512994845</v>
      </c>
      <c r="F66" s="46" t="str">
        <f t="shared" si="15"/>
        <v>N/A</v>
      </c>
      <c r="G66" s="49">
        <v>637190642</v>
      </c>
      <c r="H66" s="46" t="str">
        <f t="shared" si="16"/>
        <v>N/A</v>
      </c>
      <c r="I66" s="12">
        <v>-13.1</v>
      </c>
      <c r="J66" s="12">
        <v>24.21</v>
      </c>
      <c r="K66" s="47" t="s">
        <v>736</v>
      </c>
      <c r="L66" s="9" t="str">
        <f t="shared" si="17"/>
        <v>Yes</v>
      </c>
    </row>
    <row r="67" spans="1:12" ht="25.5" x14ac:dyDescent="0.2">
      <c r="A67" s="2" t="s">
        <v>1152</v>
      </c>
      <c r="B67" s="37" t="s">
        <v>213</v>
      </c>
      <c r="C67" s="49">
        <v>0</v>
      </c>
      <c r="D67" s="46" t="str">
        <f t="shared" si="14"/>
        <v>N/A</v>
      </c>
      <c r="E67" s="49">
        <v>0</v>
      </c>
      <c r="F67" s="46" t="str">
        <f t="shared" si="15"/>
        <v>N/A</v>
      </c>
      <c r="G67" s="49">
        <v>0</v>
      </c>
      <c r="H67" s="46" t="str">
        <f t="shared" si="16"/>
        <v>N/A</v>
      </c>
      <c r="I67" s="12" t="s">
        <v>1736</v>
      </c>
      <c r="J67" s="12" t="s">
        <v>1736</v>
      </c>
      <c r="K67" s="47" t="s">
        <v>736</v>
      </c>
      <c r="L67" s="9" t="str">
        <f t="shared" si="17"/>
        <v>N/A</v>
      </c>
    </row>
    <row r="68" spans="1:12" ht="25.5" x14ac:dyDescent="0.2">
      <c r="A68" s="2" t="s">
        <v>1153</v>
      </c>
      <c r="B68" s="37" t="s">
        <v>213</v>
      </c>
      <c r="C68" s="49">
        <v>0</v>
      </c>
      <c r="D68" s="46" t="str">
        <f t="shared" si="14"/>
        <v>N/A</v>
      </c>
      <c r="E68" s="49">
        <v>0</v>
      </c>
      <c r="F68" s="46" t="str">
        <f t="shared" si="15"/>
        <v>N/A</v>
      </c>
      <c r="G68" s="49">
        <v>0</v>
      </c>
      <c r="H68" s="46" t="str">
        <f t="shared" si="16"/>
        <v>N/A</v>
      </c>
      <c r="I68" s="12" t="s">
        <v>1736</v>
      </c>
      <c r="J68" s="12" t="s">
        <v>1736</v>
      </c>
      <c r="K68" s="47" t="s">
        <v>736</v>
      </c>
      <c r="L68" s="9" t="str">
        <f t="shared" si="17"/>
        <v>N/A</v>
      </c>
    </row>
    <row r="69" spans="1:12" ht="25.5" x14ac:dyDescent="0.2">
      <c r="A69" s="2" t="s">
        <v>1154</v>
      </c>
      <c r="B69" s="37" t="s">
        <v>213</v>
      </c>
      <c r="C69" s="49">
        <v>0</v>
      </c>
      <c r="D69" s="46" t="str">
        <f t="shared" si="14"/>
        <v>N/A</v>
      </c>
      <c r="E69" s="49">
        <v>0</v>
      </c>
      <c r="F69" s="46" t="str">
        <f t="shared" si="15"/>
        <v>N/A</v>
      </c>
      <c r="G69" s="49">
        <v>0</v>
      </c>
      <c r="H69" s="46" t="str">
        <f t="shared" si="16"/>
        <v>N/A</v>
      </c>
      <c r="I69" s="12" t="s">
        <v>1736</v>
      </c>
      <c r="J69" s="12" t="s">
        <v>1736</v>
      </c>
      <c r="K69" s="47" t="s">
        <v>736</v>
      </c>
      <c r="L69" s="9" t="str">
        <f t="shared" si="17"/>
        <v>N/A</v>
      </c>
    </row>
    <row r="70" spans="1:12" ht="25.5" x14ac:dyDescent="0.2">
      <c r="A70" s="2" t="s">
        <v>1155</v>
      </c>
      <c r="B70" s="37" t="s">
        <v>213</v>
      </c>
      <c r="C70" s="49">
        <v>0</v>
      </c>
      <c r="D70" s="46" t="str">
        <f t="shared" si="14"/>
        <v>N/A</v>
      </c>
      <c r="E70" s="49">
        <v>0</v>
      </c>
      <c r="F70" s="46" t="str">
        <f t="shared" si="15"/>
        <v>N/A</v>
      </c>
      <c r="G70" s="49">
        <v>0</v>
      </c>
      <c r="H70" s="46" t="str">
        <f t="shared" si="16"/>
        <v>N/A</v>
      </c>
      <c r="I70" s="12" t="s">
        <v>1736</v>
      </c>
      <c r="J70" s="12" t="s">
        <v>1736</v>
      </c>
      <c r="K70" s="47" t="s">
        <v>736</v>
      </c>
      <c r="L70" s="9" t="str">
        <f t="shared" si="17"/>
        <v>N/A</v>
      </c>
    </row>
    <row r="71" spans="1:12" x14ac:dyDescent="0.2">
      <c r="A71" s="6" t="s">
        <v>1156</v>
      </c>
      <c r="B71" s="37" t="s">
        <v>213</v>
      </c>
      <c r="C71" s="49">
        <v>70142.669202000005</v>
      </c>
      <c r="D71" s="46" t="str">
        <f t="shared" si="14"/>
        <v>N/A</v>
      </c>
      <c r="E71" s="49">
        <v>61107.188206999999</v>
      </c>
      <c r="F71" s="46" t="str">
        <f t="shared" si="15"/>
        <v>N/A</v>
      </c>
      <c r="G71" s="49">
        <v>77649.359249000001</v>
      </c>
      <c r="H71" s="46" t="str">
        <f t="shared" si="16"/>
        <v>N/A</v>
      </c>
      <c r="I71" s="12">
        <v>-12.9</v>
      </c>
      <c r="J71" s="12">
        <v>27.07</v>
      </c>
      <c r="K71" s="47" t="s">
        <v>736</v>
      </c>
      <c r="L71" s="9" t="str">
        <f t="shared" ref="L71:L81" si="18">IF(J71="Div by 0", "N/A", IF(K71="N/A","N/A", IF(J71&gt;VALUE(MID(K71,1,2)), "No", IF(J71&lt;-1*VALUE(MID(K71,1,2)), "No", "Yes"))))</f>
        <v>Yes</v>
      </c>
    </row>
    <row r="72" spans="1:12" ht="25.5" x14ac:dyDescent="0.2">
      <c r="A72" s="2" t="s">
        <v>1157</v>
      </c>
      <c r="B72" s="37" t="s">
        <v>213</v>
      </c>
      <c r="C72" s="49" t="s">
        <v>1736</v>
      </c>
      <c r="D72" s="46" t="str">
        <f t="shared" si="14"/>
        <v>N/A</v>
      </c>
      <c r="E72" s="49" t="s">
        <v>1736</v>
      </c>
      <c r="F72" s="46" t="str">
        <f t="shared" si="15"/>
        <v>N/A</v>
      </c>
      <c r="G72" s="49" t="s">
        <v>1736</v>
      </c>
      <c r="H72" s="46" t="str">
        <f t="shared" si="16"/>
        <v>N/A</v>
      </c>
      <c r="I72" s="12" t="s">
        <v>1736</v>
      </c>
      <c r="J72" s="12" t="s">
        <v>1736</v>
      </c>
      <c r="K72" s="47" t="s">
        <v>736</v>
      </c>
      <c r="L72" s="9" t="str">
        <f t="shared" si="18"/>
        <v>N/A</v>
      </c>
    </row>
    <row r="73" spans="1:12" ht="25.5" x14ac:dyDescent="0.2">
      <c r="A73" s="2" t="s">
        <v>1158</v>
      </c>
      <c r="B73" s="37" t="s">
        <v>213</v>
      </c>
      <c r="C73" s="49" t="s">
        <v>1736</v>
      </c>
      <c r="D73" s="46" t="str">
        <f t="shared" si="14"/>
        <v>N/A</v>
      </c>
      <c r="E73" s="49" t="s">
        <v>1736</v>
      </c>
      <c r="F73" s="46" t="str">
        <f t="shared" si="15"/>
        <v>N/A</v>
      </c>
      <c r="G73" s="49" t="s">
        <v>1736</v>
      </c>
      <c r="H73" s="46" t="str">
        <f t="shared" si="16"/>
        <v>N/A</v>
      </c>
      <c r="I73" s="12" t="s">
        <v>1736</v>
      </c>
      <c r="J73" s="12" t="s">
        <v>1736</v>
      </c>
      <c r="K73" s="47" t="s">
        <v>736</v>
      </c>
      <c r="L73" s="9" t="str">
        <f t="shared" si="18"/>
        <v>N/A</v>
      </c>
    </row>
    <row r="74" spans="1:12" ht="25.5" x14ac:dyDescent="0.2">
      <c r="A74" s="2" t="s">
        <v>1159</v>
      </c>
      <c r="B74" s="37" t="s">
        <v>213</v>
      </c>
      <c r="C74" s="49" t="s">
        <v>1736</v>
      </c>
      <c r="D74" s="46" t="str">
        <f t="shared" si="14"/>
        <v>N/A</v>
      </c>
      <c r="E74" s="49" t="s">
        <v>1736</v>
      </c>
      <c r="F74" s="46" t="str">
        <f t="shared" si="15"/>
        <v>N/A</v>
      </c>
      <c r="G74" s="49" t="s">
        <v>1736</v>
      </c>
      <c r="H74" s="46" t="str">
        <f t="shared" si="16"/>
        <v>N/A</v>
      </c>
      <c r="I74" s="12" t="s">
        <v>1736</v>
      </c>
      <c r="J74" s="12" t="s">
        <v>1736</v>
      </c>
      <c r="K74" s="47" t="s">
        <v>736</v>
      </c>
      <c r="L74" s="9" t="str">
        <f t="shared" si="18"/>
        <v>N/A</v>
      </c>
    </row>
    <row r="75" spans="1:12" ht="25.5" x14ac:dyDescent="0.2">
      <c r="A75" s="2" t="s">
        <v>1160</v>
      </c>
      <c r="B75" s="37" t="s">
        <v>213</v>
      </c>
      <c r="C75" s="49" t="s">
        <v>1736</v>
      </c>
      <c r="D75" s="46" t="str">
        <f t="shared" si="14"/>
        <v>N/A</v>
      </c>
      <c r="E75" s="49" t="s">
        <v>1736</v>
      </c>
      <c r="F75" s="46" t="str">
        <f t="shared" si="15"/>
        <v>N/A</v>
      </c>
      <c r="G75" s="49" t="s">
        <v>1736</v>
      </c>
      <c r="H75" s="46" t="str">
        <f t="shared" si="16"/>
        <v>N/A</v>
      </c>
      <c r="I75" s="12" t="s">
        <v>1736</v>
      </c>
      <c r="J75" s="12" t="s">
        <v>1736</v>
      </c>
      <c r="K75" s="47" t="s">
        <v>736</v>
      </c>
      <c r="L75" s="9" t="str">
        <f t="shared" si="18"/>
        <v>N/A</v>
      </c>
    </row>
    <row r="76" spans="1:12" ht="25.5" x14ac:dyDescent="0.2">
      <c r="A76" s="2" t="s">
        <v>1161</v>
      </c>
      <c r="B76" s="37" t="s">
        <v>213</v>
      </c>
      <c r="C76" s="49" t="s">
        <v>1736</v>
      </c>
      <c r="D76" s="46" t="str">
        <f t="shared" si="14"/>
        <v>N/A</v>
      </c>
      <c r="E76" s="49" t="s">
        <v>1736</v>
      </c>
      <c r="F76" s="46" t="str">
        <f t="shared" si="15"/>
        <v>N/A</v>
      </c>
      <c r="G76" s="49" t="s">
        <v>1736</v>
      </c>
      <c r="H76" s="46" t="str">
        <f t="shared" si="16"/>
        <v>N/A</v>
      </c>
      <c r="I76" s="12" t="s">
        <v>1736</v>
      </c>
      <c r="J76" s="12" t="s">
        <v>1736</v>
      </c>
      <c r="K76" s="47" t="s">
        <v>736</v>
      </c>
      <c r="L76" s="9" t="str">
        <f t="shared" si="18"/>
        <v>N/A</v>
      </c>
    </row>
    <row r="77" spans="1:12" ht="25.5" x14ac:dyDescent="0.2">
      <c r="A77" s="2" t="s">
        <v>1162</v>
      </c>
      <c r="B77" s="37" t="s">
        <v>213</v>
      </c>
      <c r="C77" s="49">
        <v>70142.669202000005</v>
      </c>
      <c r="D77" s="46" t="str">
        <f t="shared" si="14"/>
        <v>N/A</v>
      </c>
      <c r="E77" s="49">
        <v>61107.188206999999</v>
      </c>
      <c r="F77" s="46" t="str">
        <f t="shared" si="15"/>
        <v>N/A</v>
      </c>
      <c r="G77" s="49">
        <v>77649.359249000001</v>
      </c>
      <c r="H77" s="46" t="str">
        <f t="shared" si="16"/>
        <v>N/A</v>
      </c>
      <c r="I77" s="12">
        <v>-12.9</v>
      </c>
      <c r="J77" s="12">
        <v>27.07</v>
      </c>
      <c r="K77" s="47" t="s">
        <v>736</v>
      </c>
      <c r="L77" s="9" t="str">
        <f t="shared" si="18"/>
        <v>Yes</v>
      </c>
    </row>
    <row r="78" spans="1:12" ht="25.5" x14ac:dyDescent="0.2">
      <c r="A78" s="2" t="s">
        <v>1163</v>
      </c>
      <c r="B78" s="37" t="s">
        <v>213</v>
      </c>
      <c r="C78" s="49" t="s">
        <v>1736</v>
      </c>
      <c r="D78" s="46" t="str">
        <f t="shared" si="14"/>
        <v>N/A</v>
      </c>
      <c r="E78" s="49" t="s">
        <v>1736</v>
      </c>
      <c r="F78" s="46" t="str">
        <f t="shared" si="15"/>
        <v>N/A</v>
      </c>
      <c r="G78" s="49" t="s">
        <v>1736</v>
      </c>
      <c r="H78" s="46" t="str">
        <f t="shared" si="16"/>
        <v>N/A</v>
      </c>
      <c r="I78" s="12" t="s">
        <v>1736</v>
      </c>
      <c r="J78" s="12" t="s">
        <v>1736</v>
      </c>
      <c r="K78" s="47" t="s">
        <v>736</v>
      </c>
      <c r="L78" s="9" t="str">
        <f t="shared" si="18"/>
        <v>N/A</v>
      </c>
    </row>
    <row r="79" spans="1:12" ht="25.5" x14ac:dyDescent="0.2">
      <c r="A79" s="2" t="s">
        <v>1164</v>
      </c>
      <c r="B79" s="37" t="s">
        <v>213</v>
      </c>
      <c r="C79" s="49" t="s">
        <v>1736</v>
      </c>
      <c r="D79" s="46" t="str">
        <f t="shared" si="14"/>
        <v>N/A</v>
      </c>
      <c r="E79" s="49" t="s">
        <v>1736</v>
      </c>
      <c r="F79" s="46" t="str">
        <f t="shared" si="15"/>
        <v>N/A</v>
      </c>
      <c r="G79" s="49" t="s">
        <v>1736</v>
      </c>
      <c r="H79" s="46" t="str">
        <f t="shared" si="16"/>
        <v>N/A</v>
      </c>
      <c r="I79" s="12" t="s">
        <v>1736</v>
      </c>
      <c r="J79" s="12" t="s">
        <v>1736</v>
      </c>
      <c r="K79" s="47" t="s">
        <v>736</v>
      </c>
      <c r="L79" s="9" t="str">
        <f t="shared" si="18"/>
        <v>N/A</v>
      </c>
    </row>
    <row r="80" spans="1:12" ht="25.5" x14ac:dyDescent="0.2">
      <c r="A80" s="2" t="s">
        <v>1165</v>
      </c>
      <c r="B80" s="37" t="s">
        <v>213</v>
      </c>
      <c r="C80" s="49" t="s">
        <v>1736</v>
      </c>
      <c r="D80" s="46" t="str">
        <f t="shared" si="14"/>
        <v>N/A</v>
      </c>
      <c r="E80" s="49" t="s">
        <v>1736</v>
      </c>
      <c r="F80" s="46" t="str">
        <f t="shared" si="15"/>
        <v>N/A</v>
      </c>
      <c r="G80" s="49" t="s">
        <v>1736</v>
      </c>
      <c r="H80" s="46" t="str">
        <f t="shared" si="16"/>
        <v>N/A</v>
      </c>
      <c r="I80" s="12" t="s">
        <v>1736</v>
      </c>
      <c r="J80" s="12" t="s">
        <v>1736</v>
      </c>
      <c r="K80" s="47" t="s">
        <v>736</v>
      </c>
      <c r="L80" s="9" t="str">
        <f t="shared" si="18"/>
        <v>N/A</v>
      </c>
    </row>
    <row r="81" spans="1:12" ht="25.5" x14ac:dyDescent="0.2">
      <c r="A81" s="2" t="s">
        <v>1166</v>
      </c>
      <c r="B81" s="37" t="s">
        <v>213</v>
      </c>
      <c r="C81" s="49" t="s">
        <v>1736</v>
      </c>
      <c r="D81" s="46" t="str">
        <f t="shared" si="14"/>
        <v>N/A</v>
      </c>
      <c r="E81" s="49" t="s">
        <v>1736</v>
      </c>
      <c r="F81" s="46" t="str">
        <f t="shared" si="15"/>
        <v>N/A</v>
      </c>
      <c r="G81" s="49" t="s">
        <v>1736</v>
      </c>
      <c r="H81" s="46" t="str">
        <f t="shared" si="16"/>
        <v>N/A</v>
      </c>
      <c r="I81" s="12" t="s">
        <v>1736</v>
      </c>
      <c r="J81" s="12" t="s">
        <v>1736</v>
      </c>
      <c r="K81" s="47" t="s">
        <v>736</v>
      </c>
      <c r="L81" s="9" t="str">
        <f t="shared" si="18"/>
        <v>N/A</v>
      </c>
    </row>
    <row r="82" spans="1:12" x14ac:dyDescent="0.2">
      <c r="A82" s="2" t="s">
        <v>357</v>
      </c>
      <c r="B82" s="37" t="s">
        <v>213</v>
      </c>
      <c r="C82" s="49">
        <v>590330340</v>
      </c>
      <c r="D82" s="46" t="str">
        <f t="shared" si="14"/>
        <v>N/A</v>
      </c>
      <c r="E82" s="49">
        <v>512994845</v>
      </c>
      <c r="F82" s="46" t="str">
        <f t="shared" si="15"/>
        <v>N/A</v>
      </c>
      <c r="G82" s="49">
        <v>637190642</v>
      </c>
      <c r="H82" s="46" t="str">
        <f t="shared" si="16"/>
        <v>N/A</v>
      </c>
      <c r="I82" s="12">
        <v>-13.1</v>
      </c>
      <c r="J82" s="12">
        <v>24.21</v>
      </c>
      <c r="K82" s="47" t="s">
        <v>736</v>
      </c>
      <c r="L82" s="9" t="str">
        <f t="shared" ref="L82:L138" si="19">IF(J82="Div by 0", "N/A", IF(K82="N/A","N/A", IF(J82&gt;VALUE(MID(K82,1,2)), "No", IF(J82&lt;-1*VALUE(MID(K82,1,2)), "No", "Yes"))))</f>
        <v>Yes</v>
      </c>
    </row>
    <row r="83" spans="1:12" x14ac:dyDescent="0.2">
      <c r="A83" s="2" t="s">
        <v>363</v>
      </c>
      <c r="B83" s="37" t="s">
        <v>213</v>
      </c>
      <c r="C83" s="38">
        <v>7870</v>
      </c>
      <c r="D83" s="46" t="str">
        <f t="shared" ref="D83:D114" si="20">IF($B83="N/A","N/A",IF(C83&gt;10,"No",IF(C83&lt;-10,"No","Yes")))</f>
        <v>N/A</v>
      </c>
      <c r="E83" s="38">
        <v>7873</v>
      </c>
      <c r="F83" s="46" t="str">
        <f t="shared" ref="F83:F114" si="21">IF($B83="N/A","N/A",IF(E83&gt;10,"No",IF(E83&lt;-10,"No","Yes")))</f>
        <v>N/A</v>
      </c>
      <c r="G83" s="38">
        <v>7966</v>
      </c>
      <c r="H83" s="46" t="str">
        <f t="shared" ref="H83:H114" si="22">IF($B83="N/A","N/A",IF(G83&gt;10,"No",IF(G83&lt;-10,"No","Yes")))</f>
        <v>N/A</v>
      </c>
      <c r="I83" s="12">
        <v>3.8100000000000002E-2</v>
      </c>
      <c r="J83" s="12">
        <v>1.181</v>
      </c>
      <c r="K83" s="47" t="s">
        <v>736</v>
      </c>
      <c r="L83" s="9" t="str">
        <f t="shared" si="19"/>
        <v>Yes</v>
      </c>
    </row>
    <row r="84" spans="1:12" x14ac:dyDescent="0.2">
      <c r="A84" s="2" t="s">
        <v>358</v>
      </c>
      <c r="B84" s="37" t="s">
        <v>213</v>
      </c>
      <c r="C84" s="49">
        <v>75010.208385999998</v>
      </c>
      <c r="D84" s="46" t="str">
        <f t="shared" si="20"/>
        <v>N/A</v>
      </c>
      <c r="E84" s="49">
        <v>65158.750794</v>
      </c>
      <c r="F84" s="46" t="str">
        <f t="shared" si="21"/>
        <v>N/A</v>
      </c>
      <c r="G84" s="49">
        <v>79988.782575999998</v>
      </c>
      <c r="H84" s="46" t="str">
        <f t="shared" si="22"/>
        <v>N/A</v>
      </c>
      <c r="I84" s="12">
        <v>-13.1</v>
      </c>
      <c r="J84" s="12">
        <v>22.76</v>
      </c>
      <c r="K84" s="47" t="s">
        <v>736</v>
      </c>
      <c r="L84" s="9" t="str">
        <f t="shared" si="19"/>
        <v>Yes</v>
      </c>
    </row>
    <row r="85" spans="1:12" ht="25.5" x14ac:dyDescent="0.2">
      <c r="A85" s="2" t="s">
        <v>1167</v>
      </c>
      <c r="B85" s="37" t="s">
        <v>213</v>
      </c>
      <c r="C85" s="49">
        <v>18353930</v>
      </c>
      <c r="D85" s="46" t="str">
        <f t="shared" si="20"/>
        <v>N/A</v>
      </c>
      <c r="E85" s="49">
        <v>15436401</v>
      </c>
      <c r="F85" s="46" t="str">
        <f t="shared" si="21"/>
        <v>N/A</v>
      </c>
      <c r="G85" s="49">
        <v>18739055</v>
      </c>
      <c r="H85" s="46" t="str">
        <f t="shared" si="22"/>
        <v>N/A</v>
      </c>
      <c r="I85" s="12">
        <v>-15.9</v>
      </c>
      <c r="J85" s="12">
        <v>21.4</v>
      </c>
      <c r="K85" s="47" t="s">
        <v>736</v>
      </c>
      <c r="L85" s="9" t="str">
        <f t="shared" si="19"/>
        <v>Yes</v>
      </c>
    </row>
    <row r="86" spans="1:12" x14ac:dyDescent="0.2">
      <c r="A86" s="2" t="s">
        <v>726</v>
      </c>
      <c r="B86" s="37" t="s">
        <v>213</v>
      </c>
      <c r="C86" s="38">
        <v>6685</v>
      </c>
      <c r="D86" s="46" t="str">
        <f t="shared" si="20"/>
        <v>N/A</v>
      </c>
      <c r="E86" s="38">
        <v>6723</v>
      </c>
      <c r="F86" s="46" t="str">
        <f t="shared" si="21"/>
        <v>N/A</v>
      </c>
      <c r="G86" s="38">
        <v>6830</v>
      </c>
      <c r="H86" s="46" t="str">
        <f t="shared" si="22"/>
        <v>N/A</v>
      </c>
      <c r="I86" s="12">
        <v>0.56840000000000002</v>
      </c>
      <c r="J86" s="12">
        <v>1.5920000000000001</v>
      </c>
      <c r="K86" s="47" t="s">
        <v>736</v>
      </c>
      <c r="L86" s="9" t="str">
        <f t="shared" si="19"/>
        <v>Yes</v>
      </c>
    </row>
    <row r="87" spans="1:12" ht="25.5" x14ac:dyDescent="0.2">
      <c r="A87" s="2" t="s">
        <v>1168</v>
      </c>
      <c r="B87" s="37" t="s">
        <v>213</v>
      </c>
      <c r="C87" s="49">
        <v>2745.5392670000001</v>
      </c>
      <c r="D87" s="46" t="str">
        <f t="shared" si="20"/>
        <v>N/A</v>
      </c>
      <c r="E87" s="49">
        <v>2296.0584560000002</v>
      </c>
      <c r="F87" s="46" t="str">
        <f t="shared" si="21"/>
        <v>N/A</v>
      </c>
      <c r="G87" s="49">
        <v>2743.6390922000001</v>
      </c>
      <c r="H87" s="46" t="str">
        <f t="shared" si="22"/>
        <v>N/A</v>
      </c>
      <c r="I87" s="12">
        <v>-16.399999999999999</v>
      </c>
      <c r="J87" s="12">
        <v>19.489999999999998</v>
      </c>
      <c r="K87" s="47" t="s">
        <v>736</v>
      </c>
      <c r="L87" s="9" t="str">
        <f t="shared" si="19"/>
        <v>Yes</v>
      </c>
    </row>
    <row r="88" spans="1:12" ht="25.5" x14ac:dyDescent="0.2">
      <c r="A88" s="2" t="s">
        <v>1169</v>
      </c>
      <c r="B88" s="37" t="s">
        <v>213</v>
      </c>
      <c r="C88" s="49">
        <v>323043682</v>
      </c>
      <c r="D88" s="46" t="str">
        <f t="shared" si="20"/>
        <v>N/A</v>
      </c>
      <c r="E88" s="49">
        <v>287485698</v>
      </c>
      <c r="F88" s="46" t="str">
        <f t="shared" si="21"/>
        <v>N/A</v>
      </c>
      <c r="G88" s="49">
        <v>360034006</v>
      </c>
      <c r="H88" s="46" t="str">
        <f t="shared" si="22"/>
        <v>N/A</v>
      </c>
      <c r="I88" s="12">
        <v>-11</v>
      </c>
      <c r="J88" s="12">
        <v>25.24</v>
      </c>
      <c r="K88" s="47" t="s">
        <v>736</v>
      </c>
      <c r="L88" s="9" t="str">
        <f t="shared" si="19"/>
        <v>Yes</v>
      </c>
    </row>
    <row r="89" spans="1:12" x14ac:dyDescent="0.2">
      <c r="A89" s="2" t="s">
        <v>727</v>
      </c>
      <c r="B89" s="37" t="s">
        <v>213</v>
      </c>
      <c r="C89" s="38">
        <v>4374</v>
      </c>
      <c r="D89" s="46" t="str">
        <f t="shared" si="20"/>
        <v>N/A</v>
      </c>
      <c r="E89" s="38">
        <v>4439</v>
      </c>
      <c r="F89" s="46" t="str">
        <f t="shared" si="21"/>
        <v>N/A</v>
      </c>
      <c r="G89" s="38">
        <v>4590</v>
      </c>
      <c r="H89" s="46" t="str">
        <f t="shared" si="22"/>
        <v>N/A</v>
      </c>
      <c r="I89" s="12">
        <v>1.486</v>
      </c>
      <c r="J89" s="12">
        <v>3.4020000000000001</v>
      </c>
      <c r="K89" s="47" t="s">
        <v>736</v>
      </c>
      <c r="L89" s="9" t="str">
        <f t="shared" si="19"/>
        <v>Yes</v>
      </c>
    </row>
    <row r="90" spans="1:12" ht="25.5" x14ac:dyDescent="0.2">
      <c r="A90" s="2" t="s">
        <v>1170</v>
      </c>
      <c r="B90" s="37" t="s">
        <v>213</v>
      </c>
      <c r="C90" s="49">
        <v>73855.437128000005</v>
      </c>
      <c r="D90" s="46" t="str">
        <f t="shared" si="20"/>
        <v>N/A</v>
      </c>
      <c r="E90" s="49">
        <v>64763.617481000001</v>
      </c>
      <c r="F90" s="46" t="str">
        <f t="shared" si="21"/>
        <v>N/A</v>
      </c>
      <c r="G90" s="49">
        <v>78438.781264000005</v>
      </c>
      <c r="H90" s="46" t="str">
        <f t="shared" si="22"/>
        <v>N/A</v>
      </c>
      <c r="I90" s="12">
        <v>-12.3</v>
      </c>
      <c r="J90" s="12">
        <v>21.12</v>
      </c>
      <c r="K90" s="47" t="s">
        <v>736</v>
      </c>
      <c r="L90" s="9" t="str">
        <f t="shared" si="19"/>
        <v>Yes</v>
      </c>
    </row>
    <row r="91" spans="1:12" ht="25.5" x14ac:dyDescent="0.2">
      <c r="A91" s="2" t="s">
        <v>1171</v>
      </c>
      <c r="B91" s="37" t="s">
        <v>213</v>
      </c>
      <c r="C91" s="49">
        <v>0</v>
      </c>
      <c r="D91" s="46" t="str">
        <f t="shared" si="20"/>
        <v>N/A</v>
      </c>
      <c r="E91" s="49">
        <v>0</v>
      </c>
      <c r="F91" s="46" t="str">
        <f t="shared" si="21"/>
        <v>N/A</v>
      </c>
      <c r="G91" s="49">
        <v>0</v>
      </c>
      <c r="H91" s="46" t="str">
        <f t="shared" si="22"/>
        <v>N/A</v>
      </c>
      <c r="I91" s="12" t="s">
        <v>1736</v>
      </c>
      <c r="J91" s="12" t="s">
        <v>1736</v>
      </c>
      <c r="K91" s="47" t="s">
        <v>736</v>
      </c>
      <c r="L91" s="9" t="str">
        <f t="shared" si="19"/>
        <v>N/A</v>
      </c>
    </row>
    <row r="92" spans="1:12" x14ac:dyDescent="0.2">
      <c r="A92" s="2" t="s">
        <v>728</v>
      </c>
      <c r="B92" s="37" t="s">
        <v>213</v>
      </c>
      <c r="C92" s="38">
        <v>0</v>
      </c>
      <c r="D92" s="46" t="str">
        <f t="shared" si="20"/>
        <v>N/A</v>
      </c>
      <c r="E92" s="38">
        <v>0</v>
      </c>
      <c r="F92" s="46" t="str">
        <f t="shared" si="21"/>
        <v>N/A</v>
      </c>
      <c r="G92" s="38">
        <v>0</v>
      </c>
      <c r="H92" s="46" t="str">
        <f t="shared" si="22"/>
        <v>N/A</v>
      </c>
      <c r="I92" s="12" t="s">
        <v>1736</v>
      </c>
      <c r="J92" s="12" t="s">
        <v>1736</v>
      </c>
      <c r="K92" s="47" t="s">
        <v>736</v>
      </c>
      <c r="L92" s="9" t="str">
        <f t="shared" si="19"/>
        <v>N/A</v>
      </c>
    </row>
    <row r="93" spans="1:12" ht="25.5" x14ac:dyDescent="0.2">
      <c r="A93" s="2" t="s">
        <v>1172</v>
      </c>
      <c r="B93" s="37" t="s">
        <v>213</v>
      </c>
      <c r="C93" s="49" t="s">
        <v>1736</v>
      </c>
      <c r="D93" s="46" t="str">
        <f t="shared" si="20"/>
        <v>N/A</v>
      </c>
      <c r="E93" s="49" t="s">
        <v>1736</v>
      </c>
      <c r="F93" s="46" t="str">
        <f t="shared" si="21"/>
        <v>N/A</v>
      </c>
      <c r="G93" s="49" t="s">
        <v>1736</v>
      </c>
      <c r="H93" s="46" t="str">
        <f t="shared" si="22"/>
        <v>N/A</v>
      </c>
      <c r="I93" s="12" t="s">
        <v>1736</v>
      </c>
      <c r="J93" s="12" t="s">
        <v>1736</v>
      </c>
      <c r="K93" s="47" t="s">
        <v>736</v>
      </c>
      <c r="L93" s="9" t="str">
        <f t="shared" si="19"/>
        <v>N/A</v>
      </c>
    </row>
    <row r="94" spans="1:12" x14ac:dyDescent="0.2">
      <c r="A94" s="2" t="s">
        <v>1173</v>
      </c>
      <c r="B94" s="37" t="s">
        <v>213</v>
      </c>
      <c r="C94" s="49">
        <v>109202222</v>
      </c>
      <c r="D94" s="46" t="str">
        <f t="shared" si="20"/>
        <v>N/A</v>
      </c>
      <c r="E94" s="49">
        <v>96857561</v>
      </c>
      <c r="F94" s="46" t="str">
        <f t="shared" si="21"/>
        <v>N/A</v>
      </c>
      <c r="G94" s="49">
        <v>118532431</v>
      </c>
      <c r="H94" s="46" t="str">
        <f t="shared" si="22"/>
        <v>N/A</v>
      </c>
      <c r="I94" s="12">
        <v>-11.3</v>
      </c>
      <c r="J94" s="12">
        <v>22.38</v>
      </c>
      <c r="K94" s="47" t="s">
        <v>736</v>
      </c>
      <c r="L94" s="9" t="str">
        <f t="shared" si="19"/>
        <v>Yes</v>
      </c>
    </row>
    <row r="95" spans="1:12" x14ac:dyDescent="0.2">
      <c r="A95" s="2" t="s">
        <v>729</v>
      </c>
      <c r="B95" s="37" t="s">
        <v>213</v>
      </c>
      <c r="C95" s="38">
        <v>6885</v>
      </c>
      <c r="D95" s="46" t="str">
        <f t="shared" si="20"/>
        <v>N/A</v>
      </c>
      <c r="E95" s="38">
        <v>6912</v>
      </c>
      <c r="F95" s="46" t="str">
        <f t="shared" si="21"/>
        <v>N/A</v>
      </c>
      <c r="G95" s="38">
        <v>7032</v>
      </c>
      <c r="H95" s="46" t="str">
        <f t="shared" si="22"/>
        <v>N/A</v>
      </c>
      <c r="I95" s="12">
        <v>0.39219999999999999</v>
      </c>
      <c r="J95" s="12">
        <v>1.736</v>
      </c>
      <c r="K95" s="47" t="s">
        <v>736</v>
      </c>
      <c r="L95" s="9" t="str">
        <f t="shared" si="19"/>
        <v>Yes</v>
      </c>
    </row>
    <row r="96" spans="1:12" x14ac:dyDescent="0.2">
      <c r="A96" s="2" t="s">
        <v>1174</v>
      </c>
      <c r="B96" s="37" t="s">
        <v>213</v>
      </c>
      <c r="C96" s="49">
        <v>15860.889179</v>
      </c>
      <c r="D96" s="46" t="str">
        <f t="shared" si="20"/>
        <v>N/A</v>
      </c>
      <c r="E96" s="49">
        <v>14012.957321</v>
      </c>
      <c r="F96" s="46" t="str">
        <f t="shared" si="21"/>
        <v>N/A</v>
      </c>
      <c r="G96" s="49">
        <v>16856.147753000001</v>
      </c>
      <c r="H96" s="46" t="str">
        <f t="shared" si="22"/>
        <v>N/A</v>
      </c>
      <c r="I96" s="12">
        <v>-11.7</v>
      </c>
      <c r="J96" s="12">
        <v>20.29</v>
      </c>
      <c r="K96" s="47" t="s">
        <v>736</v>
      </c>
      <c r="L96" s="9" t="str">
        <f t="shared" si="19"/>
        <v>Yes</v>
      </c>
    </row>
    <row r="97" spans="1:12" x14ac:dyDescent="0.2">
      <c r="A97" s="2" t="s">
        <v>1175</v>
      </c>
      <c r="B97" s="37" t="s">
        <v>213</v>
      </c>
      <c r="C97" s="49">
        <v>19195155</v>
      </c>
      <c r="D97" s="46" t="str">
        <f t="shared" si="20"/>
        <v>N/A</v>
      </c>
      <c r="E97" s="49">
        <v>12651178</v>
      </c>
      <c r="F97" s="46" t="str">
        <f t="shared" si="21"/>
        <v>N/A</v>
      </c>
      <c r="G97" s="49">
        <v>15414417</v>
      </c>
      <c r="H97" s="46" t="str">
        <f t="shared" si="22"/>
        <v>N/A</v>
      </c>
      <c r="I97" s="12">
        <v>-34.1</v>
      </c>
      <c r="J97" s="12">
        <v>21.84</v>
      </c>
      <c r="K97" s="47" t="s">
        <v>736</v>
      </c>
      <c r="L97" s="9" t="str">
        <f t="shared" si="19"/>
        <v>Yes</v>
      </c>
    </row>
    <row r="98" spans="1:12" x14ac:dyDescent="0.2">
      <c r="A98" s="2" t="s">
        <v>518</v>
      </c>
      <c r="B98" s="37" t="s">
        <v>213</v>
      </c>
      <c r="C98" s="38">
        <v>365</v>
      </c>
      <c r="D98" s="46" t="str">
        <f t="shared" si="20"/>
        <v>N/A</v>
      </c>
      <c r="E98" s="38">
        <v>335</v>
      </c>
      <c r="F98" s="46" t="str">
        <f t="shared" si="21"/>
        <v>N/A</v>
      </c>
      <c r="G98" s="38">
        <v>340</v>
      </c>
      <c r="H98" s="46" t="str">
        <f t="shared" si="22"/>
        <v>N/A</v>
      </c>
      <c r="I98" s="12">
        <v>-8.2200000000000006</v>
      </c>
      <c r="J98" s="12">
        <v>1.4930000000000001</v>
      </c>
      <c r="K98" s="47" t="s">
        <v>736</v>
      </c>
      <c r="L98" s="9" t="str">
        <f t="shared" si="19"/>
        <v>Yes</v>
      </c>
    </row>
    <row r="99" spans="1:12" x14ac:dyDescent="0.2">
      <c r="A99" s="2" t="s">
        <v>1176</v>
      </c>
      <c r="B99" s="37" t="s">
        <v>213</v>
      </c>
      <c r="C99" s="49">
        <v>52589.465752999997</v>
      </c>
      <c r="D99" s="46" t="str">
        <f t="shared" si="20"/>
        <v>N/A</v>
      </c>
      <c r="E99" s="49">
        <v>37764.710447999998</v>
      </c>
      <c r="F99" s="46" t="str">
        <f t="shared" si="21"/>
        <v>N/A</v>
      </c>
      <c r="G99" s="49">
        <v>45336.520587999999</v>
      </c>
      <c r="H99" s="46" t="str">
        <f t="shared" si="22"/>
        <v>N/A</v>
      </c>
      <c r="I99" s="12">
        <v>-28.2</v>
      </c>
      <c r="J99" s="12">
        <v>20.05</v>
      </c>
      <c r="K99" s="47" t="s">
        <v>736</v>
      </c>
      <c r="L99" s="9" t="str">
        <f t="shared" si="19"/>
        <v>Yes</v>
      </c>
    </row>
    <row r="100" spans="1:12" ht="25.5" x14ac:dyDescent="0.2">
      <c r="A100" s="2" t="s">
        <v>1177</v>
      </c>
      <c r="B100" s="37" t="s">
        <v>213</v>
      </c>
      <c r="C100" s="49">
        <v>0</v>
      </c>
      <c r="D100" s="46" t="str">
        <f t="shared" si="20"/>
        <v>N/A</v>
      </c>
      <c r="E100" s="49">
        <v>0</v>
      </c>
      <c r="F100" s="46" t="str">
        <f t="shared" si="21"/>
        <v>N/A</v>
      </c>
      <c r="G100" s="49">
        <v>0</v>
      </c>
      <c r="H100" s="46" t="str">
        <f t="shared" si="22"/>
        <v>N/A</v>
      </c>
      <c r="I100" s="12" t="s">
        <v>1736</v>
      </c>
      <c r="J100" s="12" t="s">
        <v>1736</v>
      </c>
      <c r="K100" s="47" t="s">
        <v>736</v>
      </c>
      <c r="L100" s="9" t="str">
        <f t="shared" si="19"/>
        <v>N/A</v>
      </c>
    </row>
    <row r="101" spans="1:12" x14ac:dyDescent="0.2">
      <c r="A101" s="2" t="s">
        <v>519</v>
      </c>
      <c r="B101" s="37" t="s">
        <v>213</v>
      </c>
      <c r="C101" s="38">
        <v>0</v>
      </c>
      <c r="D101" s="46" t="str">
        <f t="shared" si="20"/>
        <v>N/A</v>
      </c>
      <c r="E101" s="38">
        <v>0</v>
      </c>
      <c r="F101" s="46" t="str">
        <f t="shared" si="21"/>
        <v>N/A</v>
      </c>
      <c r="G101" s="38">
        <v>0</v>
      </c>
      <c r="H101" s="46" t="str">
        <f t="shared" si="22"/>
        <v>N/A</v>
      </c>
      <c r="I101" s="12" t="s">
        <v>1736</v>
      </c>
      <c r="J101" s="12" t="s">
        <v>1736</v>
      </c>
      <c r="K101" s="47" t="s">
        <v>736</v>
      </c>
      <c r="L101" s="9" t="str">
        <f t="shared" si="19"/>
        <v>N/A</v>
      </c>
    </row>
    <row r="102" spans="1:12" ht="25.5" x14ac:dyDescent="0.2">
      <c r="A102" s="2" t="s">
        <v>1178</v>
      </c>
      <c r="B102" s="37" t="s">
        <v>213</v>
      </c>
      <c r="C102" s="49" t="s">
        <v>1736</v>
      </c>
      <c r="D102" s="46" t="str">
        <f t="shared" si="20"/>
        <v>N/A</v>
      </c>
      <c r="E102" s="49" t="s">
        <v>1736</v>
      </c>
      <c r="F102" s="46" t="str">
        <f t="shared" si="21"/>
        <v>N/A</v>
      </c>
      <c r="G102" s="49" t="s">
        <v>1736</v>
      </c>
      <c r="H102" s="46" t="str">
        <f t="shared" si="22"/>
        <v>N/A</v>
      </c>
      <c r="I102" s="12" t="s">
        <v>1736</v>
      </c>
      <c r="J102" s="12" t="s">
        <v>1736</v>
      </c>
      <c r="K102" s="47" t="s">
        <v>736</v>
      </c>
      <c r="L102" s="9" t="str">
        <f t="shared" si="19"/>
        <v>N/A</v>
      </c>
    </row>
    <row r="103" spans="1:12" ht="25.5" x14ac:dyDescent="0.2">
      <c r="A103" s="67" t="s">
        <v>1179</v>
      </c>
      <c r="B103" s="37" t="s">
        <v>213</v>
      </c>
      <c r="C103" s="49">
        <v>0</v>
      </c>
      <c r="D103" s="46" t="str">
        <f t="shared" si="20"/>
        <v>N/A</v>
      </c>
      <c r="E103" s="49">
        <v>0</v>
      </c>
      <c r="F103" s="46" t="str">
        <f t="shared" si="21"/>
        <v>N/A</v>
      </c>
      <c r="G103" s="49">
        <v>0</v>
      </c>
      <c r="H103" s="46" t="str">
        <f t="shared" si="22"/>
        <v>N/A</v>
      </c>
      <c r="I103" s="12" t="s">
        <v>1736</v>
      </c>
      <c r="J103" s="12" t="s">
        <v>1736</v>
      </c>
      <c r="K103" s="47" t="s">
        <v>736</v>
      </c>
      <c r="L103" s="9" t="str">
        <f t="shared" si="19"/>
        <v>N/A</v>
      </c>
    </row>
    <row r="104" spans="1:12" ht="25.5" x14ac:dyDescent="0.2">
      <c r="A104" s="2" t="s">
        <v>520</v>
      </c>
      <c r="B104" s="37" t="s">
        <v>213</v>
      </c>
      <c r="C104" s="38">
        <v>0</v>
      </c>
      <c r="D104" s="46" t="str">
        <f t="shared" si="20"/>
        <v>N/A</v>
      </c>
      <c r="E104" s="38">
        <v>0</v>
      </c>
      <c r="F104" s="46" t="str">
        <f t="shared" si="21"/>
        <v>N/A</v>
      </c>
      <c r="G104" s="38">
        <v>0</v>
      </c>
      <c r="H104" s="46" t="str">
        <f t="shared" si="22"/>
        <v>N/A</v>
      </c>
      <c r="I104" s="12" t="s">
        <v>1736</v>
      </c>
      <c r="J104" s="12" t="s">
        <v>1736</v>
      </c>
      <c r="K104" s="47" t="s">
        <v>736</v>
      </c>
      <c r="L104" s="9" t="str">
        <f t="shared" si="19"/>
        <v>N/A</v>
      </c>
    </row>
    <row r="105" spans="1:12" ht="25.5" x14ac:dyDescent="0.2">
      <c r="A105" s="2" t="s">
        <v>1180</v>
      </c>
      <c r="B105" s="37" t="s">
        <v>213</v>
      </c>
      <c r="C105" s="49" t="s">
        <v>1736</v>
      </c>
      <c r="D105" s="46" t="str">
        <f t="shared" si="20"/>
        <v>N/A</v>
      </c>
      <c r="E105" s="49" t="s">
        <v>1736</v>
      </c>
      <c r="F105" s="46" t="str">
        <f t="shared" si="21"/>
        <v>N/A</v>
      </c>
      <c r="G105" s="49" t="s">
        <v>1736</v>
      </c>
      <c r="H105" s="46" t="str">
        <f t="shared" si="22"/>
        <v>N/A</v>
      </c>
      <c r="I105" s="12" t="s">
        <v>1736</v>
      </c>
      <c r="J105" s="12" t="s">
        <v>1736</v>
      </c>
      <c r="K105" s="47" t="s">
        <v>736</v>
      </c>
      <c r="L105" s="9" t="str">
        <f t="shared" si="19"/>
        <v>N/A</v>
      </c>
    </row>
    <row r="106" spans="1:12" ht="25.5" x14ac:dyDescent="0.2">
      <c r="A106" s="2" t="s">
        <v>1181</v>
      </c>
      <c r="B106" s="37" t="s">
        <v>213</v>
      </c>
      <c r="C106" s="49">
        <v>56052560</v>
      </c>
      <c r="D106" s="46" t="str">
        <f t="shared" si="20"/>
        <v>N/A</v>
      </c>
      <c r="E106" s="49">
        <v>38276568</v>
      </c>
      <c r="F106" s="46" t="str">
        <f t="shared" si="21"/>
        <v>N/A</v>
      </c>
      <c r="G106" s="49">
        <v>45230125</v>
      </c>
      <c r="H106" s="46" t="str">
        <f t="shared" si="22"/>
        <v>N/A</v>
      </c>
      <c r="I106" s="12">
        <v>-31.7</v>
      </c>
      <c r="J106" s="12">
        <v>18.170000000000002</v>
      </c>
      <c r="K106" s="47" t="s">
        <v>736</v>
      </c>
      <c r="L106" s="9" t="str">
        <f t="shared" si="19"/>
        <v>Yes</v>
      </c>
    </row>
    <row r="107" spans="1:12" x14ac:dyDescent="0.2">
      <c r="A107" s="2" t="s">
        <v>521</v>
      </c>
      <c r="B107" s="37" t="s">
        <v>213</v>
      </c>
      <c r="C107" s="38">
        <v>1975</v>
      </c>
      <c r="D107" s="46" t="str">
        <f t="shared" si="20"/>
        <v>N/A</v>
      </c>
      <c r="E107" s="38">
        <v>1921</v>
      </c>
      <c r="F107" s="46" t="str">
        <f t="shared" si="21"/>
        <v>N/A</v>
      </c>
      <c r="G107" s="38">
        <v>1931</v>
      </c>
      <c r="H107" s="46" t="str">
        <f t="shared" si="22"/>
        <v>N/A</v>
      </c>
      <c r="I107" s="12">
        <v>-2.73</v>
      </c>
      <c r="J107" s="12">
        <v>0.52059999999999995</v>
      </c>
      <c r="K107" s="47" t="s">
        <v>736</v>
      </c>
      <c r="L107" s="9" t="str">
        <f t="shared" si="19"/>
        <v>Yes</v>
      </c>
    </row>
    <row r="108" spans="1:12" ht="25.5" x14ac:dyDescent="0.2">
      <c r="A108" s="2" t="s">
        <v>1182</v>
      </c>
      <c r="B108" s="37" t="s">
        <v>213</v>
      </c>
      <c r="C108" s="49">
        <v>28381.043038</v>
      </c>
      <c r="D108" s="46" t="str">
        <f t="shared" si="20"/>
        <v>N/A</v>
      </c>
      <c r="E108" s="49">
        <v>19925.334720999999</v>
      </c>
      <c r="F108" s="46" t="str">
        <f t="shared" si="21"/>
        <v>N/A</v>
      </c>
      <c r="G108" s="49">
        <v>23423.161574000002</v>
      </c>
      <c r="H108" s="46" t="str">
        <f t="shared" si="22"/>
        <v>N/A</v>
      </c>
      <c r="I108" s="12">
        <v>-29.8</v>
      </c>
      <c r="J108" s="12">
        <v>17.55</v>
      </c>
      <c r="K108" s="47" t="s">
        <v>736</v>
      </c>
      <c r="L108" s="9" t="str">
        <f t="shared" si="19"/>
        <v>Yes</v>
      </c>
    </row>
    <row r="109" spans="1:12" ht="25.5" x14ac:dyDescent="0.2">
      <c r="A109" s="2" t="s">
        <v>1183</v>
      </c>
      <c r="B109" s="37" t="s">
        <v>213</v>
      </c>
      <c r="C109" s="49">
        <v>1259285</v>
      </c>
      <c r="D109" s="46" t="str">
        <f t="shared" si="20"/>
        <v>N/A</v>
      </c>
      <c r="E109" s="49">
        <v>1511104</v>
      </c>
      <c r="F109" s="46" t="str">
        <f t="shared" si="21"/>
        <v>N/A</v>
      </c>
      <c r="G109" s="49">
        <v>1864295</v>
      </c>
      <c r="H109" s="46" t="str">
        <f t="shared" si="22"/>
        <v>N/A</v>
      </c>
      <c r="I109" s="12">
        <v>20</v>
      </c>
      <c r="J109" s="12">
        <v>23.37</v>
      </c>
      <c r="K109" s="47" t="s">
        <v>736</v>
      </c>
      <c r="L109" s="9" t="str">
        <f t="shared" si="19"/>
        <v>Yes</v>
      </c>
    </row>
    <row r="110" spans="1:12" x14ac:dyDescent="0.2">
      <c r="A110" s="2" t="s">
        <v>522</v>
      </c>
      <c r="B110" s="37" t="s">
        <v>213</v>
      </c>
      <c r="C110" s="38">
        <v>300</v>
      </c>
      <c r="D110" s="46" t="str">
        <f t="shared" si="20"/>
        <v>N/A</v>
      </c>
      <c r="E110" s="38">
        <v>367</v>
      </c>
      <c r="F110" s="46" t="str">
        <f t="shared" si="21"/>
        <v>N/A</v>
      </c>
      <c r="G110" s="38">
        <v>413</v>
      </c>
      <c r="H110" s="46" t="str">
        <f t="shared" si="22"/>
        <v>N/A</v>
      </c>
      <c r="I110" s="12">
        <v>22.33</v>
      </c>
      <c r="J110" s="12">
        <v>12.53</v>
      </c>
      <c r="K110" s="47" t="s">
        <v>736</v>
      </c>
      <c r="L110" s="9" t="str">
        <f t="shared" si="19"/>
        <v>Yes</v>
      </c>
    </row>
    <row r="111" spans="1:12" ht="25.5" x14ac:dyDescent="0.2">
      <c r="A111" s="2" t="s">
        <v>1184</v>
      </c>
      <c r="B111" s="37" t="s">
        <v>213</v>
      </c>
      <c r="C111" s="49">
        <v>4197.6166666999998</v>
      </c>
      <c r="D111" s="46" t="str">
        <f t="shared" si="20"/>
        <v>N/A</v>
      </c>
      <c r="E111" s="49">
        <v>4117.4495913000001</v>
      </c>
      <c r="F111" s="46" t="str">
        <f t="shared" si="21"/>
        <v>N/A</v>
      </c>
      <c r="G111" s="49">
        <v>4514.0314770000005</v>
      </c>
      <c r="H111" s="46" t="str">
        <f t="shared" si="22"/>
        <v>N/A</v>
      </c>
      <c r="I111" s="12">
        <v>-1.91</v>
      </c>
      <c r="J111" s="12">
        <v>9.6319999999999997</v>
      </c>
      <c r="K111" s="47" t="s">
        <v>736</v>
      </c>
      <c r="L111" s="9" t="str">
        <f t="shared" si="19"/>
        <v>Yes</v>
      </c>
    </row>
    <row r="112" spans="1:12" ht="25.5" x14ac:dyDescent="0.2">
      <c r="A112" s="2" t="s">
        <v>1185</v>
      </c>
      <c r="B112" s="37" t="s">
        <v>213</v>
      </c>
      <c r="C112" s="49">
        <v>8724603</v>
      </c>
      <c r="D112" s="46" t="str">
        <f t="shared" si="20"/>
        <v>N/A</v>
      </c>
      <c r="E112" s="49">
        <v>7995126</v>
      </c>
      <c r="F112" s="46" t="str">
        <f t="shared" si="21"/>
        <v>N/A</v>
      </c>
      <c r="G112" s="49">
        <v>9945069</v>
      </c>
      <c r="H112" s="46" t="str">
        <f t="shared" si="22"/>
        <v>N/A</v>
      </c>
      <c r="I112" s="12">
        <v>-8.36</v>
      </c>
      <c r="J112" s="12">
        <v>24.39</v>
      </c>
      <c r="K112" s="47" t="s">
        <v>736</v>
      </c>
      <c r="L112" s="9" t="str">
        <f t="shared" si="19"/>
        <v>Yes</v>
      </c>
    </row>
    <row r="113" spans="1:12" ht="25.5" x14ac:dyDescent="0.2">
      <c r="A113" s="2" t="s">
        <v>523</v>
      </c>
      <c r="B113" s="37" t="s">
        <v>213</v>
      </c>
      <c r="C113" s="38">
        <v>1675</v>
      </c>
      <c r="D113" s="46" t="str">
        <f t="shared" si="20"/>
        <v>N/A</v>
      </c>
      <c r="E113" s="38">
        <v>1783</v>
      </c>
      <c r="F113" s="46" t="str">
        <f t="shared" si="21"/>
        <v>N/A</v>
      </c>
      <c r="G113" s="38">
        <v>1892</v>
      </c>
      <c r="H113" s="46" t="str">
        <f t="shared" si="22"/>
        <v>N/A</v>
      </c>
      <c r="I113" s="12">
        <v>6.4480000000000004</v>
      </c>
      <c r="J113" s="12">
        <v>6.1130000000000004</v>
      </c>
      <c r="K113" s="47" t="s">
        <v>736</v>
      </c>
      <c r="L113" s="9" t="str">
        <f t="shared" si="19"/>
        <v>Yes</v>
      </c>
    </row>
    <row r="114" spans="1:12" ht="25.5" x14ac:dyDescent="0.2">
      <c r="A114" s="2" t="s">
        <v>1186</v>
      </c>
      <c r="B114" s="37" t="s">
        <v>213</v>
      </c>
      <c r="C114" s="49">
        <v>5208.7182089999997</v>
      </c>
      <c r="D114" s="46" t="str">
        <f t="shared" si="20"/>
        <v>N/A</v>
      </c>
      <c r="E114" s="49">
        <v>4484.0863712999999</v>
      </c>
      <c r="F114" s="46" t="str">
        <f t="shared" si="21"/>
        <v>N/A</v>
      </c>
      <c r="G114" s="49">
        <v>5256.3789641000003</v>
      </c>
      <c r="H114" s="46" t="str">
        <f t="shared" si="22"/>
        <v>N/A</v>
      </c>
      <c r="I114" s="12">
        <v>-13.9</v>
      </c>
      <c r="J114" s="12">
        <v>17.22</v>
      </c>
      <c r="K114" s="47" t="s">
        <v>736</v>
      </c>
      <c r="L114" s="9" t="str">
        <f t="shared" si="19"/>
        <v>Yes</v>
      </c>
    </row>
    <row r="115" spans="1:12" ht="25.5" x14ac:dyDescent="0.2">
      <c r="A115" s="2" t="s">
        <v>1187</v>
      </c>
      <c r="B115" s="37" t="s">
        <v>213</v>
      </c>
      <c r="C115" s="49">
        <v>14710702</v>
      </c>
      <c r="D115" s="46" t="str">
        <f t="shared" ref="D115:D146" si="23">IF($B115="N/A","N/A",IF(C115&gt;10,"No",IF(C115&lt;-10,"No","Yes")))</f>
        <v>N/A</v>
      </c>
      <c r="E115" s="49">
        <v>10789697</v>
      </c>
      <c r="F115" s="46" t="str">
        <f t="shared" ref="F115:F146" si="24">IF($B115="N/A","N/A",IF(E115&gt;10,"No",IF(E115&lt;-10,"No","Yes")))</f>
        <v>N/A</v>
      </c>
      <c r="G115" s="49">
        <v>11898476</v>
      </c>
      <c r="H115" s="46" t="str">
        <f t="shared" ref="H115:H146" si="25">IF($B115="N/A","N/A",IF(G115&gt;10,"No",IF(G115&lt;-10,"No","Yes")))</f>
        <v>N/A</v>
      </c>
      <c r="I115" s="12">
        <v>-26.7</v>
      </c>
      <c r="J115" s="12">
        <v>10.28</v>
      </c>
      <c r="K115" s="47" t="s">
        <v>736</v>
      </c>
      <c r="L115" s="9" t="str">
        <f t="shared" si="19"/>
        <v>Yes</v>
      </c>
    </row>
    <row r="116" spans="1:12" ht="25.5" x14ac:dyDescent="0.2">
      <c r="A116" s="2" t="s">
        <v>524</v>
      </c>
      <c r="B116" s="37" t="s">
        <v>213</v>
      </c>
      <c r="C116" s="38">
        <v>4973</v>
      </c>
      <c r="D116" s="46" t="str">
        <f t="shared" si="23"/>
        <v>N/A</v>
      </c>
      <c r="E116" s="38">
        <v>4980</v>
      </c>
      <c r="F116" s="46" t="str">
        <f t="shared" si="24"/>
        <v>N/A</v>
      </c>
      <c r="G116" s="38">
        <v>5195</v>
      </c>
      <c r="H116" s="46" t="str">
        <f t="shared" si="25"/>
        <v>N/A</v>
      </c>
      <c r="I116" s="12">
        <v>0.14080000000000001</v>
      </c>
      <c r="J116" s="12">
        <v>4.3170000000000002</v>
      </c>
      <c r="K116" s="47" t="s">
        <v>736</v>
      </c>
      <c r="L116" s="9" t="str">
        <f t="shared" si="19"/>
        <v>Yes</v>
      </c>
    </row>
    <row r="117" spans="1:12" ht="25.5" x14ac:dyDescent="0.2">
      <c r="A117" s="2" t="s">
        <v>1188</v>
      </c>
      <c r="B117" s="37" t="s">
        <v>213</v>
      </c>
      <c r="C117" s="49">
        <v>2958.1142168000001</v>
      </c>
      <c r="D117" s="46" t="str">
        <f t="shared" si="23"/>
        <v>N/A</v>
      </c>
      <c r="E117" s="49">
        <v>2166.6058232999999</v>
      </c>
      <c r="F117" s="46" t="str">
        <f t="shared" si="24"/>
        <v>N/A</v>
      </c>
      <c r="G117" s="49">
        <v>2290.3707411</v>
      </c>
      <c r="H117" s="46" t="str">
        <f t="shared" si="25"/>
        <v>N/A</v>
      </c>
      <c r="I117" s="12">
        <v>-26.8</v>
      </c>
      <c r="J117" s="12">
        <v>5.7119999999999997</v>
      </c>
      <c r="K117" s="47" t="s">
        <v>736</v>
      </c>
      <c r="L117" s="9" t="str">
        <f t="shared" si="19"/>
        <v>Yes</v>
      </c>
    </row>
    <row r="118" spans="1:12" ht="25.5" x14ac:dyDescent="0.2">
      <c r="A118" s="2" t="s">
        <v>1189</v>
      </c>
      <c r="B118" s="37" t="s">
        <v>213</v>
      </c>
      <c r="C118" s="49">
        <v>0</v>
      </c>
      <c r="D118" s="46" t="str">
        <f t="shared" si="23"/>
        <v>N/A</v>
      </c>
      <c r="E118" s="49">
        <v>0</v>
      </c>
      <c r="F118" s="46" t="str">
        <f t="shared" si="24"/>
        <v>N/A</v>
      </c>
      <c r="G118" s="49">
        <v>0</v>
      </c>
      <c r="H118" s="46" t="str">
        <f t="shared" si="25"/>
        <v>N/A</v>
      </c>
      <c r="I118" s="12" t="s">
        <v>1736</v>
      </c>
      <c r="J118" s="12" t="s">
        <v>1736</v>
      </c>
      <c r="K118" s="47" t="s">
        <v>736</v>
      </c>
      <c r="L118" s="9" t="str">
        <f t="shared" si="19"/>
        <v>N/A</v>
      </c>
    </row>
    <row r="119" spans="1:12" ht="25.5" x14ac:dyDescent="0.2">
      <c r="A119" s="2" t="s">
        <v>525</v>
      </c>
      <c r="B119" s="37" t="s">
        <v>213</v>
      </c>
      <c r="C119" s="38">
        <v>0</v>
      </c>
      <c r="D119" s="46" t="str">
        <f t="shared" si="23"/>
        <v>N/A</v>
      </c>
      <c r="E119" s="38">
        <v>0</v>
      </c>
      <c r="F119" s="46" t="str">
        <f t="shared" si="24"/>
        <v>N/A</v>
      </c>
      <c r="G119" s="38">
        <v>0</v>
      </c>
      <c r="H119" s="46" t="str">
        <f t="shared" si="25"/>
        <v>N/A</v>
      </c>
      <c r="I119" s="12" t="s">
        <v>1736</v>
      </c>
      <c r="J119" s="12" t="s">
        <v>1736</v>
      </c>
      <c r="K119" s="47" t="s">
        <v>736</v>
      </c>
      <c r="L119" s="9" t="str">
        <f t="shared" si="19"/>
        <v>N/A</v>
      </c>
    </row>
    <row r="120" spans="1:12" ht="25.5" x14ac:dyDescent="0.2">
      <c r="A120" s="2" t="s">
        <v>1190</v>
      </c>
      <c r="B120" s="37" t="s">
        <v>213</v>
      </c>
      <c r="C120" s="49" t="s">
        <v>1736</v>
      </c>
      <c r="D120" s="46" t="str">
        <f t="shared" si="23"/>
        <v>N/A</v>
      </c>
      <c r="E120" s="49" t="s">
        <v>1736</v>
      </c>
      <c r="F120" s="46" t="str">
        <f t="shared" si="24"/>
        <v>N/A</v>
      </c>
      <c r="G120" s="49" t="s">
        <v>1736</v>
      </c>
      <c r="H120" s="46" t="str">
        <f t="shared" si="25"/>
        <v>N/A</v>
      </c>
      <c r="I120" s="12" t="s">
        <v>1736</v>
      </c>
      <c r="J120" s="12" t="s">
        <v>1736</v>
      </c>
      <c r="K120" s="47" t="s">
        <v>736</v>
      </c>
      <c r="L120" s="9" t="str">
        <f t="shared" si="19"/>
        <v>N/A</v>
      </c>
    </row>
    <row r="121" spans="1:12" ht="25.5" x14ac:dyDescent="0.2">
      <c r="A121" s="2" t="s">
        <v>1191</v>
      </c>
      <c r="B121" s="37" t="s">
        <v>213</v>
      </c>
      <c r="C121" s="49">
        <v>32550</v>
      </c>
      <c r="D121" s="46" t="str">
        <f t="shared" si="23"/>
        <v>N/A</v>
      </c>
      <c r="E121" s="49">
        <v>27381</v>
      </c>
      <c r="F121" s="46" t="str">
        <f t="shared" si="24"/>
        <v>N/A</v>
      </c>
      <c r="G121" s="49">
        <v>64676</v>
      </c>
      <c r="H121" s="46" t="str">
        <f t="shared" si="25"/>
        <v>N/A</v>
      </c>
      <c r="I121" s="12">
        <v>-15.9</v>
      </c>
      <c r="J121" s="12">
        <v>136.19999999999999</v>
      </c>
      <c r="K121" s="47" t="s">
        <v>736</v>
      </c>
      <c r="L121" s="9" t="str">
        <f t="shared" si="19"/>
        <v>No</v>
      </c>
    </row>
    <row r="122" spans="1:12" x14ac:dyDescent="0.2">
      <c r="A122" s="2" t="s">
        <v>526</v>
      </c>
      <c r="B122" s="37" t="s">
        <v>213</v>
      </c>
      <c r="C122" s="38">
        <v>19</v>
      </c>
      <c r="D122" s="46" t="str">
        <f t="shared" si="23"/>
        <v>N/A</v>
      </c>
      <c r="E122" s="38">
        <v>24</v>
      </c>
      <c r="F122" s="46" t="str">
        <f t="shared" si="24"/>
        <v>N/A</v>
      </c>
      <c r="G122" s="38">
        <v>36</v>
      </c>
      <c r="H122" s="46" t="str">
        <f t="shared" si="25"/>
        <v>N/A</v>
      </c>
      <c r="I122" s="12">
        <v>26.32</v>
      </c>
      <c r="J122" s="12">
        <v>50</v>
      </c>
      <c r="K122" s="47" t="s">
        <v>736</v>
      </c>
      <c r="L122" s="9" t="str">
        <f t="shared" si="19"/>
        <v>No</v>
      </c>
    </row>
    <row r="123" spans="1:12" ht="25.5" x14ac:dyDescent="0.2">
      <c r="A123" s="2" t="s">
        <v>1192</v>
      </c>
      <c r="B123" s="37" t="s">
        <v>213</v>
      </c>
      <c r="C123" s="49">
        <v>1713.1578947</v>
      </c>
      <c r="D123" s="46" t="str">
        <f t="shared" si="23"/>
        <v>N/A</v>
      </c>
      <c r="E123" s="49">
        <v>1140.875</v>
      </c>
      <c r="F123" s="46" t="str">
        <f t="shared" si="24"/>
        <v>N/A</v>
      </c>
      <c r="G123" s="49">
        <v>1796.5555555999999</v>
      </c>
      <c r="H123" s="46" t="str">
        <f t="shared" si="25"/>
        <v>N/A</v>
      </c>
      <c r="I123" s="12">
        <v>-33.4</v>
      </c>
      <c r="J123" s="12">
        <v>57.47</v>
      </c>
      <c r="K123" s="47" t="s">
        <v>736</v>
      </c>
      <c r="L123" s="9" t="str">
        <f t="shared" si="19"/>
        <v>No</v>
      </c>
    </row>
    <row r="124" spans="1:12" ht="25.5" x14ac:dyDescent="0.2">
      <c r="A124" s="2" t="s">
        <v>1193</v>
      </c>
      <c r="B124" s="37" t="s">
        <v>213</v>
      </c>
      <c r="C124" s="49">
        <v>534435</v>
      </c>
      <c r="D124" s="46" t="str">
        <f t="shared" si="23"/>
        <v>N/A</v>
      </c>
      <c r="E124" s="49">
        <v>292320</v>
      </c>
      <c r="F124" s="46" t="str">
        <f t="shared" si="24"/>
        <v>N/A</v>
      </c>
      <c r="G124" s="49">
        <v>471629</v>
      </c>
      <c r="H124" s="46" t="str">
        <f t="shared" si="25"/>
        <v>N/A</v>
      </c>
      <c r="I124" s="12">
        <v>-45.3</v>
      </c>
      <c r="J124" s="12">
        <v>61.34</v>
      </c>
      <c r="K124" s="47" t="s">
        <v>736</v>
      </c>
      <c r="L124" s="9" t="str">
        <f t="shared" si="19"/>
        <v>No</v>
      </c>
    </row>
    <row r="125" spans="1:12" ht="25.5" x14ac:dyDescent="0.2">
      <c r="A125" s="2" t="s">
        <v>527</v>
      </c>
      <c r="B125" s="37" t="s">
        <v>213</v>
      </c>
      <c r="C125" s="38">
        <v>172</v>
      </c>
      <c r="D125" s="46" t="str">
        <f t="shared" si="23"/>
        <v>N/A</v>
      </c>
      <c r="E125" s="38">
        <v>133</v>
      </c>
      <c r="F125" s="46" t="str">
        <f t="shared" si="24"/>
        <v>N/A</v>
      </c>
      <c r="G125" s="38">
        <v>182</v>
      </c>
      <c r="H125" s="46" t="str">
        <f t="shared" si="25"/>
        <v>N/A</v>
      </c>
      <c r="I125" s="12">
        <v>-22.7</v>
      </c>
      <c r="J125" s="12">
        <v>36.840000000000003</v>
      </c>
      <c r="K125" s="47" t="s">
        <v>736</v>
      </c>
      <c r="L125" s="9" t="str">
        <f t="shared" si="19"/>
        <v>No</v>
      </c>
    </row>
    <row r="126" spans="1:12" ht="25.5" x14ac:dyDescent="0.2">
      <c r="A126" s="2" t="s">
        <v>1194</v>
      </c>
      <c r="B126" s="37" t="s">
        <v>213</v>
      </c>
      <c r="C126" s="49">
        <v>3107.1802326000002</v>
      </c>
      <c r="D126" s="46" t="str">
        <f t="shared" si="23"/>
        <v>N/A</v>
      </c>
      <c r="E126" s="49">
        <v>2197.8947367999999</v>
      </c>
      <c r="F126" s="46" t="str">
        <f t="shared" si="24"/>
        <v>N/A</v>
      </c>
      <c r="G126" s="49">
        <v>2591.3681319000002</v>
      </c>
      <c r="H126" s="46" t="str">
        <f t="shared" si="25"/>
        <v>N/A</v>
      </c>
      <c r="I126" s="12">
        <v>-29.3</v>
      </c>
      <c r="J126" s="12">
        <v>17.899999999999999</v>
      </c>
      <c r="K126" s="47" t="s">
        <v>736</v>
      </c>
      <c r="L126" s="9" t="str">
        <f t="shared" si="19"/>
        <v>Yes</v>
      </c>
    </row>
    <row r="127" spans="1:12" ht="25.5" x14ac:dyDescent="0.2">
      <c r="A127" s="2" t="s">
        <v>1195</v>
      </c>
      <c r="B127" s="37" t="s">
        <v>213</v>
      </c>
      <c r="C127" s="49">
        <v>1379839</v>
      </c>
      <c r="D127" s="46" t="str">
        <f t="shared" si="23"/>
        <v>N/A</v>
      </c>
      <c r="E127" s="49">
        <v>1121012</v>
      </c>
      <c r="F127" s="46" t="str">
        <f t="shared" si="24"/>
        <v>N/A</v>
      </c>
      <c r="G127" s="49">
        <v>1379818</v>
      </c>
      <c r="H127" s="46" t="str">
        <f t="shared" si="25"/>
        <v>N/A</v>
      </c>
      <c r="I127" s="12">
        <v>-18.8</v>
      </c>
      <c r="J127" s="12">
        <v>23.09</v>
      </c>
      <c r="K127" s="47" t="s">
        <v>736</v>
      </c>
      <c r="L127" s="9" t="str">
        <f t="shared" si="19"/>
        <v>Yes</v>
      </c>
    </row>
    <row r="128" spans="1:12" x14ac:dyDescent="0.2">
      <c r="A128" s="2" t="s">
        <v>528</v>
      </c>
      <c r="B128" s="37" t="s">
        <v>213</v>
      </c>
      <c r="C128" s="38">
        <v>1304</v>
      </c>
      <c r="D128" s="46" t="str">
        <f t="shared" si="23"/>
        <v>N/A</v>
      </c>
      <c r="E128" s="38">
        <v>1257</v>
      </c>
      <c r="F128" s="46" t="str">
        <f t="shared" si="24"/>
        <v>N/A</v>
      </c>
      <c r="G128" s="38">
        <v>1291</v>
      </c>
      <c r="H128" s="46" t="str">
        <f t="shared" si="25"/>
        <v>N/A</v>
      </c>
      <c r="I128" s="12">
        <v>-3.6</v>
      </c>
      <c r="J128" s="12">
        <v>2.7050000000000001</v>
      </c>
      <c r="K128" s="47" t="s">
        <v>736</v>
      </c>
      <c r="L128" s="9" t="str">
        <f t="shared" si="19"/>
        <v>Yes</v>
      </c>
    </row>
    <row r="129" spans="1:12" ht="25.5" x14ac:dyDescent="0.2">
      <c r="A129" s="2" t="s">
        <v>1196</v>
      </c>
      <c r="B129" s="37" t="s">
        <v>213</v>
      </c>
      <c r="C129" s="49">
        <v>1058.1587423000001</v>
      </c>
      <c r="D129" s="46" t="str">
        <f t="shared" si="23"/>
        <v>N/A</v>
      </c>
      <c r="E129" s="49">
        <v>891.81543356999998</v>
      </c>
      <c r="F129" s="46" t="str">
        <f t="shared" si="24"/>
        <v>N/A</v>
      </c>
      <c r="G129" s="49">
        <v>1068.7978310999999</v>
      </c>
      <c r="H129" s="46" t="str">
        <f t="shared" si="25"/>
        <v>N/A</v>
      </c>
      <c r="I129" s="12">
        <v>-15.7</v>
      </c>
      <c r="J129" s="12">
        <v>19.850000000000001</v>
      </c>
      <c r="K129" s="47" t="s">
        <v>736</v>
      </c>
      <c r="L129" s="9" t="str">
        <f t="shared" si="19"/>
        <v>Yes</v>
      </c>
    </row>
    <row r="130" spans="1:12" ht="25.5" x14ac:dyDescent="0.2">
      <c r="A130" s="2" t="s">
        <v>1197</v>
      </c>
      <c r="B130" s="37" t="s">
        <v>213</v>
      </c>
      <c r="C130" s="49">
        <v>9702</v>
      </c>
      <c r="D130" s="46" t="str">
        <f t="shared" si="23"/>
        <v>N/A</v>
      </c>
      <c r="E130" s="49">
        <v>25881</v>
      </c>
      <c r="F130" s="46" t="str">
        <f t="shared" si="24"/>
        <v>N/A</v>
      </c>
      <c r="G130" s="49">
        <v>36910</v>
      </c>
      <c r="H130" s="46" t="str">
        <f t="shared" si="25"/>
        <v>N/A</v>
      </c>
      <c r="I130" s="12">
        <v>166.8</v>
      </c>
      <c r="J130" s="12">
        <v>42.61</v>
      </c>
      <c r="K130" s="47" t="s">
        <v>736</v>
      </c>
      <c r="L130" s="9" t="str">
        <f t="shared" si="19"/>
        <v>No</v>
      </c>
    </row>
    <row r="131" spans="1:12" ht="25.5" x14ac:dyDescent="0.2">
      <c r="A131" s="2" t="s">
        <v>529</v>
      </c>
      <c r="B131" s="37" t="s">
        <v>213</v>
      </c>
      <c r="C131" s="38">
        <v>11</v>
      </c>
      <c r="D131" s="46" t="str">
        <f t="shared" si="23"/>
        <v>N/A</v>
      </c>
      <c r="E131" s="38">
        <v>15</v>
      </c>
      <c r="F131" s="46" t="str">
        <f t="shared" si="24"/>
        <v>N/A</v>
      </c>
      <c r="G131" s="38">
        <v>18</v>
      </c>
      <c r="H131" s="46" t="str">
        <f t="shared" si="25"/>
        <v>N/A</v>
      </c>
      <c r="I131" s="12">
        <v>66.67</v>
      </c>
      <c r="J131" s="12">
        <v>20</v>
      </c>
      <c r="K131" s="47" t="s">
        <v>736</v>
      </c>
      <c r="L131" s="9" t="str">
        <f t="shared" si="19"/>
        <v>Yes</v>
      </c>
    </row>
    <row r="132" spans="1:12" ht="25.5" x14ac:dyDescent="0.2">
      <c r="A132" s="2" t="s">
        <v>1198</v>
      </c>
      <c r="B132" s="37" t="s">
        <v>213</v>
      </c>
      <c r="C132" s="49">
        <v>1078</v>
      </c>
      <c r="D132" s="46" t="str">
        <f t="shared" si="23"/>
        <v>N/A</v>
      </c>
      <c r="E132" s="49">
        <v>1725.4</v>
      </c>
      <c r="F132" s="46" t="str">
        <f t="shared" si="24"/>
        <v>N/A</v>
      </c>
      <c r="G132" s="49">
        <v>2050.5555555999999</v>
      </c>
      <c r="H132" s="46" t="str">
        <f t="shared" si="25"/>
        <v>N/A</v>
      </c>
      <c r="I132" s="12">
        <v>60.06</v>
      </c>
      <c r="J132" s="12">
        <v>18.850000000000001</v>
      </c>
      <c r="K132" s="47" t="s">
        <v>736</v>
      </c>
      <c r="L132" s="9" t="str">
        <f t="shared" si="19"/>
        <v>Yes</v>
      </c>
    </row>
    <row r="133" spans="1:12" ht="25.5" x14ac:dyDescent="0.2">
      <c r="A133" s="2" t="s">
        <v>1199</v>
      </c>
      <c r="B133" s="37" t="s">
        <v>213</v>
      </c>
      <c r="C133" s="49">
        <v>3120</v>
      </c>
      <c r="D133" s="46" t="str">
        <f t="shared" si="23"/>
        <v>N/A</v>
      </c>
      <c r="E133" s="49">
        <v>7224</v>
      </c>
      <c r="F133" s="46" t="str">
        <f t="shared" si="24"/>
        <v>N/A</v>
      </c>
      <c r="G133" s="49">
        <v>6102</v>
      </c>
      <c r="H133" s="46" t="str">
        <f t="shared" si="25"/>
        <v>N/A</v>
      </c>
      <c r="I133" s="12">
        <v>131.5</v>
      </c>
      <c r="J133" s="12">
        <v>-15.5</v>
      </c>
      <c r="K133" s="47" t="s">
        <v>736</v>
      </c>
      <c r="L133" s="9" t="str">
        <f t="shared" si="19"/>
        <v>Yes</v>
      </c>
    </row>
    <row r="134" spans="1:12" x14ac:dyDescent="0.2">
      <c r="A134" s="2" t="s">
        <v>530</v>
      </c>
      <c r="B134" s="37" t="s">
        <v>213</v>
      </c>
      <c r="C134" s="38">
        <v>12</v>
      </c>
      <c r="D134" s="46" t="str">
        <f t="shared" si="23"/>
        <v>N/A</v>
      </c>
      <c r="E134" s="38">
        <v>25</v>
      </c>
      <c r="F134" s="46" t="str">
        <f t="shared" si="24"/>
        <v>N/A</v>
      </c>
      <c r="G134" s="38">
        <v>23</v>
      </c>
      <c r="H134" s="46" t="str">
        <f t="shared" si="25"/>
        <v>N/A</v>
      </c>
      <c r="I134" s="12">
        <v>108.3</v>
      </c>
      <c r="J134" s="12">
        <v>-8</v>
      </c>
      <c r="K134" s="47" t="s">
        <v>736</v>
      </c>
      <c r="L134" s="9" t="str">
        <f t="shared" si="19"/>
        <v>Yes</v>
      </c>
    </row>
    <row r="135" spans="1:12" ht="25.5" x14ac:dyDescent="0.2">
      <c r="A135" s="2" t="s">
        <v>1200</v>
      </c>
      <c r="B135" s="37" t="s">
        <v>213</v>
      </c>
      <c r="C135" s="49">
        <v>260</v>
      </c>
      <c r="D135" s="46" t="str">
        <f t="shared" si="23"/>
        <v>N/A</v>
      </c>
      <c r="E135" s="49">
        <v>288.95999999999998</v>
      </c>
      <c r="F135" s="46" t="str">
        <f t="shared" si="24"/>
        <v>N/A</v>
      </c>
      <c r="G135" s="49">
        <v>265.30434782999998</v>
      </c>
      <c r="H135" s="46" t="str">
        <f t="shared" si="25"/>
        <v>N/A</v>
      </c>
      <c r="I135" s="12">
        <v>11.14</v>
      </c>
      <c r="J135" s="12">
        <v>-8.19</v>
      </c>
      <c r="K135" s="47" t="s">
        <v>736</v>
      </c>
      <c r="L135" s="9" t="str">
        <f t="shared" si="19"/>
        <v>Yes</v>
      </c>
    </row>
    <row r="136" spans="1:12" x14ac:dyDescent="0.2">
      <c r="A136" s="2" t="s">
        <v>1201</v>
      </c>
      <c r="B136" s="37" t="s">
        <v>213</v>
      </c>
      <c r="C136" s="49">
        <v>37828555</v>
      </c>
      <c r="D136" s="46" t="str">
        <f t="shared" si="23"/>
        <v>N/A</v>
      </c>
      <c r="E136" s="49">
        <v>40517694</v>
      </c>
      <c r="F136" s="46" t="str">
        <f t="shared" si="24"/>
        <v>N/A</v>
      </c>
      <c r="G136" s="49">
        <v>53573633</v>
      </c>
      <c r="H136" s="46" t="str">
        <f t="shared" si="25"/>
        <v>N/A</v>
      </c>
      <c r="I136" s="12">
        <v>7.109</v>
      </c>
      <c r="J136" s="12">
        <v>32.22</v>
      </c>
      <c r="K136" s="47" t="s">
        <v>736</v>
      </c>
      <c r="L136" s="9" t="str">
        <f t="shared" si="19"/>
        <v>No</v>
      </c>
    </row>
    <row r="137" spans="1:12" x14ac:dyDescent="0.2">
      <c r="A137" s="2" t="s">
        <v>531</v>
      </c>
      <c r="B137" s="37" t="s">
        <v>213</v>
      </c>
      <c r="C137" s="38">
        <v>1380</v>
      </c>
      <c r="D137" s="46" t="str">
        <f t="shared" si="23"/>
        <v>N/A</v>
      </c>
      <c r="E137" s="38">
        <v>1527</v>
      </c>
      <c r="F137" s="46" t="str">
        <f t="shared" si="24"/>
        <v>N/A</v>
      </c>
      <c r="G137" s="38">
        <v>1757</v>
      </c>
      <c r="H137" s="46" t="str">
        <f t="shared" si="25"/>
        <v>N/A</v>
      </c>
      <c r="I137" s="12">
        <v>10.65</v>
      </c>
      <c r="J137" s="12">
        <v>15.06</v>
      </c>
      <c r="K137" s="47" t="s">
        <v>736</v>
      </c>
      <c r="L137" s="9" t="str">
        <f t="shared" si="19"/>
        <v>Yes</v>
      </c>
    </row>
    <row r="138" spans="1:12" x14ac:dyDescent="0.2">
      <c r="A138" s="2" t="s">
        <v>1202</v>
      </c>
      <c r="B138" s="37" t="s">
        <v>213</v>
      </c>
      <c r="C138" s="49">
        <v>27411.996376999999</v>
      </c>
      <c r="D138" s="46" t="str">
        <f t="shared" si="23"/>
        <v>N/A</v>
      </c>
      <c r="E138" s="49">
        <v>26534.180746999999</v>
      </c>
      <c r="F138" s="46" t="str">
        <f t="shared" si="24"/>
        <v>N/A</v>
      </c>
      <c r="G138" s="49">
        <v>30491.538418</v>
      </c>
      <c r="H138" s="46" t="str">
        <f t="shared" si="25"/>
        <v>N/A</v>
      </c>
      <c r="I138" s="12">
        <v>-3.2</v>
      </c>
      <c r="J138" s="12">
        <v>14.91</v>
      </c>
      <c r="K138" s="47" t="s">
        <v>736</v>
      </c>
      <c r="L138" s="9" t="str">
        <f t="shared" si="19"/>
        <v>Yes</v>
      </c>
    </row>
    <row r="139" spans="1:12" x14ac:dyDescent="0.2">
      <c r="A139" s="60" t="s">
        <v>404</v>
      </c>
      <c r="B139" s="14" t="s">
        <v>213</v>
      </c>
      <c r="C139" s="14">
        <v>10533092882</v>
      </c>
      <c r="D139" s="11" t="str">
        <f t="shared" si="23"/>
        <v>N/A</v>
      </c>
      <c r="E139" s="14">
        <v>13599711313</v>
      </c>
      <c r="F139" s="11" t="str">
        <f t="shared" si="24"/>
        <v>N/A</v>
      </c>
      <c r="G139" s="14">
        <v>12762518634</v>
      </c>
      <c r="H139" s="11" t="str">
        <f t="shared" si="25"/>
        <v>N/A</v>
      </c>
      <c r="I139" s="12">
        <v>29.11</v>
      </c>
      <c r="J139" s="12">
        <v>-6.16</v>
      </c>
      <c r="K139" s="14" t="s">
        <v>213</v>
      </c>
      <c r="L139" s="9" t="str">
        <f t="shared" ref="L139:L158" si="26">IF(J139="Div by 0", "N/A", IF(K139="N/A","N/A", IF(J139&gt;VALUE(MID(K139,1,2)), "No", IF(J139&lt;-1*VALUE(MID(K139,1,2)), "No", "Yes"))))</f>
        <v>N/A</v>
      </c>
    </row>
    <row r="140" spans="1:12" x14ac:dyDescent="0.2">
      <c r="A140" s="60" t="s">
        <v>1203</v>
      </c>
      <c r="B140" s="14" t="s">
        <v>213</v>
      </c>
      <c r="C140" s="14">
        <v>7311.3272735999999</v>
      </c>
      <c r="D140" s="11" t="str">
        <f t="shared" si="23"/>
        <v>N/A</v>
      </c>
      <c r="E140" s="14">
        <v>9383.6089112000009</v>
      </c>
      <c r="F140" s="11" t="str">
        <f t="shared" si="24"/>
        <v>N/A</v>
      </c>
      <c r="G140" s="14">
        <v>8919.5862534000007</v>
      </c>
      <c r="H140" s="11" t="str">
        <f t="shared" si="25"/>
        <v>N/A</v>
      </c>
      <c r="I140" s="12">
        <v>28.34</v>
      </c>
      <c r="J140" s="12">
        <v>-4.95</v>
      </c>
      <c r="K140" s="14" t="s">
        <v>213</v>
      </c>
      <c r="L140" s="9" t="str">
        <f t="shared" si="26"/>
        <v>N/A</v>
      </c>
    </row>
    <row r="141" spans="1:12" x14ac:dyDescent="0.2">
      <c r="A141" s="60" t="s">
        <v>405</v>
      </c>
      <c r="B141" s="14" t="s">
        <v>213</v>
      </c>
      <c r="C141" s="14">
        <v>13626</v>
      </c>
      <c r="D141" s="11" t="str">
        <f t="shared" si="23"/>
        <v>N/A</v>
      </c>
      <c r="E141" s="14">
        <v>12629</v>
      </c>
      <c r="F141" s="11" t="str">
        <f t="shared" si="24"/>
        <v>N/A</v>
      </c>
      <c r="G141" s="14">
        <v>14575</v>
      </c>
      <c r="H141" s="11" t="str">
        <f t="shared" si="25"/>
        <v>N/A</v>
      </c>
      <c r="I141" s="12">
        <v>-7.32</v>
      </c>
      <c r="J141" s="12">
        <v>15.41</v>
      </c>
      <c r="K141" s="14" t="s">
        <v>213</v>
      </c>
      <c r="L141" s="9" t="str">
        <f t="shared" si="26"/>
        <v>N/A</v>
      </c>
    </row>
    <row r="142" spans="1:12" x14ac:dyDescent="0.2">
      <c r="A142" s="60" t="s">
        <v>1204</v>
      </c>
      <c r="B142" s="14" t="s">
        <v>213</v>
      </c>
      <c r="C142" s="14">
        <v>7.1829204005999996</v>
      </c>
      <c r="D142" s="11" t="str">
        <f t="shared" si="23"/>
        <v>N/A</v>
      </c>
      <c r="E142" s="14">
        <v>5.7614051095000001</v>
      </c>
      <c r="F142" s="11" t="str">
        <f t="shared" si="24"/>
        <v>N/A</v>
      </c>
      <c r="G142" s="14">
        <v>6.7445627024999997</v>
      </c>
      <c r="H142" s="11" t="str">
        <f t="shared" si="25"/>
        <v>N/A</v>
      </c>
      <c r="I142" s="12">
        <v>-19.8</v>
      </c>
      <c r="J142" s="12">
        <v>17.059999999999999</v>
      </c>
      <c r="K142" s="14" t="s">
        <v>213</v>
      </c>
      <c r="L142" s="9" t="str">
        <f t="shared" si="26"/>
        <v>N/A</v>
      </c>
    </row>
    <row r="143" spans="1:12" x14ac:dyDescent="0.2">
      <c r="A143" s="60" t="s">
        <v>406</v>
      </c>
      <c r="B143" s="14" t="s">
        <v>213</v>
      </c>
      <c r="C143" s="14">
        <v>6115722</v>
      </c>
      <c r="D143" s="11" t="str">
        <f t="shared" si="23"/>
        <v>N/A</v>
      </c>
      <c r="E143" s="14">
        <v>6694203</v>
      </c>
      <c r="F143" s="11" t="str">
        <f t="shared" si="24"/>
        <v>N/A</v>
      </c>
      <c r="G143" s="14">
        <v>6877102</v>
      </c>
      <c r="H143" s="11" t="str">
        <f t="shared" si="25"/>
        <v>N/A</v>
      </c>
      <c r="I143" s="12">
        <v>9.4589999999999996</v>
      </c>
      <c r="J143" s="12">
        <v>2.7320000000000002</v>
      </c>
      <c r="K143" s="14" t="s">
        <v>213</v>
      </c>
      <c r="L143" s="9" t="str">
        <f t="shared" si="26"/>
        <v>N/A</v>
      </c>
    </row>
    <row r="144" spans="1:12" ht="25.5" x14ac:dyDescent="0.2">
      <c r="A144" s="60" t="s">
        <v>1205</v>
      </c>
      <c r="B144" s="14" t="s">
        <v>213</v>
      </c>
      <c r="C144" s="14">
        <v>52.001343456999997</v>
      </c>
      <c r="D144" s="11" t="str">
        <f t="shared" si="23"/>
        <v>N/A</v>
      </c>
      <c r="E144" s="14">
        <v>50.51237493</v>
      </c>
      <c r="F144" s="11" t="str">
        <f t="shared" si="24"/>
        <v>N/A</v>
      </c>
      <c r="G144" s="14">
        <v>52.674688644</v>
      </c>
      <c r="H144" s="11" t="str">
        <f t="shared" si="25"/>
        <v>N/A</v>
      </c>
      <c r="I144" s="12">
        <v>-2.86</v>
      </c>
      <c r="J144" s="12">
        <v>4.2809999999999997</v>
      </c>
      <c r="K144" s="14" t="s">
        <v>213</v>
      </c>
      <c r="L144" s="9" t="str">
        <f t="shared" si="26"/>
        <v>N/A</v>
      </c>
    </row>
    <row r="145" spans="1:13" x14ac:dyDescent="0.2">
      <c r="A145" s="60" t="s">
        <v>407</v>
      </c>
      <c r="B145" s="14" t="s">
        <v>213</v>
      </c>
      <c r="C145" s="14">
        <v>63984990</v>
      </c>
      <c r="D145" s="11" t="str">
        <f t="shared" si="23"/>
        <v>N/A</v>
      </c>
      <c r="E145" s="14">
        <v>69275222</v>
      </c>
      <c r="F145" s="11" t="str">
        <f t="shared" si="24"/>
        <v>N/A</v>
      </c>
      <c r="G145" s="14">
        <v>75413620</v>
      </c>
      <c r="H145" s="11" t="str">
        <f t="shared" si="25"/>
        <v>N/A</v>
      </c>
      <c r="I145" s="12">
        <v>8.2680000000000007</v>
      </c>
      <c r="J145" s="12">
        <v>8.8610000000000007</v>
      </c>
      <c r="K145" s="14" t="s">
        <v>213</v>
      </c>
      <c r="L145" s="9" t="str">
        <f t="shared" si="26"/>
        <v>N/A</v>
      </c>
    </row>
    <row r="146" spans="1:13" x14ac:dyDescent="0.2">
      <c r="A146" s="60" t="s">
        <v>1206</v>
      </c>
      <c r="B146" s="14" t="s">
        <v>213</v>
      </c>
      <c r="C146" s="14">
        <v>4117.1732836000001</v>
      </c>
      <c r="D146" s="11" t="str">
        <f t="shared" si="23"/>
        <v>N/A</v>
      </c>
      <c r="E146" s="14">
        <v>4321.5983779999997</v>
      </c>
      <c r="F146" s="11" t="str">
        <f t="shared" si="24"/>
        <v>N/A</v>
      </c>
      <c r="G146" s="14">
        <v>4545.7275466999999</v>
      </c>
      <c r="H146" s="11" t="str">
        <f t="shared" si="25"/>
        <v>N/A</v>
      </c>
      <c r="I146" s="12">
        <v>4.9649999999999999</v>
      </c>
      <c r="J146" s="12">
        <v>5.1859999999999999</v>
      </c>
      <c r="K146" s="14" t="s">
        <v>213</v>
      </c>
      <c r="L146" s="9" t="str">
        <f t="shared" si="26"/>
        <v>N/A</v>
      </c>
    </row>
    <row r="147" spans="1:13" x14ac:dyDescent="0.2">
      <c r="A147" s="60"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1736</v>
      </c>
      <c r="J147" s="12" t="s">
        <v>1736</v>
      </c>
      <c r="K147" s="14" t="s">
        <v>213</v>
      </c>
      <c r="L147" s="9" t="str">
        <f t="shared" si="26"/>
        <v>N/A</v>
      </c>
    </row>
    <row r="148" spans="1:13" x14ac:dyDescent="0.2">
      <c r="A148" s="60" t="s">
        <v>1207</v>
      </c>
      <c r="B148" s="14" t="s">
        <v>213</v>
      </c>
      <c r="C148" s="14" t="s">
        <v>1736</v>
      </c>
      <c r="D148" s="11" t="str">
        <f t="shared" si="27"/>
        <v>N/A</v>
      </c>
      <c r="E148" s="14" t="s">
        <v>1736</v>
      </c>
      <c r="F148" s="11" t="str">
        <f t="shared" si="28"/>
        <v>N/A</v>
      </c>
      <c r="G148" s="14" t="s">
        <v>1736</v>
      </c>
      <c r="H148" s="11" t="str">
        <f t="shared" si="29"/>
        <v>N/A</v>
      </c>
      <c r="I148" s="12" t="s">
        <v>1736</v>
      </c>
      <c r="J148" s="12" t="s">
        <v>1736</v>
      </c>
      <c r="K148" s="14" t="s">
        <v>213</v>
      </c>
      <c r="L148" s="9" t="str">
        <f t="shared" si="26"/>
        <v>N/A</v>
      </c>
    </row>
    <row r="149" spans="1:13" x14ac:dyDescent="0.2">
      <c r="A149" s="60" t="s">
        <v>409</v>
      </c>
      <c r="B149" s="14" t="s">
        <v>213</v>
      </c>
      <c r="C149" s="14">
        <v>0</v>
      </c>
      <c r="D149" s="11" t="str">
        <f t="shared" si="27"/>
        <v>N/A</v>
      </c>
      <c r="E149" s="14">
        <v>0</v>
      </c>
      <c r="F149" s="11" t="str">
        <f t="shared" si="28"/>
        <v>N/A</v>
      </c>
      <c r="G149" s="14">
        <v>0</v>
      </c>
      <c r="H149" s="11" t="str">
        <f t="shared" si="29"/>
        <v>N/A</v>
      </c>
      <c r="I149" s="12" t="s">
        <v>1736</v>
      </c>
      <c r="J149" s="12" t="s">
        <v>1736</v>
      </c>
      <c r="K149" s="14" t="s">
        <v>213</v>
      </c>
      <c r="L149" s="9" t="str">
        <f t="shared" si="26"/>
        <v>N/A</v>
      </c>
    </row>
    <row r="150" spans="1:13" x14ac:dyDescent="0.2">
      <c r="A150" s="60" t="s">
        <v>1208</v>
      </c>
      <c r="B150" s="14" t="s">
        <v>213</v>
      </c>
      <c r="C150" s="14" t="s">
        <v>1736</v>
      </c>
      <c r="D150" s="11" t="str">
        <f t="shared" si="27"/>
        <v>N/A</v>
      </c>
      <c r="E150" s="14" t="s">
        <v>1736</v>
      </c>
      <c r="F150" s="11" t="str">
        <f t="shared" si="28"/>
        <v>N/A</v>
      </c>
      <c r="G150" s="14" t="s">
        <v>1736</v>
      </c>
      <c r="H150" s="11" t="str">
        <f t="shared" si="29"/>
        <v>N/A</v>
      </c>
      <c r="I150" s="12" t="s">
        <v>1736</v>
      </c>
      <c r="J150" s="12" t="s">
        <v>1736</v>
      </c>
      <c r="K150" s="14" t="s">
        <v>213</v>
      </c>
      <c r="L150" s="9" t="str">
        <f t="shared" si="26"/>
        <v>N/A</v>
      </c>
    </row>
    <row r="151" spans="1:13" x14ac:dyDescent="0.2">
      <c r="A151" s="60" t="s">
        <v>410</v>
      </c>
      <c r="B151" s="14" t="s">
        <v>213</v>
      </c>
      <c r="C151" s="14">
        <v>0</v>
      </c>
      <c r="D151" s="11" t="str">
        <f t="shared" si="27"/>
        <v>N/A</v>
      </c>
      <c r="E151" s="14">
        <v>0</v>
      </c>
      <c r="F151" s="11" t="str">
        <f t="shared" si="28"/>
        <v>N/A</v>
      </c>
      <c r="G151" s="14">
        <v>0</v>
      </c>
      <c r="H151" s="11" t="str">
        <f t="shared" si="29"/>
        <v>N/A</v>
      </c>
      <c r="I151" s="12" t="s">
        <v>1736</v>
      </c>
      <c r="J151" s="12" t="s">
        <v>1736</v>
      </c>
      <c r="K151" s="14" t="s">
        <v>213</v>
      </c>
      <c r="L151" s="9" t="str">
        <f t="shared" si="26"/>
        <v>N/A</v>
      </c>
    </row>
    <row r="152" spans="1:13" x14ac:dyDescent="0.2">
      <c r="A152" s="60" t="s">
        <v>1209</v>
      </c>
      <c r="B152" s="14" t="s">
        <v>213</v>
      </c>
      <c r="C152" s="14" t="s">
        <v>1736</v>
      </c>
      <c r="D152" s="11" t="str">
        <f t="shared" si="27"/>
        <v>N/A</v>
      </c>
      <c r="E152" s="14" t="s">
        <v>1736</v>
      </c>
      <c r="F152" s="11" t="str">
        <f t="shared" si="28"/>
        <v>N/A</v>
      </c>
      <c r="G152" s="14" t="s">
        <v>1736</v>
      </c>
      <c r="H152" s="11" t="str">
        <f t="shared" si="29"/>
        <v>N/A</v>
      </c>
      <c r="I152" s="12" t="s">
        <v>1736</v>
      </c>
      <c r="J152" s="12" t="s">
        <v>1736</v>
      </c>
      <c r="K152" s="14" t="s">
        <v>213</v>
      </c>
      <c r="L152" s="9" t="str">
        <f t="shared" si="26"/>
        <v>N/A</v>
      </c>
    </row>
    <row r="153" spans="1:13" x14ac:dyDescent="0.2">
      <c r="A153" s="60" t="s">
        <v>411</v>
      </c>
      <c r="B153" s="14" t="s">
        <v>213</v>
      </c>
      <c r="C153" s="14">
        <v>0</v>
      </c>
      <c r="D153" s="11" t="str">
        <f t="shared" si="27"/>
        <v>N/A</v>
      </c>
      <c r="E153" s="14">
        <v>0</v>
      </c>
      <c r="F153" s="11" t="str">
        <f t="shared" si="28"/>
        <v>N/A</v>
      </c>
      <c r="G153" s="14">
        <v>0</v>
      </c>
      <c r="H153" s="11" t="str">
        <f t="shared" si="29"/>
        <v>N/A</v>
      </c>
      <c r="I153" s="12" t="s">
        <v>1736</v>
      </c>
      <c r="J153" s="12" t="s">
        <v>1736</v>
      </c>
      <c r="K153" s="14" t="s">
        <v>213</v>
      </c>
      <c r="L153" s="9" t="str">
        <f t="shared" si="26"/>
        <v>N/A</v>
      </c>
      <c r="M153" s="68"/>
    </row>
    <row r="154" spans="1:13" x14ac:dyDescent="0.2">
      <c r="A154" s="60" t="s">
        <v>1210</v>
      </c>
      <c r="B154" s="14" t="s">
        <v>213</v>
      </c>
      <c r="C154" s="14" t="s">
        <v>1736</v>
      </c>
      <c r="D154" s="11" t="str">
        <f t="shared" si="27"/>
        <v>N/A</v>
      </c>
      <c r="E154" s="14" t="s">
        <v>1736</v>
      </c>
      <c r="F154" s="11" t="str">
        <f t="shared" si="28"/>
        <v>N/A</v>
      </c>
      <c r="G154" s="14" t="s">
        <v>1736</v>
      </c>
      <c r="H154" s="11" t="str">
        <f t="shared" si="29"/>
        <v>N/A</v>
      </c>
      <c r="I154" s="12" t="s">
        <v>1736</v>
      </c>
      <c r="J154" s="12" t="s">
        <v>1736</v>
      </c>
      <c r="K154" s="14" t="s">
        <v>213</v>
      </c>
      <c r="L154" s="9" t="str">
        <f t="shared" si="26"/>
        <v>N/A</v>
      </c>
      <c r="M154" s="69"/>
    </row>
    <row r="155" spans="1:13" x14ac:dyDescent="0.2">
      <c r="A155" s="60" t="s">
        <v>412</v>
      </c>
      <c r="B155" s="14" t="s">
        <v>213</v>
      </c>
      <c r="C155" s="14">
        <v>0</v>
      </c>
      <c r="D155" s="11" t="str">
        <f t="shared" si="27"/>
        <v>N/A</v>
      </c>
      <c r="E155" s="14">
        <v>0</v>
      </c>
      <c r="F155" s="11" t="str">
        <f t="shared" si="28"/>
        <v>N/A</v>
      </c>
      <c r="G155" s="14">
        <v>0</v>
      </c>
      <c r="H155" s="11" t="str">
        <f t="shared" si="29"/>
        <v>N/A</v>
      </c>
      <c r="I155" s="12" t="s">
        <v>1736</v>
      </c>
      <c r="J155" s="12" t="s">
        <v>1736</v>
      </c>
      <c r="K155" s="14" t="s">
        <v>213</v>
      </c>
      <c r="L155" s="9" t="str">
        <f t="shared" si="26"/>
        <v>N/A</v>
      </c>
    </row>
    <row r="156" spans="1:13" x14ac:dyDescent="0.2">
      <c r="A156" s="60" t="s">
        <v>1211</v>
      </c>
      <c r="B156" s="14" t="s">
        <v>213</v>
      </c>
      <c r="C156" s="14" t="s">
        <v>1736</v>
      </c>
      <c r="D156" s="11" t="str">
        <f t="shared" si="27"/>
        <v>N/A</v>
      </c>
      <c r="E156" s="14" t="s">
        <v>1736</v>
      </c>
      <c r="F156" s="11" t="str">
        <f t="shared" si="28"/>
        <v>N/A</v>
      </c>
      <c r="G156" s="14" t="s">
        <v>1736</v>
      </c>
      <c r="H156" s="11" t="str">
        <f t="shared" si="29"/>
        <v>N/A</v>
      </c>
      <c r="I156" s="12" t="s">
        <v>1736</v>
      </c>
      <c r="J156" s="12" t="s">
        <v>1736</v>
      </c>
      <c r="K156" s="14" t="s">
        <v>213</v>
      </c>
      <c r="L156" s="9" t="str">
        <f t="shared" si="26"/>
        <v>N/A</v>
      </c>
    </row>
    <row r="157" spans="1:13" x14ac:dyDescent="0.2">
      <c r="A157" s="60" t="s">
        <v>413</v>
      </c>
      <c r="B157" s="14" t="s">
        <v>213</v>
      </c>
      <c r="C157" s="14">
        <v>0</v>
      </c>
      <c r="D157" s="11" t="str">
        <f t="shared" si="27"/>
        <v>N/A</v>
      </c>
      <c r="E157" s="14">
        <v>0</v>
      </c>
      <c r="F157" s="11" t="str">
        <f t="shared" si="28"/>
        <v>N/A</v>
      </c>
      <c r="G157" s="14">
        <v>0</v>
      </c>
      <c r="H157" s="11" t="str">
        <f t="shared" si="29"/>
        <v>N/A</v>
      </c>
      <c r="I157" s="12" t="s">
        <v>1736</v>
      </c>
      <c r="J157" s="12" t="s">
        <v>1736</v>
      </c>
      <c r="K157" s="14" t="s">
        <v>213</v>
      </c>
      <c r="L157" s="9" t="str">
        <f t="shared" si="26"/>
        <v>N/A</v>
      </c>
    </row>
    <row r="158" spans="1:13" x14ac:dyDescent="0.2">
      <c r="A158" s="60" t="s">
        <v>1212</v>
      </c>
      <c r="B158" s="14" t="s">
        <v>213</v>
      </c>
      <c r="C158" s="14" t="s">
        <v>1736</v>
      </c>
      <c r="D158" s="11" t="str">
        <f t="shared" si="27"/>
        <v>N/A</v>
      </c>
      <c r="E158" s="14" t="s">
        <v>1736</v>
      </c>
      <c r="F158" s="11" t="str">
        <f t="shared" si="28"/>
        <v>N/A</v>
      </c>
      <c r="G158" s="14" t="s">
        <v>1736</v>
      </c>
      <c r="H158" s="11" t="str">
        <f t="shared" si="29"/>
        <v>N/A</v>
      </c>
      <c r="I158" s="12" t="s">
        <v>1736</v>
      </c>
      <c r="J158" s="12" t="s">
        <v>1736</v>
      </c>
      <c r="K158" s="14" t="s">
        <v>213</v>
      </c>
      <c r="L158" s="9" t="str">
        <f t="shared" si="26"/>
        <v>N/A</v>
      </c>
    </row>
    <row r="159" spans="1:13" ht="25.5" x14ac:dyDescent="0.2">
      <c r="A159" s="60" t="s">
        <v>414</v>
      </c>
      <c r="B159" s="14" t="s">
        <v>213</v>
      </c>
      <c r="C159" s="14">
        <v>0</v>
      </c>
      <c r="D159" s="11" t="str">
        <f t="shared" si="27"/>
        <v>N/A</v>
      </c>
      <c r="E159" s="14">
        <v>0</v>
      </c>
      <c r="F159" s="11" t="str">
        <f t="shared" si="28"/>
        <v>N/A</v>
      </c>
      <c r="G159" s="14">
        <v>0</v>
      </c>
      <c r="H159" s="11" t="str">
        <f t="shared" si="29"/>
        <v>N/A</v>
      </c>
      <c r="I159" s="12" t="s">
        <v>1736</v>
      </c>
      <c r="J159" s="12" t="s">
        <v>1736</v>
      </c>
      <c r="K159" s="14" t="s">
        <v>213</v>
      </c>
      <c r="L159" s="9" t="str">
        <f t="shared" ref="L159:L160" si="30">IF(J159="Div by 0", "N/A", IF(K159="N/A","N/A", IF(J159&gt;VALUE(MID(K159,1,2)), "No", IF(J159&lt;-1*VALUE(MID(K159,1,2)), "No", "Yes"))))</f>
        <v>N/A</v>
      </c>
    </row>
    <row r="160" spans="1:13" ht="25.5" x14ac:dyDescent="0.2">
      <c r="A160" s="60" t="s">
        <v>1213</v>
      </c>
      <c r="B160" s="14" t="s">
        <v>213</v>
      </c>
      <c r="C160" s="14" t="s">
        <v>1736</v>
      </c>
      <c r="D160" s="11" t="str">
        <f t="shared" si="27"/>
        <v>N/A</v>
      </c>
      <c r="E160" s="14" t="s">
        <v>1736</v>
      </c>
      <c r="F160" s="11" t="str">
        <f t="shared" si="28"/>
        <v>N/A</v>
      </c>
      <c r="G160" s="14" t="s">
        <v>1736</v>
      </c>
      <c r="H160" s="11" t="str">
        <f t="shared" si="29"/>
        <v>N/A</v>
      </c>
      <c r="I160" s="12" t="s">
        <v>1736</v>
      </c>
      <c r="J160" s="12" t="s">
        <v>1736</v>
      </c>
      <c r="K160" s="14" t="s">
        <v>213</v>
      </c>
      <c r="L160" s="9" t="str">
        <f t="shared" si="30"/>
        <v>N/A</v>
      </c>
    </row>
    <row r="161" spans="1:16" ht="25.5" x14ac:dyDescent="0.2">
      <c r="A161" s="60" t="s">
        <v>415</v>
      </c>
      <c r="B161" s="14" t="s">
        <v>213</v>
      </c>
      <c r="C161" s="14">
        <v>0</v>
      </c>
      <c r="D161" s="14" t="s">
        <v>213</v>
      </c>
      <c r="E161" s="14">
        <v>0</v>
      </c>
      <c r="F161" s="14" t="s">
        <v>213</v>
      </c>
      <c r="G161" s="14">
        <v>0</v>
      </c>
      <c r="H161" s="14" t="s">
        <v>213</v>
      </c>
      <c r="I161" s="12" t="s">
        <v>1736</v>
      </c>
      <c r="J161" s="12" t="s">
        <v>1736</v>
      </c>
      <c r="K161" s="14" t="s">
        <v>213</v>
      </c>
      <c r="L161" s="9" t="str">
        <f>IF(J161="Div by 0", "N/A", IF(K161="N/A","N/A", IF(J161&gt;VALUE(MID(K161,1,2)), "No", IF(J161&lt;-1*VALUE(MID(K161,1,2)), "No", "Yes"))))</f>
        <v>N/A</v>
      </c>
    </row>
    <row r="162" spans="1:16" ht="25.5" x14ac:dyDescent="0.2">
      <c r="A162" s="60" t="s">
        <v>1214</v>
      </c>
      <c r="B162" s="14" t="s">
        <v>213</v>
      </c>
      <c r="C162" s="14" t="s">
        <v>1736</v>
      </c>
      <c r="D162" s="14" t="s">
        <v>213</v>
      </c>
      <c r="E162" s="14" t="s">
        <v>1736</v>
      </c>
      <c r="F162" s="14" t="s">
        <v>213</v>
      </c>
      <c r="G162" s="14" t="s">
        <v>1736</v>
      </c>
      <c r="H162" s="14" t="s">
        <v>213</v>
      </c>
      <c r="I162" s="12" t="s">
        <v>1736</v>
      </c>
      <c r="J162" s="12" t="s">
        <v>1736</v>
      </c>
      <c r="K162" s="14" t="s">
        <v>213</v>
      </c>
      <c r="L162" s="9" t="str">
        <f>IF(J162="Div by 0", "N/A", IF(K162="N/A","N/A", IF(J162&gt;VALUE(MID(K162,1,2)), "No", IF(J162&lt;-1*VALUE(MID(K162,1,2)), "No", "Yes"))))</f>
        <v>N/A</v>
      </c>
    </row>
    <row r="163" spans="1:16" ht="25.5" x14ac:dyDescent="0.2">
      <c r="A163" s="60" t="s">
        <v>416</v>
      </c>
      <c r="B163" s="14" t="s">
        <v>213</v>
      </c>
      <c r="C163" s="14">
        <v>0</v>
      </c>
      <c r="D163" s="14" t="s">
        <v>213</v>
      </c>
      <c r="E163" s="14">
        <v>0</v>
      </c>
      <c r="F163" s="14" t="s">
        <v>213</v>
      </c>
      <c r="G163" s="14">
        <v>0</v>
      </c>
      <c r="H163" s="14" t="s">
        <v>213</v>
      </c>
      <c r="I163" s="12" t="s">
        <v>1736</v>
      </c>
      <c r="J163" s="12" t="s">
        <v>1736</v>
      </c>
      <c r="K163" s="14" t="s">
        <v>213</v>
      </c>
      <c r="L163" s="9" t="str">
        <f>IF(J163="Div by 0", "N/A", IF(K163="N/A","N/A", IF(J163&gt;VALUE(MID(K163,1,2)), "No", IF(J163&lt;-1*VALUE(MID(K163,1,2)), "No", "Yes"))))</f>
        <v>N/A</v>
      </c>
      <c r="N163" s="69"/>
    </row>
    <row r="164" spans="1:16" x14ac:dyDescent="0.2">
      <c r="A164" s="60" t="s">
        <v>1228</v>
      </c>
      <c r="B164" s="135" t="s">
        <v>213</v>
      </c>
      <c r="C164" s="135">
        <v>3108.6812267</v>
      </c>
      <c r="D164" s="136" t="str">
        <f t="shared" ref="D164" si="31">IF($B164="N/A","N/A",IF(C164&gt;10,"No",IF(C164&lt;-10,"No","Yes")))</f>
        <v>N/A</v>
      </c>
      <c r="E164" s="135">
        <v>3442.1295258999999</v>
      </c>
      <c r="F164" s="136" t="str">
        <f t="shared" ref="F164" si="32">IF($B164="N/A","N/A",IF(E164&gt;10,"No",IF(E164&lt;-10,"No","Yes")))</f>
        <v>N/A</v>
      </c>
      <c r="G164" s="135">
        <v>3844.3552362999999</v>
      </c>
      <c r="H164" s="136" t="str">
        <f t="shared" ref="H164" si="33">IF($B164="N/A","N/A",IF(G164&gt;10,"No",IF(G164&lt;-10,"No","Yes")))</f>
        <v>N/A</v>
      </c>
      <c r="I164" s="137">
        <v>10.73</v>
      </c>
      <c r="J164" s="137">
        <v>11.69</v>
      </c>
      <c r="K164" s="138" t="s">
        <v>736</v>
      </c>
      <c r="L164" s="139" t="str">
        <f>IF(J164="Div by 0", "N/A", IF(OR(J164="N/A",K164="N/A"),"N/A", IF(J164&gt;VALUE(MID(K164,1,2)), "No", IF(J164&lt;-1*VALUE(MID(K164,1,2)), "No", "Yes"))))</f>
        <v>Yes</v>
      </c>
      <c r="N164" s="69"/>
    </row>
    <row r="165" spans="1:16" x14ac:dyDescent="0.2">
      <c r="A165" s="60" t="s">
        <v>1215</v>
      </c>
      <c r="B165" s="14" t="s">
        <v>213</v>
      </c>
      <c r="C165" s="14">
        <v>3111.1654662000001</v>
      </c>
      <c r="D165" s="11" t="str">
        <f t="shared" ref="D165:D171" si="34">IF($B165="N/A","N/A",IF(C165&gt;10,"No",IF(C165&lt;-10,"No","Yes")))</f>
        <v>N/A</v>
      </c>
      <c r="E165" s="14">
        <v>3443.0271638999998</v>
      </c>
      <c r="F165" s="11" t="str">
        <f t="shared" ref="F165:F171" si="35">IF($B165="N/A","N/A",IF(E165&gt;10,"No",IF(E165&lt;-10,"No","Yes")))</f>
        <v>N/A</v>
      </c>
      <c r="G165" s="14">
        <v>3852.4485202999999</v>
      </c>
      <c r="H165" s="11" t="str">
        <f t="shared" ref="H165:H171" si="36">IF($B165="N/A","N/A",IF(G165&gt;10,"No",IF(G165&lt;-10,"No","Yes")))</f>
        <v>N/A</v>
      </c>
      <c r="I165" s="12">
        <v>10.67</v>
      </c>
      <c r="J165" s="12">
        <v>11.89</v>
      </c>
      <c r="K165" s="47" t="s">
        <v>736</v>
      </c>
      <c r="L165" s="9" t="str">
        <f>IF(J165="Div by 0", "N/A", IF(OR(J165="N/A",K165="N/A"),"N/A", IF(J165&gt;VALUE(MID(K165,1,2)), "No", IF(J165&lt;-1*VALUE(MID(K165,1,2)), "No", "Yes"))))</f>
        <v>Yes</v>
      </c>
      <c r="N165" s="69"/>
    </row>
    <row r="166" spans="1:16" x14ac:dyDescent="0.2">
      <c r="A166" s="60" t="s">
        <v>1216</v>
      </c>
      <c r="B166" s="14" t="s">
        <v>213</v>
      </c>
      <c r="C166" s="14">
        <v>3069.4787855</v>
      </c>
      <c r="D166" s="11" t="str">
        <f t="shared" si="34"/>
        <v>N/A</v>
      </c>
      <c r="E166" s="14">
        <v>3421.8061432999998</v>
      </c>
      <c r="F166" s="11" t="str">
        <f t="shared" si="35"/>
        <v>N/A</v>
      </c>
      <c r="G166" s="14">
        <v>3671.674743</v>
      </c>
      <c r="H166" s="11" t="str">
        <f t="shared" si="36"/>
        <v>N/A</v>
      </c>
      <c r="I166" s="12">
        <v>11.48</v>
      </c>
      <c r="J166" s="12">
        <v>7.3019999999999996</v>
      </c>
      <c r="K166" s="47" t="s">
        <v>736</v>
      </c>
      <c r="L166" s="9" t="str">
        <f t="shared" ref="L166" si="37">IF(J166="Div by 0", "N/A", IF(OR(J166="N/A",K166="N/A"),"N/A", IF(J166&gt;VALUE(MID(K166,1,2)), "No", IF(J166&lt;-1*VALUE(MID(K166,1,2)), "No", "Yes"))))</f>
        <v>Yes</v>
      </c>
      <c r="O166" s="69"/>
      <c r="P166" s="69"/>
    </row>
    <row r="167" spans="1:16" s="69" customFormat="1" x14ac:dyDescent="0.2">
      <c r="A167" s="70" t="s">
        <v>730</v>
      </c>
      <c r="B167" s="14" t="s">
        <v>213</v>
      </c>
      <c r="C167" s="1">
        <v>0</v>
      </c>
      <c r="D167" s="11" t="str">
        <f t="shared" si="34"/>
        <v>N/A</v>
      </c>
      <c r="E167" s="1">
        <v>0</v>
      </c>
      <c r="F167" s="11" t="str">
        <f t="shared" si="35"/>
        <v>N/A</v>
      </c>
      <c r="G167" s="1">
        <v>0</v>
      </c>
      <c r="H167" s="11" t="str">
        <f t="shared" si="36"/>
        <v>N/A</v>
      </c>
      <c r="I167" s="12" t="s">
        <v>1736</v>
      </c>
      <c r="J167" s="12" t="s">
        <v>1736</v>
      </c>
      <c r="K167" s="14" t="s">
        <v>213</v>
      </c>
      <c r="L167" s="9" t="str">
        <f>IF(J167="Div by 0", "N/A", IF(K167="N/A","N/A", IF(J167&gt;VALUE(MID(K167,1,2)), "No", IF(J167&lt;-1*VALUE(MID(K167,1,2)), "No", "Yes"))))</f>
        <v>N/A</v>
      </c>
      <c r="M167" s="45"/>
      <c r="N167" s="45"/>
      <c r="O167" s="68"/>
      <c r="P167" s="68"/>
    </row>
    <row r="168" spans="1:16" s="68" customFormat="1" x14ac:dyDescent="0.2">
      <c r="A168" s="70" t="s">
        <v>731</v>
      </c>
      <c r="B168" s="14" t="s">
        <v>213</v>
      </c>
      <c r="C168" s="13">
        <v>0</v>
      </c>
      <c r="D168" s="11" t="str">
        <f t="shared" si="34"/>
        <v>N/A</v>
      </c>
      <c r="E168" s="13">
        <v>0</v>
      </c>
      <c r="F168" s="11" t="str">
        <f t="shared" si="35"/>
        <v>N/A</v>
      </c>
      <c r="G168" s="13">
        <v>0</v>
      </c>
      <c r="H168" s="11" t="str">
        <f t="shared" si="36"/>
        <v>N/A</v>
      </c>
      <c r="I168" s="12" t="s">
        <v>1736</v>
      </c>
      <c r="J168" s="12" t="s">
        <v>1736</v>
      </c>
      <c r="K168" s="14" t="s">
        <v>213</v>
      </c>
      <c r="L168" s="9" t="str">
        <f>IF(J168="Div by 0", "N/A", IF(K168="N/A","N/A", IF(J168&gt;VALUE(MID(K168,1,2)), "No", IF(J168&lt;-1*VALUE(MID(K168,1,2)), "No", "Yes"))))</f>
        <v>N/A</v>
      </c>
      <c r="M168" s="45"/>
      <c r="N168" s="45"/>
      <c r="O168" s="69"/>
      <c r="P168" s="69"/>
    </row>
    <row r="169" spans="1:16" s="69" customFormat="1" x14ac:dyDescent="0.2">
      <c r="A169" s="70" t="s">
        <v>732</v>
      </c>
      <c r="B169" s="14" t="s">
        <v>213</v>
      </c>
      <c r="C169" s="1">
        <v>0</v>
      </c>
      <c r="D169" s="11" t="str">
        <f t="shared" si="34"/>
        <v>N/A</v>
      </c>
      <c r="E169" s="1">
        <v>0</v>
      </c>
      <c r="F169" s="11" t="str">
        <f t="shared" si="35"/>
        <v>N/A</v>
      </c>
      <c r="G169" s="1">
        <v>0</v>
      </c>
      <c r="H169" s="11" t="str">
        <f t="shared" si="36"/>
        <v>N/A</v>
      </c>
      <c r="I169" s="12" t="s">
        <v>1736</v>
      </c>
      <c r="J169" s="12" t="s">
        <v>1736</v>
      </c>
      <c r="K169" s="14" t="s">
        <v>213</v>
      </c>
      <c r="L169" s="9" t="str">
        <f t="shared" ref="L169:L171" si="38">IF(J169="Div by 0", "N/A", IF(K169="N/A","N/A", IF(J169&gt;VALUE(MID(K169,1,2)), "No", IF(J169&lt;-1*VALUE(MID(K169,1,2)), "No", "Yes"))))</f>
        <v>N/A</v>
      </c>
      <c r="M169" s="45"/>
      <c r="N169" s="45"/>
      <c r="O169" s="45"/>
      <c r="P169" s="45"/>
    </row>
    <row r="170" spans="1:16" x14ac:dyDescent="0.2">
      <c r="A170" s="70" t="s">
        <v>1217</v>
      </c>
      <c r="B170" s="14" t="s">
        <v>213</v>
      </c>
      <c r="C170" s="14" t="s">
        <v>1736</v>
      </c>
      <c r="D170" s="11" t="str">
        <f t="shared" si="34"/>
        <v>N/A</v>
      </c>
      <c r="E170" s="14" t="s">
        <v>1736</v>
      </c>
      <c r="F170" s="11" t="str">
        <f t="shared" si="35"/>
        <v>N/A</v>
      </c>
      <c r="G170" s="14" t="s">
        <v>1736</v>
      </c>
      <c r="H170" s="11" t="str">
        <f t="shared" si="36"/>
        <v>N/A</v>
      </c>
      <c r="I170" s="12" t="s">
        <v>1736</v>
      </c>
      <c r="J170" s="12" t="s">
        <v>1736</v>
      </c>
      <c r="K170" s="14" t="s">
        <v>213</v>
      </c>
      <c r="L170" s="9" t="str">
        <f t="shared" si="38"/>
        <v>N/A</v>
      </c>
    </row>
    <row r="171" spans="1:16" ht="25.5" x14ac:dyDescent="0.2">
      <c r="A171" s="19" t="s">
        <v>1218</v>
      </c>
      <c r="B171" s="14" t="s">
        <v>213</v>
      </c>
      <c r="C171" s="14" t="s">
        <v>1736</v>
      </c>
      <c r="D171" s="11" t="str">
        <f t="shared" si="34"/>
        <v>N/A</v>
      </c>
      <c r="E171" s="14" t="s">
        <v>1736</v>
      </c>
      <c r="F171" s="11" t="str">
        <f t="shared" si="35"/>
        <v>N/A</v>
      </c>
      <c r="G171" s="14" t="s">
        <v>1736</v>
      </c>
      <c r="H171" s="11" t="str">
        <f t="shared" si="36"/>
        <v>N/A</v>
      </c>
      <c r="I171" s="12" t="s">
        <v>1736</v>
      </c>
      <c r="J171" s="12" t="s">
        <v>1736</v>
      </c>
      <c r="K171" s="14" t="s">
        <v>213</v>
      </c>
      <c r="L171" s="9" t="str">
        <f t="shared" si="38"/>
        <v>N/A</v>
      </c>
    </row>
    <row r="172" spans="1:16" s="21" customFormat="1" ht="12" customHeight="1" x14ac:dyDescent="0.2">
      <c r="A172" s="169" t="s">
        <v>1633</v>
      </c>
      <c r="B172" s="170"/>
      <c r="C172" s="170"/>
      <c r="D172" s="170"/>
      <c r="E172" s="170"/>
      <c r="F172" s="170"/>
      <c r="G172" s="170"/>
      <c r="H172" s="170"/>
      <c r="I172" s="170"/>
      <c r="J172" s="170"/>
      <c r="K172" s="170"/>
      <c r="L172" s="171"/>
    </row>
    <row r="173" spans="1:16" s="21" customFormat="1" ht="12.75" customHeight="1" x14ac:dyDescent="0.2">
      <c r="A173" s="159" t="s">
        <v>1631</v>
      </c>
      <c r="B173" s="160"/>
      <c r="C173" s="160"/>
      <c r="D173" s="160"/>
      <c r="E173" s="160"/>
      <c r="F173" s="160"/>
      <c r="G173" s="160"/>
      <c r="H173" s="160"/>
      <c r="I173" s="160"/>
      <c r="J173" s="160"/>
      <c r="K173" s="160"/>
      <c r="L173" s="161"/>
    </row>
    <row r="174" spans="1:16" s="21" customFormat="1" x14ac:dyDescent="0.2">
      <c r="A174" s="162" t="s">
        <v>1734</v>
      </c>
      <c r="B174" s="162"/>
      <c r="C174" s="162"/>
      <c r="D174" s="162"/>
      <c r="E174" s="162"/>
      <c r="F174" s="162"/>
      <c r="G174" s="162"/>
      <c r="H174" s="162"/>
      <c r="I174" s="162"/>
      <c r="J174" s="162"/>
      <c r="K174" s="162"/>
      <c r="L174" s="163"/>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1727</v>
      </c>
      <c r="B1" s="151"/>
      <c r="C1" s="151"/>
      <c r="D1" s="151"/>
      <c r="E1" s="151"/>
      <c r="F1" s="151"/>
      <c r="G1" s="151"/>
      <c r="H1" s="151"/>
      <c r="I1" s="151"/>
      <c r="J1" s="151"/>
      <c r="K1" s="151"/>
      <c r="L1" s="152"/>
    </row>
    <row r="2" spans="1:12" ht="55.5" customHeight="1" x14ac:dyDescent="0.2">
      <c r="A2" s="175" t="s">
        <v>1593</v>
      </c>
      <c r="B2" s="176"/>
      <c r="C2" s="176"/>
      <c r="D2" s="176"/>
      <c r="E2" s="176"/>
      <c r="F2" s="176"/>
      <c r="G2" s="176"/>
      <c r="H2" s="176"/>
      <c r="I2" s="176"/>
      <c r="J2" s="176"/>
      <c r="K2" s="176"/>
      <c r="L2" s="177"/>
    </row>
    <row r="3" spans="1:12" s="21" customFormat="1" x14ac:dyDescent="0.2">
      <c r="A3" s="156" t="s">
        <v>1735</v>
      </c>
      <c r="B3" s="157"/>
      <c r="C3" s="157"/>
      <c r="D3" s="157"/>
      <c r="E3" s="157"/>
      <c r="F3" s="157"/>
      <c r="G3" s="157"/>
      <c r="H3" s="157"/>
      <c r="I3" s="157"/>
      <c r="J3" s="157"/>
      <c r="K3" s="157"/>
      <c r="L3" s="158"/>
    </row>
    <row r="4" spans="1:12" x14ac:dyDescent="0.2">
      <c r="A4" s="178" t="s">
        <v>648</v>
      </c>
      <c r="B4" s="179"/>
      <c r="C4" s="179"/>
      <c r="D4" s="179"/>
      <c r="E4" s="179"/>
      <c r="F4" s="179"/>
      <c r="G4" s="179"/>
      <c r="H4" s="179"/>
      <c r="I4" s="179"/>
      <c r="J4" s="179"/>
      <c r="K4" s="179"/>
      <c r="L4" s="180"/>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18" t="s">
        <v>0</v>
      </c>
      <c r="B6" s="1" t="s">
        <v>213</v>
      </c>
      <c r="C6" s="1">
        <v>1444007</v>
      </c>
      <c r="D6" s="11" t="str">
        <f t="shared" ref="D6:D11" si="0">IF($B6="N/A","N/A",IF(C6&gt;10,"No",IF(C6&lt;-10,"No","Yes")))</f>
        <v>N/A</v>
      </c>
      <c r="E6" s="1">
        <v>1452856</v>
      </c>
      <c r="F6" s="11" t="str">
        <f t="shared" ref="F6:F11" si="1">IF($B6="N/A","N/A",IF(E6&gt;10,"No",IF(E6&lt;-10,"No","Yes")))</f>
        <v>N/A</v>
      </c>
      <c r="G6" s="1">
        <v>1434298</v>
      </c>
      <c r="H6" s="11" t="str">
        <f t="shared" ref="H6:H11" si="2">IF($B6="N/A","N/A",IF(G6&gt;10,"No",IF(G6&lt;-10,"No","Yes")))</f>
        <v>N/A</v>
      </c>
      <c r="I6" s="12">
        <v>0.61280000000000001</v>
      </c>
      <c r="J6" s="12">
        <v>-1.28</v>
      </c>
      <c r="K6" s="1" t="s">
        <v>736</v>
      </c>
      <c r="L6" s="9" t="str">
        <f t="shared" ref="L6:L14" si="3">IF(J6="Div by 0", "N/A", IF(K6="N/A","N/A", IF(J6&gt;VALUE(MID(K6,1,2)), "No", IF(J6&lt;-1*VALUE(MID(K6,1,2)), "No", "Yes"))))</f>
        <v>Yes</v>
      </c>
    </row>
    <row r="7" spans="1:12" x14ac:dyDescent="0.2">
      <c r="A7" s="18" t="s">
        <v>100</v>
      </c>
      <c r="B7" s="50" t="s">
        <v>213</v>
      </c>
      <c r="C7" s="1">
        <v>56985</v>
      </c>
      <c r="D7" s="11" t="str">
        <f t="shared" si="0"/>
        <v>N/A</v>
      </c>
      <c r="E7" s="1">
        <v>58695</v>
      </c>
      <c r="F7" s="11" t="str">
        <f t="shared" si="1"/>
        <v>N/A</v>
      </c>
      <c r="G7" s="1">
        <v>57308</v>
      </c>
      <c r="H7" s="11" t="str">
        <f t="shared" si="2"/>
        <v>N/A</v>
      </c>
      <c r="I7" s="12">
        <v>3.0009999999999999</v>
      </c>
      <c r="J7" s="12">
        <v>-2.36</v>
      </c>
      <c r="K7" s="50" t="s">
        <v>736</v>
      </c>
      <c r="L7" s="9" t="str">
        <f t="shared" si="3"/>
        <v>Yes</v>
      </c>
    </row>
    <row r="8" spans="1:12" x14ac:dyDescent="0.2">
      <c r="A8" s="18" t="s">
        <v>101</v>
      </c>
      <c r="B8" s="50" t="s">
        <v>213</v>
      </c>
      <c r="C8" s="1">
        <v>248596</v>
      </c>
      <c r="D8" s="11" t="str">
        <f t="shared" si="0"/>
        <v>N/A</v>
      </c>
      <c r="E8" s="1">
        <v>256319</v>
      </c>
      <c r="F8" s="11" t="str">
        <f t="shared" si="1"/>
        <v>N/A</v>
      </c>
      <c r="G8" s="1">
        <v>250113</v>
      </c>
      <c r="H8" s="11" t="str">
        <f t="shared" si="2"/>
        <v>N/A</v>
      </c>
      <c r="I8" s="12">
        <v>3.1070000000000002</v>
      </c>
      <c r="J8" s="12">
        <v>-2.42</v>
      </c>
      <c r="K8" s="50" t="s">
        <v>736</v>
      </c>
      <c r="L8" s="9" t="str">
        <f t="shared" si="3"/>
        <v>Yes</v>
      </c>
    </row>
    <row r="9" spans="1:12" x14ac:dyDescent="0.2">
      <c r="A9" s="18" t="s">
        <v>104</v>
      </c>
      <c r="B9" s="50" t="s">
        <v>213</v>
      </c>
      <c r="C9" s="1">
        <v>822098</v>
      </c>
      <c r="D9" s="11" t="str">
        <f t="shared" si="0"/>
        <v>N/A</v>
      </c>
      <c r="E9" s="1">
        <v>815143</v>
      </c>
      <c r="F9" s="11" t="str">
        <f t="shared" si="1"/>
        <v>N/A</v>
      </c>
      <c r="G9" s="1">
        <v>810608</v>
      </c>
      <c r="H9" s="11" t="str">
        <f t="shared" si="2"/>
        <v>N/A</v>
      </c>
      <c r="I9" s="12">
        <v>-0.84599999999999997</v>
      </c>
      <c r="J9" s="12">
        <v>-0.55600000000000005</v>
      </c>
      <c r="K9" s="50" t="s">
        <v>736</v>
      </c>
      <c r="L9" s="9" t="str">
        <f t="shared" si="3"/>
        <v>Yes</v>
      </c>
    </row>
    <row r="10" spans="1:12" x14ac:dyDescent="0.2">
      <c r="A10" s="18" t="s">
        <v>105</v>
      </c>
      <c r="B10" s="50" t="s">
        <v>213</v>
      </c>
      <c r="C10" s="1">
        <v>316328</v>
      </c>
      <c r="D10" s="11" t="str">
        <f t="shared" si="0"/>
        <v>N/A</v>
      </c>
      <c r="E10" s="1">
        <v>322699</v>
      </c>
      <c r="F10" s="11" t="str">
        <f t="shared" si="1"/>
        <v>N/A</v>
      </c>
      <c r="G10" s="1">
        <v>316269</v>
      </c>
      <c r="H10" s="11" t="str">
        <f t="shared" si="2"/>
        <v>N/A</v>
      </c>
      <c r="I10" s="12">
        <v>2.0139999999999998</v>
      </c>
      <c r="J10" s="12">
        <v>-1.99</v>
      </c>
      <c r="K10" s="50" t="s">
        <v>736</v>
      </c>
      <c r="L10" s="9" t="str">
        <f t="shared" si="3"/>
        <v>Yes</v>
      </c>
    </row>
    <row r="11" spans="1:12" x14ac:dyDescent="0.2">
      <c r="A11" s="18" t="s">
        <v>77</v>
      </c>
      <c r="B11" s="1" t="s">
        <v>213</v>
      </c>
      <c r="C11" s="1">
        <v>1240133.93</v>
      </c>
      <c r="D11" s="46" t="str">
        <f t="shared" si="0"/>
        <v>N/A</v>
      </c>
      <c r="E11" s="1">
        <v>1233324.78</v>
      </c>
      <c r="F11" s="11" t="str">
        <f t="shared" si="1"/>
        <v>N/A</v>
      </c>
      <c r="G11" s="1">
        <v>1222462.32</v>
      </c>
      <c r="H11" s="11" t="str">
        <f t="shared" si="2"/>
        <v>N/A</v>
      </c>
      <c r="I11" s="12">
        <v>-0.54900000000000004</v>
      </c>
      <c r="J11" s="12">
        <v>-0.88100000000000001</v>
      </c>
      <c r="K11" s="1" t="s">
        <v>737</v>
      </c>
      <c r="L11" s="9" t="str">
        <f t="shared" si="3"/>
        <v>Yes</v>
      </c>
    </row>
    <row r="12" spans="1:12" x14ac:dyDescent="0.2">
      <c r="A12" s="18" t="s">
        <v>115</v>
      </c>
      <c r="B12" s="1" t="s">
        <v>213</v>
      </c>
      <c r="C12" s="1">
        <v>164890</v>
      </c>
      <c r="D12" s="1" t="s">
        <v>213</v>
      </c>
      <c r="E12" s="1">
        <v>167752</v>
      </c>
      <c r="F12" s="1" t="s">
        <v>213</v>
      </c>
      <c r="G12" s="1">
        <v>163159</v>
      </c>
      <c r="H12" s="1" t="s">
        <v>213</v>
      </c>
      <c r="I12" s="12">
        <v>1.736</v>
      </c>
      <c r="J12" s="12">
        <v>-2.74</v>
      </c>
      <c r="K12" s="1" t="s">
        <v>737</v>
      </c>
      <c r="L12" s="9" t="str">
        <f t="shared" si="3"/>
        <v>Yes</v>
      </c>
    </row>
    <row r="13" spans="1:12" x14ac:dyDescent="0.2">
      <c r="A13" s="18" t="s">
        <v>447</v>
      </c>
      <c r="B13" s="1" t="s">
        <v>213</v>
      </c>
      <c r="C13" s="1">
        <v>56010</v>
      </c>
      <c r="D13" s="1" t="s">
        <v>213</v>
      </c>
      <c r="E13" s="1">
        <v>57760</v>
      </c>
      <c r="F13" s="1" t="s">
        <v>213</v>
      </c>
      <c r="G13" s="1">
        <v>56397</v>
      </c>
      <c r="H13" s="1" t="s">
        <v>213</v>
      </c>
      <c r="I13" s="12">
        <v>3.1240000000000001</v>
      </c>
      <c r="J13" s="12">
        <v>-2.36</v>
      </c>
      <c r="K13" s="1" t="s">
        <v>737</v>
      </c>
      <c r="L13" s="9" t="str">
        <f t="shared" si="3"/>
        <v>Yes</v>
      </c>
    </row>
    <row r="14" spans="1:12" x14ac:dyDescent="0.2">
      <c r="A14" s="18" t="s">
        <v>448</v>
      </c>
      <c r="B14" s="1" t="s">
        <v>213</v>
      </c>
      <c r="C14" s="1">
        <v>103348</v>
      </c>
      <c r="D14" s="1" t="s">
        <v>213</v>
      </c>
      <c r="E14" s="1">
        <v>104665</v>
      </c>
      <c r="F14" s="1" t="s">
        <v>213</v>
      </c>
      <c r="G14" s="1">
        <v>102069</v>
      </c>
      <c r="H14" s="1" t="s">
        <v>213</v>
      </c>
      <c r="I14" s="12">
        <v>1.274</v>
      </c>
      <c r="J14" s="12">
        <v>-2.48</v>
      </c>
      <c r="K14" s="1" t="s">
        <v>737</v>
      </c>
      <c r="L14" s="9" t="str">
        <f t="shared" si="3"/>
        <v>Yes</v>
      </c>
    </row>
    <row r="15" spans="1:12" x14ac:dyDescent="0.2">
      <c r="A15" s="4" t="s">
        <v>58</v>
      </c>
      <c r="B15" s="50" t="s">
        <v>213</v>
      </c>
      <c r="C15" s="14">
        <v>10535828097</v>
      </c>
      <c r="D15" s="11" t="str">
        <f t="shared" ref="D15:D20" si="4">IF($B15="N/A","N/A",IF(C15&gt;10,"No",IF(C15&lt;-10,"No","Yes")))</f>
        <v>N/A</v>
      </c>
      <c r="E15" s="14">
        <v>13602886746</v>
      </c>
      <c r="F15" s="11" t="str">
        <f t="shared" ref="F15:F20" si="5">IF($B15="N/A","N/A",IF(E15&gt;10,"No",IF(E15&lt;-10,"No","Yes")))</f>
        <v>N/A</v>
      </c>
      <c r="G15" s="14">
        <v>12765728868</v>
      </c>
      <c r="H15" s="11" t="str">
        <f t="shared" ref="H15:H20" si="6">IF($B15="N/A","N/A",IF(G15&gt;10,"No",IF(G15&lt;-10,"No","Yes")))</f>
        <v>N/A</v>
      </c>
      <c r="I15" s="12">
        <v>29.11</v>
      </c>
      <c r="J15" s="12">
        <v>-6.15</v>
      </c>
      <c r="K15" s="50" t="s">
        <v>736</v>
      </c>
      <c r="L15" s="9" t="str">
        <f t="shared" ref="L15:L20" si="7">IF(J15="Div by 0", "N/A", IF(K15="N/A","N/A", IF(J15&gt;VALUE(MID(K15,1,2)), "No", IF(J15&lt;-1*VALUE(MID(K15,1,2)), "No", "Yes"))))</f>
        <v>Yes</v>
      </c>
    </row>
    <row r="16" spans="1:12" x14ac:dyDescent="0.2">
      <c r="A16" s="4" t="s">
        <v>1119</v>
      </c>
      <c r="B16" s="50" t="s">
        <v>213</v>
      </c>
      <c r="C16" s="14">
        <v>7296.2444759999998</v>
      </c>
      <c r="D16" s="11" t="str">
        <f t="shared" si="4"/>
        <v>N/A</v>
      </c>
      <c r="E16" s="14">
        <v>9362.8595992999999</v>
      </c>
      <c r="F16" s="11" t="str">
        <f t="shared" si="5"/>
        <v>N/A</v>
      </c>
      <c r="G16" s="14">
        <v>8900.3323354000004</v>
      </c>
      <c r="H16" s="11" t="str">
        <f t="shared" si="6"/>
        <v>N/A</v>
      </c>
      <c r="I16" s="12">
        <v>28.32</v>
      </c>
      <c r="J16" s="12">
        <v>-4.9400000000000004</v>
      </c>
      <c r="K16" s="50" t="s">
        <v>736</v>
      </c>
      <c r="L16" s="9" t="str">
        <f t="shared" si="7"/>
        <v>Yes</v>
      </c>
    </row>
    <row r="17" spans="1:12" x14ac:dyDescent="0.2">
      <c r="A17" s="4" t="s">
        <v>1219</v>
      </c>
      <c r="B17" s="50" t="s">
        <v>213</v>
      </c>
      <c r="C17" s="14">
        <v>26538.742493999998</v>
      </c>
      <c r="D17" s="11" t="str">
        <f t="shared" si="4"/>
        <v>N/A</v>
      </c>
      <c r="E17" s="14">
        <v>51641.153335000003</v>
      </c>
      <c r="F17" s="11" t="str">
        <f t="shared" si="5"/>
        <v>N/A</v>
      </c>
      <c r="G17" s="14">
        <v>36761.840336000001</v>
      </c>
      <c r="H17" s="11" t="str">
        <f t="shared" si="6"/>
        <v>N/A</v>
      </c>
      <c r="I17" s="12">
        <v>94.59</v>
      </c>
      <c r="J17" s="12">
        <v>-28.8</v>
      </c>
      <c r="K17" s="50" t="s">
        <v>736</v>
      </c>
      <c r="L17" s="9" t="str">
        <f t="shared" si="7"/>
        <v>Yes</v>
      </c>
    </row>
    <row r="18" spans="1:12" x14ac:dyDescent="0.2">
      <c r="A18" s="4" t="s">
        <v>1220</v>
      </c>
      <c r="B18" s="50" t="s">
        <v>213</v>
      </c>
      <c r="C18" s="14">
        <v>16692.609567</v>
      </c>
      <c r="D18" s="11" t="str">
        <f t="shared" si="4"/>
        <v>N/A</v>
      </c>
      <c r="E18" s="14">
        <v>20422.840233999999</v>
      </c>
      <c r="F18" s="11" t="str">
        <f t="shared" si="5"/>
        <v>N/A</v>
      </c>
      <c r="G18" s="14">
        <v>20387.478432</v>
      </c>
      <c r="H18" s="11" t="str">
        <f t="shared" si="6"/>
        <v>N/A</v>
      </c>
      <c r="I18" s="12">
        <v>22.35</v>
      </c>
      <c r="J18" s="12">
        <v>-0.17299999999999999</v>
      </c>
      <c r="K18" s="50" t="s">
        <v>736</v>
      </c>
      <c r="L18" s="9" t="str">
        <f t="shared" si="7"/>
        <v>Yes</v>
      </c>
    </row>
    <row r="19" spans="1:12" x14ac:dyDescent="0.2">
      <c r="A19" s="4" t="s">
        <v>1221</v>
      </c>
      <c r="B19" s="50" t="s">
        <v>213</v>
      </c>
      <c r="C19" s="14">
        <v>3455.6599700000002</v>
      </c>
      <c r="D19" s="11" t="str">
        <f t="shared" si="4"/>
        <v>N/A</v>
      </c>
      <c r="E19" s="14">
        <v>3803.3739516000001</v>
      </c>
      <c r="F19" s="11" t="str">
        <f t="shared" si="5"/>
        <v>N/A</v>
      </c>
      <c r="G19" s="14">
        <v>4020.5213815000002</v>
      </c>
      <c r="H19" s="11" t="str">
        <f t="shared" si="6"/>
        <v>N/A</v>
      </c>
      <c r="I19" s="12">
        <v>10.06</v>
      </c>
      <c r="J19" s="12">
        <v>5.7089999999999996</v>
      </c>
      <c r="K19" s="50" t="s">
        <v>736</v>
      </c>
      <c r="L19" s="9" t="str">
        <f t="shared" si="7"/>
        <v>Yes</v>
      </c>
    </row>
    <row r="20" spans="1:12" x14ac:dyDescent="0.2">
      <c r="A20" s="4" t="s">
        <v>1222</v>
      </c>
      <c r="B20" s="50" t="s">
        <v>213</v>
      </c>
      <c r="C20" s="14">
        <v>6426.5911901999998</v>
      </c>
      <c r="D20" s="11" t="str">
        <f t="shared" si="4"/>
        <v>N/A</v>
      </c>
      <c r="E20" s="14">
        <v>6931.3930690999996</v>
      </c>
      <c r="F20" s="11" t="str">
        <f t="shared" si="5"/>
        <v>N/A</v>
      </c>
      <c r="G20" s="14">
        <v>7274.6337231999996</v>
      </c>
      <c r="H20" s="11" t="str">
        <f t="shared" si="6"/>
        <v>N/A</v>
      </c>
      <c r="I20" s="12">
        <v>7.8550000000000004</v>
      </c>
      <c r="J20" s="12">
        <v>4.952</v>
      </c>
      <c r="K20" s="50" t="s">
        <v>736</v>
      </c>
      <c r="L20" s="9" t="str">
        <f t="shared" si="7"/>
        <v>Yes</v>
      </c>
    </row>
    <row r="21" spans="1:12" x14ac:dyDescent="0.2">
      <c r="A21" s="2" t="s">
        <v>1123</v>
      </c>
      <c r="B21" s="50" t="s">
        <v>213</v>
      </c>
      <c r="C21" s="14">
        <v>7824.7567230000004</v>
      </c>
      <c r="D21" s="11" t="str">
        <f t="shared" ref="D21:D22" si="8">IF($B21="N/A","N/A",IF(C21&gt;10,"No",IF(C21&lt;-10,"No","Yes")))</f>
        <v>N/A</v>
      </c>
      <c r="E21" s="14">
        <v>10229.98251</v>
      </c>
      <c r="F21" s="11" t="str">
        <f t="shared" ref="F21:F22" si="9">IF($B21="N/A","N/A",IF(E21&gt;10,"No",IF(E21&lt;-10,"No","Yes")))</f>
        <v>N/A</v>
      </c>
      <c r="G21" s="14">
        <v>9509.6885655999995</v>
      </c>
      <c r="H21" s="11" t="str">
        <f t="shared" ref="H21:H22" si="10">IF($B21="N/A","N/A",IF(G21&gt;10,"No",IF(G21&lt;-10,"No","Yes")))</f>
        <v>N/A</v>
      </c>
      <c r="I21" s="12">
        <v>30.74</v>
      </c>
      <c r="J21" s="12">
        <v>-7.04</v>
      </c>
      <c r="K21" s="50" t="s">
        <v>736</v>
      </c>
      <c r="L21" s="9" t="str">
        <f>IF(J21="Div by 0", "N/A", IF(OR(J21="N/A",K21="N/A"),"N/A", IF(J21&gt;VALUE(MID(K21,1,2)), "No", IF(J21&lt;-1*VALUE(MID(K21,1,2)), "No", "Yes"))))</f>
        <v>Yes</v>
      </c>
    </row>
    <row r="22" spans="1:12" x14ac:dyDescent="0.2">
      <c r="A22" s="2" t="s">
        <v>1124</v>
      </c>
      <c r="B22" s="50" t="s">
        <v>213</v>
      </c>
      <c r="C22" s="14">
        <v>6573.2658750999999</v>
      </c>
      <c r="D22" s="11" t="str">
        <f t="shared" si="8"/>
        <v>N/A</v>
      </c>
      <c r="E22" s="14">
        <v>8180.2730554999998</v>
      </c>
      <c r="F22" s="11" t="str">
        <f t="shared" si="9"/>
        <v>N/A</v>
      </c>
      <c r="G22" s="14">
        <v>8063.2125413000003</v>
      </c>
      <c r="H22" s="11" t="str">
        <f t="shared" si="10"/>
        <v>N/A</v>
      </c>
      <c r="I22" s="12">
        <v>24.45</v>
      </c>
      <c r="J22" s="12">
        <v>-1.43</v>
      </c>
      <c r="K22" s="50" t="s">
        <v>736</v>
      </c>
      <c r="L22" s="9" t="str">
        <f>IF(J22="Div by 0", "N/A", IF(OR(J22="N/A",K22="N/A"),"N/A", IF(J22&gt;VALUE(MID(K22,1,2)), "No", IF(J22&lt;-1*VALUE(MID(K22,1,2)), "No", "Yes"))))</f>
        <v>Yes</v>
      </c>
    </row>
    <row r="23" spans="1:12" x14ac:dyDescent="0.2">
      <c r="A23" s="4" t="s">
        <v>1223</v>
      </c>
      <c r="B23" s="50" t="s">
        <v>213</v>
      </c>
      <c r="C23" s="14">
        <v>17004.527454999999</v>
      </c>
      <c r="D23" s="11" t="str">
        <f>IF($B23="N/A","N/A",IF(C23&gt;10,"No",IF(C23&lt;-10,"No","Yes")))</f>
        <v>N/A</v>
      </c>
      <c r="E23" s="14">
        <v>28562.627962999999</v>
      </c>
      <c r="F23" s="11" t="str">
        <f>IF($B23="N/A","N/A",IF(E23&gt;10,"No",IF(E23&lt;-10,"No","Yes")))</f>
        <v>N/A</v>
      </c>
      <c r="G23" s="14">
        <v>21980.723913000002</v>
      </c>
      <c r="H23" s="11" t="str">
        <f>IF($B23="N/A","N/A",IF(G23&gt;10,"No",IF(G23&lt;-10,"No","Yes")))</f>
        <v>N/A</v>
      </c>
      <c r="I23" s="12">
        <v>67.97</v>
      </c>
      <c r="J23" s="12">
        <v>-23</v>
      </c>
      <c r="K23" s="50" t="s">
        <v>736</v>
      </c>
      <c r="L23" s="9" t="str">
        <f>IF(J23="Div by 0", "N/A", IF(K23="N/A","N/A", IF(J23&gt;VALUE(MID(K23,1,2)), "No", IF(J23&lt;-1*VALUE(MID(K23,1,2)), "No", "Yes"))))</f>
        <v>Yes</v>
      </c>
    </row>
    <row r="24" spans="1:12" x14ac:dyDescent="0.2">
      <c r="A24" s="4" t="s">
        <v>1224</v>
      </c>
      <c r="B24" s="50" t="s">
        <v>213</v>
      </c>
      <c r="C24" s="14">
        <v>26560.496465</v>
      </c>
      <c r="D24" s="11" t="str">
        <f>IF($B24="N/A","N/A",IF(C24&gt;10,"No",IF(C24&lt;-10,"No","Yes")))</f>
        <v>N/A</v>
      </c>
      <c r="E24" s="14">
        <v>51737.648736000003</v>
      </c>
      <c r="F24" s="11" t="str">
        <f>IF($B24="N/A","N/A",IF(E24&gt;10,"No",IF(E24&lt;-10,"No","Yes")))</f>
        <v>N/A</v>
      </c>
      <c r="G24" s="14">
        <v>36732.015905</v>
      </c>
      <c r="H24" s="11" t="str">
        <f>IF($B24="N/A","N/A",IF(G24&gt;10,"No",IF(G24&lt;-10,"No","Yes")))</f>
        <v>N/A</v>
      </c>
      <c r="I24" s="12">
        <v>94.79</v>
      </c>
      <c r="J24" s="12">
        <v>-29</v>
      </c>
      <c r="K24" s="50" t="s">
        <v>736</v>
      </c>
      <c r="L24" s="9" t="str">
        <f>IF(J24="Div by 0", "N/A", IF(K24="N/A","N/A", IF(J24&gt;VALUE(MID(K24,1,2)), "No", IF(J24&lt;-1*VALUE(MID(K24,1,2)), "No", "Yes"))))</f>
        <v>Yes</v>
      </c>
    </row>
    <row r="25" spans="1:12" x14ac:dyDescent="0.2">
      <c r="A25" s="4" t="s">
        <v>1225</v>
      </c>
      <c r="B25" s="50" t="s">
        <v>213</v>
      </c>
      <c r="C25" s="14">
        <v>12442.146688999999</v>
      </c>
      <c r="D25" s="11" t="str">
        <f>IF($B25="N/A","N/A",IF(C25&gt;10,"No",IF(C25&lt;-10,"No","Yes")))</f>
        <v>N/A</v>
      </c>
      <c r="E25" s="14">
        <v>16951.941011999999</v>
      </c>
      <c r="F25" s="11" t="str">
        <f>IF($B25="N/A","N/A",IF(E25&gt;10,"No",IF(E25&lt;-10,"No","Yes")))</f>
        <v>N/A</v>
      </c>
      <c r="G25" s="14">
        <v>14616.402491999999</v>
      </c>
      <c r="H25" s="11" t="str">
        <f>IF($B25="N/A","N/A",IF(G25&gt;10,"No",IF(G25&lt;-10,"No","Yes")))</f>
        <v>N/A</v>
      </c>
      <c r="I25" s="12">
        <v>36.25</v>
      </c>
      <c r="J25" s="12">
        <v>-13.8</v>
      </c>
      <c r="K25" s="50" t="s">
        <v>736</v>
      </c>
      <c r="L25" s="9" t="str">
        <f>IF(J25="Div by 0", "N/A", IF(K25="N/A","N/A", IF(J25&gt;VALUE(MID(K25,1,2)), "No", IF(J25&lt;-1*VALUE(MID(K25,1,2)), "No", "Yes"))))</f>
        <v>Yes</v>
      </c>
    </row>
    <row r="26" spans="1:12" x14ac:dyDescent="0.2">
      <c r="A26" s="4" t="s">
        <v>1226</v>
      </c>
      <c r="B26" s="50" t="s">
        <v>213</v>
      </c>
      <c r="C26" s="14">
        <v>17575.608724999998</v>
      </c>
      <c r="D26" s="11" t="str">
        <f t="shared" ref="D26:D27" si="11">IF($B26="N/A","N/A",IF(C26&gt;10,"No",IF(C26&lt;-10,"No","Yes")))</f>
        <v>N/A</v>
      </c>
      <c r="E26" s="14">
        <v>30999.968433999999</v>
      </c>
      <c r="F26" s="11" t="str">
        <f t="shared" ref="F26:F30" si="12">IF($B26="N/A","N/A",IF(E26&gt;10,"No",IF(E26&lt;-10,"No","Yes")))</f>
        <v>N/A</v>
      </c>
      <c r="G26" s="14">
        <v>23137.849917</v>
      </c>
      <c r="H26" s="11" t="str">
        <f t="shared" ref="H26:H27" si="13">IF($B26="N/A","N/A",IF(G26&gt;10,"No",IF(G26&lt;-10,"No","Yes")))</f>
        <v>N/A</v>
      </c>
      <c r="I26" s="12">
        <v>76.38</v>
      </c>
      <c r="J26" s="12">
        <v>-25.4</v>
      </c>
      <c r="K26" s="50" t="s">
        <v>736</v>
      </c>
      <c r="L26" s="9" t="str">
        <f>IF(J26="Div by 0", "N/A", IF(OR(J26="N/A",K26="N/A"),"N/A", IF(J26&gt;VALUE(MID(K26,1,2)), "No", IF(J26&lt;-1*VALUE(MID(K26,1,2)), "No", "Yes"))))</f>
        <v>Yes</v>
      </c>
    </row>
    <row r="27" spans="1:12" x14ac:dyDescent="0.2">
      <c r="A27" s="4" t="s">
        <v>1227</v>
      </c>
      <c r="B27" s="50" t="s">
        <v>213</v>
      </c>
      <c r="C27" s="14">
        <v>16075.870070999999</v>
      </c>
      <c r="D27" s="11" t="str">
        <f t="shared" si="11"/>
        <v>N/A</v>
      </c>
      <c r="E27" s="14">
        <v>24636.747847999999</v>
      </c>
      <c r="F27" s="11" t="str">
        <f t="shared" si="12"/>
        <v>N/A</v>
      </c>
      <c r="G27" s="14">
        <v>20111.068007999998</v>
      </c>
      <c r="H27" s="11" t="str">
        <f t="shared" si="13"/>
        <v>N/A</v>
      </c>
      <c r="I27" s="12">
        <v>53.25</v>
      </c>
      <c r="J27" s="12">
        <v>-18.399999999999999</v>
      </c>
      <c r="K27" s="50" t="s">
        <v>736</v>
      </c>
      <c r="L27" s="9" t="str">
        <f>IF(J27="Div by 0", "N/A", IF(OR(J27="N/A",K27="N/A"),"N/A", IF(J27&gt;VALUE(MID(K27,1,2)), "No", IF(J27&lt;-1*VALUE(MID(K27,1,2)), "No", "Yes"))))</f>
        <v>Yes</v>
      </c>
    </row>
    <row r="28" spans="1:12" x14ac:dyDescent="0.2">
      <c r="A28" s="60" t="s">
        <v>1228</v>
      </c>
      <c r="B28" s="14" t="s">
        <v>213</v>
      </c>
      <c r="C28" s="14">
        <v>3108.6812267</v>
      </c>
      <c r="D28" s="11" t="str">
        <f t="shared" ref="D28:D30" si="14">IF($B28="N/A","N/A",IF(C28&gt;10,"No",IF(C28&lt;-10,"No","Yes")))</f>
        <v>N/A</v>
      </c>
      <c r="E28" s="14">
        <v>3442.1295258999999</v>
      </c>
      <c r="F28" s="11" t="str">
        <f t="shared" si="12"/>
        <v>N/A</v>
      </c>
      <c r="G28" s="14">
        <v>3844.3552362999999</v>
      </c>
      <c r="H28" s="11" t="str">
        <f t="shared" ref="H28:H30" si="15">IF($B28="N/A","N/A",IF(G28&gt;10,"No",IF(G28&lt;-10,"No","Yes")))</f>
        <v>N/A</v>
      </c>
      <c r="I28" s="12">
        <v>10.73</v>
      </c>
      <c r="J28" s="12">
        <v>11.69</v>
      </c>
      <c r="K28" s="47" t="s">
        <v>736</v>
      </c>
      <c r="L28" s="9" t="str">
        <f>IF(J28="Div by 0", "N/A", IF(OR(J28="N/A",K28="N/A"),"N/A", IF(J28&gt;VALUE(MID(K28,1,2)), "No", IF(J28&lt;-1*VALUE(MID(K28,1,2)), "No", "Yes"))))</f>
        <v>Yes</v>
      </c>
    </row>
    <row r="29" spans="1:12" x14ac:dyDescent="0.2">
      <c r="A29" s="60" t="s">
        <v>1229</v>
      </c>
      <c r="B29" s="14" t="s">
        <v>213</v>
      </c>
      <c r="C29" s="14">
        <v>3111.1654662000001</v>
      </c>
      <c r="D29" s="11" t="str">
        <f t="shared" si="14"/>
        <v>N/A</v>
      </c>
      <c r="E29" s="14">
        <v>3443.0271638999998</v>
      </c>
      <c r="F29" s="11" t="str">
        <f t="shared" si="12"/>
        <v>N/A</v>
      </c>
      <c r="G29" s="14">
        <v>3852.4485202999999</v>
      </c>
      <c r="H29" s="11" t="str">
        <f t="shared" si="15"/>
        <v>N/A</v>
      </c>
      <c r="I29" s="12">
        <v>10.67</v>
      </c>
      <c r="J29" s="12">
        <v>11.89</v>
      </c>
      <c r="K29" s="47" t="s">
        <v>736</v>
      </c>
      <c r="L29" s="9" t="str">
        <f t="shared" ref="L29:L30" si="16">IF(J29="Div by 0", "N/A", IF(OR(J29="N/A",K29="N/A"),"N/A", IF(J29&gt;VALUE(MID(K29,1,2)), "No", IF(J29&lt;-1*VALUE(MID(K29,1,2)), "No", "Yes"))))</f>
        <v>Yes</v>
      </c>
    </row>
    <row r="30" spans="1:12" x14ac:dyDescent="0.2">
      <c r="A30" s="60" t="s">
        <v>1230</v>
      </c>
      <c r="B30" s="14" t="s">
        <v>213</v>
      </c>
      <c r="C30" s="14">
        <v>3069.4787855</v>
      </c>
      <c r="D30" s="11" t="str">
        <f t="shared" si="14"/>
        <v>N/A</v>
      </c>
      <c r="E30" s="14">
        <v>3421.8061432999998</v>
      </c>
      <c r="F30" s="11" t="str">
        <f t="shared" si="12"/>
        <v>N/A</v>
      </c>
      <c r="G30" s="14">
        <v>3671.674743</v>
      </c>
      <c r="H30" s="11" t="str">
        <f t="shared" si="15"/>
        <v>N/A</v>
      </c>
      <c r="I30" s="12">
        <v>11.48</v>
      </c>
      <c r="J30" s="12">
        <v>7.3019999999999996</v>
      </c>
      <c r="K30" s="47" t="s">
        <v>736</v>
      </c>
      <c r="L30" s="9" t="str">
        <f t="shared" si="16"/>
        <v>Yes</v>
      </c>
    </row>
    <row r="31" spans="1:12" x14ac:dyDescent="0.2">
      <c r="A31" s="48" t="s">
        <v>2</v>
      </c>
      <c r="B31" s="37" t="s">
        <v>213</v>
      </c>
      <c r="C31" s="13">
        <v>100</v>
      </c>
      <c r="D31" s="46" t="str">
        <f t="shared" ref="D31:D69" si="17">IF($B31="N/A","N/A",IF(C31&gt;10,"No",IF(C31&lt;-10,"No","Yes")))</f>
        <v>N/A</v>
      </c>
      <c r="E31" s="13">
        <v>100</v>
      </c>
      <c r="F31" s="46" t="str">
        <f t="shared" ref="F31:F69" si="18">IF($B31="N/A","N/A",IF(E31&gt;10,"No",IF(E31&lt;-10,"No","Yes")))</f>
        <v>N/A</v>
      </c>
      <c r="G31" s="13">
        <v>100</v>
      </c>
      <c r="H31" s="46" t="str">
        <f t="shared" ref="H31:H69" si="19">IF($B31="N/A","N/A",IF(G31&gt;10,"No",IF(G31&lt;-10,"No","Yes")))</f>
        <v>N/A</v>
      </c>
      <c r="I31" s="12">
        <v>0</v>
      </c>
      <c r="J31" s="12">
        <v>0</v>
      </c>
      <c r="K31" s="47" t="s">
        <v>736</v>
      </c>
      <c r="L31" s="9" t="str">
        <f t="shared" ref="L31:L99" si="20">IF(J31="Div by 0", "N/A", IF(K31="N/A","N/A", IF(J31&gt;VALUE(MID(K31,1,2)), "No", IF(J31&lt;-1*VALUE(MID(K31,1,2)), "No", "Yes"))))</f>
        <v>Yes</v>
      </c>
    </row>
    <row r="32" spans="1:12" x14ac:dyDescent="0.2">
      <c r="A32" s="48" t="s">
        <v>22</v>
      </c>
      <c r="B32" s="37" t="s">
        <v>213</v>
      </c>
      <c r="C32" s="1">
        <v>1444007</v>
      </c>
      <c r="D32" s="46" t="str">
        <f t="shared" si="17"/>
        <v>N/A</v>
      </c>
      <c r="E32" s="1">
        <v>1452856</v>
      </c>
      <c r="F32" s="46" t="str">
        <f t="shared" si="18"/>
        <v>N/A</v>
      </c>
      <c r="G32" s="1">
        <v>1434298</v>
      </c>
      <c r="H32" s="46" t="str">
        <f t="shared" si="19"/>
        <v>N/A</v>
      </c>
      <c r="I32" s="12">
        <v>0.61280000000000001</v>
      </c>
      <c r="J32" s="12">
        <v>-1.28</v>
      </c>
      <c r="K32" s="47" t="s">
        <v>736</v>
      </c>
      <c r="L32" s="9" t="str">
        <f t="shared" si="20"/>
        <v>Yes</v>
      </c>
    </row>
    <row r="33" spans="1:12" x14ac:dyDescent="0.2">
      <c r="A33" s="48" t="s">
        <v>449</v>
      </c>
      <c r="B33" s="50" t="s">
        <v>213</v>
      </c>
      <c r="C33" s="1">
        <v>56985</v>
      </c>
      <c r="D33" s="1" t="str">
        <f t="shared" si="17"/>
        <v>N/A</v>
      </c>
      <c r="E33" s="1">
        <v>58695</v>
      </c>
      <c r="F33" s="1" t="str">
        <f t="shared" si="18"/>
        <v>N/A</v>
      </c>
      <c r="G33" s="1">
        <v>57308</v>
      </c>
      <c r="H33" s="11" t="str">
        <f t="shared" si="19"/>
        <v>N/A</v>
      </c>
      <c r="I33" s="12">
        <v>3.0009999999999999</v>
      </c>
      <c r="J33" s="12">
        <v>-2.36</v>
      </c>
      <c r="K33" s="50" t="s">
        <v>736</v>
      </c>
      <c r="L33" s="9" t="str">
        <f t="shared" si="20"/>
        <v>Yes</v>
      </c>
    </row>
    <row r="34" spans="1:12" x14ac:dyDescent="0.2">
      <c r="A34" s="48" t="s">
        <v>1231</v>
      </c>
      <c r="B34" s="5" t="s">
        <v>213</v>
      </c>
      <c r="C34" s="1">
        <v>14996</v>
      </c>
      <c r="D34" s="9" t="str">
        <f t="shared" ref="D34:D38" si="21">IF($B34="N/A","N/A",IF(C34&lt;0,"No","Yes"))</f>
        <v>N/A</v>
      </c>
      <c r="E34" s="1">
        <v>14990</v>
      </c>
      <c r="F34" s="9" t="str">
        <f t="shared" ref="F34:F38" si="22">IF($B34="N/A","N/A",IF(E34&lt;0,"No","Yes"))</f>
        <v>N/A</v>
      </c>
      <c r="G34" s="1">
        <v>14048</v>
      </c>
      <c r="H34" s="9" t="str">
        <f t="shared" ref="H34:H38" si="23">IF($B34="N/A","N/A",IF(G34&lt;0,"No","Yes"))</f>
        <v>N/A</v>
      </c>
      <c r="I34" s="12">
        <v>-0.04</v>
      </c>
      <c r="J34" s="12">
        <v>-6.28</v>
      </c>
      <c r="K34" s="1" t="s">
        <v>736</v>
      </c>
      <c r="L34" s="9" t="str">
        <f t="shared" si="20"/>
        <v>Yes</v>
      </c>
    </row>
    <row r="35" spans="1:12" x14ac:dyDescent="0.2">
      <c r="A35" s="48" t="s">
        <v>1232</v>
      </c>
      <c r="B35" s="5" t="s">
        <v>213</v>
      </c>
      <c r="C35" s="1">
        <v>316</v>
      </c>
      <c r="D35" s="9" t="str">
        <f t="shared" si="21"/>
        <v>N/A</v>
      </c>
      <c r="E35" s="1">
        <v>378</v>
      </c>
      <c r="F35" s="9" t="str">
        <f t="shared" si="22"/>
        <v>N/A</v>
      </c>
      <c r="G35" s="1">
        <v>374</v>
      </c>
      <c r="H35" s="9" t="str">
        <f t="shared" si="23"/>
        <v>N/A</v>
      </c>
      <c r="I35" s="12">
        <v>19.62</v>
      </c>
      <c r="J35" s="12">
        <v>-1.06</v>
      </c>
      <c r="K35" s="1" t="s">
        <v>736</v>
      </c>
      <c r="L35" s="9" t="str">
        <f t="shared" si="20"/>
        <v>Yes</v>
      </c>
    </row>
    <row r="36" spans="1:12" x14ac:dyDescent="0.2">
      <c r="A36" s="48" t="s">
        <v>1233</v>
      </c>
      <c r="B36" s="5" t="s">
        <v>213</v>
      </c>
      <c r="C36" s="1">
        <v>1246</v>
      </c>
      <c r="D36" s="9" t="str">
        <f t="shared" si="21"/>
        <v>N/A</v>
      </c>
      <c r="E36" s="1">
        <v>1168</v>
      </c>
      <c r="F36" s="9" t="str">
        <f t="shared" si="22"/>
        <v>N/A</v>
      </c>
      <c r="G36" s="1">
        <v>1650</v>
      </c>
      <c r="H36" s="9" t="str">
        <f t="shared" si="23"/>
        <v>N/A</v>
      </c>
      <c r="I36" s="12">
        <v>-6.26</v>
      </c>
      <c r="J36" s="12">
        <v>41.27</v>
      </c>
      <c r="K36" s="1" t="s">
        <v>736</v>
      </c>
      <c r="L36" s="9" t="str">
        <f t="shared" si="20"/>
        <v>No</v>
      </c>
    </row>
    <row r="37" spans="1:12" x14ac:dyDescent="0.2">
      <c r="A37" s="48" t="s">
        <v>1234</v>
      </c>
      <c r="B37" s="5" t="s">
        <v>213</v>
      </c>
      <c r="C37" s="1">
        <v>40427</v>
      </c>
      <c r="D37" s="9" t="str">
        <f t="shared" si="21"/>
        <v>N/A</v>
      </c>
      <c r="E37" s="1">
        <v>42159</v>
      </c>
      <c r="F37" s="9" t="str">
        <f t="shared" si="22"/>
        <v>N/A</v>
      </c>
      <c r="G37" s="1">
        <v>41236</v>
      </c>
      <c r="H37" s="9" t="str">
        <f t="shared" si="23"/>
        <v>N/A</v>
      </c>
      <c r="I37" s="12">
        <v>4.2839999999999998</v>
      </c>
      <c r="J37" s="12">
        <v>-2.19</v>
      </c>
      <c r="K37" s="1" t="s">
        <v>736</v>
      </c>
      <c r="L37" s="9" t="str">
        <f t="shared" si="20"/>
        <v>Yes</v>
      </c>
    </row>
    <row r="38" spans="1:12" x14ac:dyDescent="0.2">
      <c r="A38" s="48" t="s">
        <v>1235</v>
      </c>
      <c r="B38" s="5" t="s">
        <v>213</v>
      </c>
      <c r="C38" s="1">
        <v>0</v>
      </c>
      <c r="D38" s="9" t="str">
        <f t="shared" si="21"/>
        <v>N/A</v>
      </c>
      <c r="E38" s="1">
        <v>0</v>
      </c>
      <c r="F38" s="9" t="str">
        <f t="shared" si="22"/>
        <v>N/A</v>
      </c>
      <c r="G38" s="1">
        <v>0</v>
      </c>
      <c r="H38" s="9" t="str">
        <f t="shared" si="23"/>
        <v>N/A</v>
      </c>
      <c r="I38" s="12" t="s">
        <v>1736</v>
      </c>
      <c r="J38" s="12" t="s">
        <v>1736</v>
      </c>
      <c r="K38" s="1" t="s">
        <v>736</v>
      </c>
      <c r="L38" s="9" t="str">
        <f t="shared" si="20"/>
        <v>N/A</v>
      </c>
    </row>
    <row r="39" spans="1:12" x14ac:dyDescent="0.2">
      <c r="A39" s="48" t="s">
        <v>450</v>
      </c>
      <c r="B39" s="50" t="s">
        <v>213</v>
      </c>
      <c r="C39" s="1">
        <v>248596</v>
      </c>
      <c r="D39" s="1" t="str">
        <f t="shared" si="17"/>
        <v>N/A</v>
      </c>
      <c r="E39" s="1">
        <v>256319</v>
      </c>
      <c r="F39" s="1" t="str">
        <f t="shared" si="18"/>
        <v>N/A</v>
      </c>
      <c r="G39" s="1">
        <v>250113</v>
      </c>
      <c r="H39" s="11" t="str">
        <f t="shared" si="19"/>
        <v>N/A</v>
      </c>
      <c r="I39" s="12">
        <v>3.1070000000000002</v>
      </c>
      <c r="J39" s="12">
        <v>-2.42</v>
      </c>
      <c r="K39" s="50" t="s">
        <v>736</v>
      </c>
      <c r="L39" s="9" t="str">
        <f t="shared" si="20"/>
        <v>Yes</v>
      </c>
    </row>
    <row r="40" spans="1:12" x14ac:dyDescent="0.2">
      <c r="A40" s="48" t="s">
        <v>1236</v>
      </c>
      <c r="B40" s="5" t="s">
        <v>213</v>
      </c>
      <c r="C40" s="1">
        <v>214286</v>
      </c>
      <c r="D40" s="9" t="str">
        <f t="shared" ref="D40:D45" si="24">IF($B40="N/A","N/A",IF(C40&lt;0,"No","Yes"))</f>
        <v>N/A</v>
      </c>
      <c r="E40" s="1">
        <v>220368</v>
      </c>
      <c r="F40" s="9" t="str">
        <f t="shared" ref="F40:F45" si="25">IF($B40="N/A","N/A",IF(E40&lt;0,"No","Yes"))</f>
        <v>N/A</v>
      </c>
      <c r="G40" s="1">
        <v>214303</v>
      </c>
      <c r="H40" s="9" t="str">
        <f t="shared" ref="H40:H45" si="26">IF($B40="N/A","N/A",IF(G40&lt;0,"No","Yes"))</f>
        <v>N/A</v>
      </c>
      <c r="I40" s="12">
        <v>2.8380000000000001</v>
      </c>
      <c r="J40" s="12">
        <v>-2.75</v>
      </c>
      <c r="K40" s="1" t="s">
        <v>736</v>
      </c>
      <c r="L40" s="9" t="str">
        <f t="shared" si="20"/>
        <v>Yes</v>
      </c>
    </row>
    <row r="41" spans="1:12" x14ac:dyDescent="0.2">
      <c r="A41" s="48" t="s">
        <v>1237</v>
      </c>
      <c r="B41" s="5" t="s">
        <v>213</v>
      </c>
      <c r="C41" s="1">
        <v>772</v>
      </c>
      <c r="D41" s="9" t="str">
        <f t="shared" si="24"/>
        <v>N/A</v>
      </c>
      <c r="E41" s="1">
        <v>1122</v>
      </c>
      <c r="F41" s="9" t="str">
        <f t="shared" si="25"/>
        <v>N/A</v>
      </c>
      <c r="G41" s="1">
        <v>978</v>
      </c>
      <c r="H41" s="9" t="str">
        <f t="shared" si="26"/>
        <v>N/A</v>
      </c>
      <c r="I41" s="12">
        <v>45.34</v>
      </c>
      <c r="J41" s="12">
        <v>-12.8</v>
      </c>
      <c r="K41" s="1" t="s">
        <v>736</v>
      </c>
      <c r="L41" s="9" t="str">
        <f t="shared" si="20"/>
        <v>Yes</v>
      </c>
    </row>
    <row r="42" spans="1:12" x14ac:dyDescent="0.2">
      <c r="A42" s="48" t="s">
        <v>1238</v>
      </c>
      <c r="B42" s="5" t="s">
        <v>213</v>
      </c>
      <c r="C42" s="1">
        <v>6053</v>
      </c>
      <c r="D42" s="9" t="str">
        <f t="shared" si="24"/>
        <v>N/A</v>
      </c>
      <c r="E42" s="1">
        <v>5463</v>
      </c>
      <c r="F42" s="9" t="str">
        <f t="shared" si="25"/>
        <v>N/A</v>
      </c>
      <c r="G42" s="1">
        <v>6133</v>
      </c>
      <c r="H42" s="9" t="str">
        <f t="shared" si="26"/>
        <v>N/A</v>
      </c>
      <c r="I42" s="12">
        <v>-9.75</v>
      </c>
      <c r="J42" s="12">
        <v>12.26</v>
      </c>
      <c r="K42" s="1" t="s">
        <v>736</v>
      </c>
      <c r="L42" s="9" t="str">
        <f t="shared" si="20"/>
        <v>Yes</v>
      </c>
    </row>
    <row r="43" spans="1:12" x14ac:dyDescent="0.2">
      <c r="A43" s="48" t="s">
        <v>1239</v>
      </c>
      <c r="B43" s="5" t="s">
        <v>213</v>
      </c>
      <c r="C43" s="1">
        <v>3015</v>
      </c>
      <c r="D43" s="9" t="str">
        <f t="shared" si="24"/>
        <v>N/A</v>
      </c>
      <c r="E43" s="1">
        <v>3094</v>
      </c>
      <c r="F43" s="9" t="str">
        <f t="shared" si="25"/>
        <v>N/A</v>
      </c>
      <c r="G43" s="1">
        <v>2899</v>
      </c>
      <c r="H43" s="9" t="str">
        <f t="shared" si="26"/>
        <v>N/A</v>
      </c>
      <c r="I43" s="12">
        <v>2.62</v>
      </c>
      <c r="J43" s="12">
        <v>-6.3</v>
      </c>
      <c r="K43" s="1" t="s">
        <v>736</v>
      </c>
      <c r="L43" s="9" t="str">
        <f t="shared" si="20"/>
        <v>Yes</v>
      </c>
    </row>
    <row r="44" spans="1:12" x14ac:dyDescent="0.2">
      <c r="A44" s="48" t="s">
        <v>1240</v>
      </c>
      <c r="B44" s="5" t="s">
        <v>213</v>
      </c>
      <c r="C44" s="1">
        <v>24272</v>
      </c>
      <c r="D44" s="9" t="str">
        <f t="shared" si="24"/>
        <v>N/A</v>
      </c>
      <c r="E44" s="1">
        <v>26120</v>
      </c>
      <c r="F44" s="9" t="str">
        <f t="shared" si="25"/>
        <v>N/A</v>
      </c>
      <c r="G44" s="1">
        <v>25657</v>
      </c>
      <c r="H44" s="9" t="str">
        <f t="shared" si="26"/>
        <v>N/A</v>
      </c>
      <c r="I44" s="12">
        <v>7.6139999999999999</v>
      </c>
      <c r="J44" s="12">
        <v>-1.77</v>
      </c>
      <c r="K44" s="1" t="s">
        <v>736</v>
      </c>
      <c r="L44" s="9" t="str">
        <f t="shared" si="20"/>
        <v>Yes</v>
      </c>
    </row>
    <row r="45" spans="1:12" x14ac:dyDescent="0.2">
      <c r="A45" s="48" t="s">
        <v>1241</v>
      </c>
      <c r="B45" s="5" t="s">
        <v>213</v>
      </c>
      <c r="C45" s="1">
        <v>198</v>
      </c>
      <c r="D45" s="9" t="str">
        <f t="shared" si="24"/>
        <v>N/A</v>
      </c>
      <c r="E45" s="1">
        <v>152</v>
      </c>
      <c r="F45" s="9" t="str">
        <f t="shared" si="25"/>
        <v>N/A</v>
      </c>
      <c r="G45" s="1">
        <v>143</v>
      </c>
      <c r="H45" s="9" t="str">
        <f t="shared" si="26"/>
        <v>N/A</v>
      </c>
      <c r="I45" s="12">
        <v>-23.2</v>
      </c>
      <c r="J45" s="12">
        <v>-5.92</v>
      </c>
      <c r="K45" s="1" t="s">
        <v>736</v>
      </c>
      <c r="L45" s="9" t="str">
        <f t="shared" si="20"/>
        <v>Yes</v>
      </c>
    </row>
    <row r="46" spans="1:12" x14ac:dyDescent="0.2">
      <c r="A46" s="48" t="s">
        <v>451</v>
      </c>
      <c r="B46" s="50" t="s">
        <v>213</v>
      </c>
      <c r="C46" s="1">
        <v>822098</v>
      </c>
      <c r="D46" s="1" t="str">
        <f t="shared" si="17"/>
        <v>N/A</v>
      </c>
      <c r="E46" s="1">
        <v>815143</v>
      </c>
      <c r="F46" s="1" t="str">
        <f t="shared" si="18"/>
        <v>N/A</v>
      </c>
      <c r="G46" s="1">
        <v>810608</v>
      </c>
      <c r="H46" s="11" t="str">
        <f t="shared" si="19"/>
        <v>N/A</v>
      </c>
      <c r="I46" s="12">
        <v>-0.84599999999999997</v>
      </c>
      <c r="J46" s="12">
        <v>-0.55600000000000005</v>
      </c>
      <c r="K46" s="50" t="s">
        <v>736</v>
      </c>
      <c r="L46" s="9" t="str">
        <f t="shared" si="20"/>
        <v>Yes</v>
      </c>
    </row>
    <row r="47" spans="1:12" x14ac:dyDescent="0.2">
      <c r="A47" s="48" t="s">
        <v>1242</v>
      </c>
      <c r="B47" s="5" t="s">
        <v>213</v>
      </c>
      <c r="C47" s="1">
        <v>432281</v>
      </c>
      <c r="D47" s="9" t="str">
        <f t="shared" ref="D47:D53" si="27">IF($B47="N/A","N/A",IF(C47&lt;0,"No","Yes"))</f>
        <v>N/A</v>
      </c>
      <c r="E47" s="1">
        <v>431291</v>
      </c>
      <c r="F47" s="9" t="str">
        <f t="shared" ref="F47:F53" si="28">IF($B47="N/A","N/A",IF(E47&lt;0,"No","Yes"))</f>
        <v>N/A</v>
      </c>
      <c r="G47" s="1">
        <v>426382</v>
      </c>
      <c r="H47" s="9" t="str">
        <f t="shared" ref="H47:H53" si="29">IF($B47="N/A","N/A",IF(G47&lt;0,"No","Yes"))</f>
        <v>N/A</v>
      </c>
      <c r="I47" s="12">
        <v>-0.22900000000000001</v>
      </c>
      <c r="J47" s="12">
        <v>-1.1399999999999999</v>
      </c>
      <c r="K47" s="1" t="s">
        <v>736</v>
      </c>
      <c r="L47" s="9" t="str">
        <f t="shared" si="20"/>
        <v>Yes</v>
      </c>
    </row>
    <row r="48" spans="1:12" x14ac:dyDescent="0.2">
      <c r="A48" s="48" t="s">
        <v>1243</v>
      </c>
      <c r="B48" s="5" t="s">
        <v>213</v>
      </c>
      <c r="C48" s="1">
        <v>0</v>
      </c>
      <c r="D48" s="9" t="str">
        <f t="shared" si="27"/>
        <v>N/A</v>
      </c>
      <c r="E48" s="1">
        <v>0</v>
      </c>
      <c r="F48" s="9" t="str">
        <f t="shared" si="28"/>
        <v>N/A</v>
      </c>
      <c r="G48" s="1">
        <v>0</v>
      </c>
      <c r="H48" s="9" t="str">
        <f t="shared" si="29"/>
        <v>N/A</v>
      </c>
      <c r="I48" s="12" t="s">
        <v>1736</v>
      </c>
      <c r="J48" s="12" t="s">
        <v>1736</v>
      </c>
      <c r="K48" s="1" t="s">
        <v>736</v>
      </c>
      <c r="L48" s="9" t="str">
        <f t="shared" si="20"/>
        <v>N/A</v>
      </c>
    </row>
    <row r="49" spans="1:12" x14ac:dyDescent="0.2">
      <c r="A49" s="48" t="s">
        <v>1244</v>
      </c>
      <c r="B49" s="5" t="s">
        <v>213</v>
      </c>
      <c r="C49" s="1">
        <v>39188</v>
      </c>
      <c r="D49" s="9" t="str">
        <f t="shared" si="27"/>
        <v>N/A</v>
      </c>
      <c r="E49" s="1">
        <v>37009</v>
      </c>
      <c r="F49" s="9" t="str">
        <f t="shared" si="28"/>
        <v>N/A</v>
      </c>
      <c r="G49" s="1">
        <v>34196</v>
      </c>
      <c r="H49" s="9" t="str">
        <f t="shared" si="29"/>
        <v>N/A</v>
      </c>
      <c r="I49" s="12">
        <v>-5.56</v>
      </c>
      <c r="J49" s="12">
        <v>-7.6</v>
      </c>
      <c r="K49" s="1" t="s">
        <v>736</v>
      </c>
      <c r="L49" s="9" t="str">
        <f t="shared" si="20"/>
        <v>Yes</v>
      </c>
    </row>
    <row r="50" spans="1:12" x14ac:dyDescent="0.2">
      <c r="A50" s="48" t="s">
        <v>1245</v>
      </c>
      <c r="B50" s="5" t="s">
        <v>213</v>
      </c>
      <c r="C50" s="1">
        <v>251773</v>
      </c>
      <c r="D50" s="9" t="str">
        <f t="shared" si="27"/>
        <v>N/A</v>
      </c>
      <c r="E50" s="1">
        <v>250708</v>
      </c>
      <c r="F50" s="9" t="str">
        <f t="shared" si="28"/>
        <v>N/A</v>
      </c>
      <c r="G50" s="1">
        <v>255699</v>
      </c>
      <c r="H50" s="9" t="str">
        <f t="shared" si="29"/>
        <v>N/A</v>
      </c>
      <c r="I50" s="12">
        <v>-0.42299999999999999</v>
      </c>
      <c r="J50" s="12">
        <v>1.9910000000000001</v>
      </c>
      <c r="K50" s="1" t="s">
        <v>736</v>
      </c>
      <c r="L50" s="9" t="str">
        <f t="shared" si="20"/>
        <v>Yes</v>
      </c>
    </row>
    <row r="51" spans="1:12" x14ac:dyDescent="0.2">
      <c r="A51" s="48" t="s">
        <v>1246</v>
      </c>
      <c r="B51" s="5" t="s">
        <v>213</v>
      </c>
      <c r="C51" s="1">
        <v>44229</v>
      </c>
      <c r="D51" s="9" t="str">
        <f t="shared" si="27"/>
        <v>N/A</v>
      </c>
      <c r="E51" s="1">
        <v>47593</v>
      </c>
      <c r="F51" s="9" t="str">
        <f t="shared" si="28"/>
        <v>N/A</v>
      </c>
      <c r="G51" s="1">
        <v>47354</v>
      </c>
      <c r="H51" s="9" t="str">
        <f t="shared" si="29"/>
        <v>N/A</v>
      </c>
      <c r="I51" s="12">
        <v>7.6059999999999999</v>
      </c>
      <c r="J51" s="12">
        <v>-0.502</v>
      </c>
      <c r="K51" s="1" t="s">
        <v>736</v>
      </c>
      <c r="L51" s="9" t="str">
        <f t="shared" si="20"/>
        <v>Yes</v>
      </c>
    </row>
    <row r="52" spans="1:12" x14ac:dyDescent="0.2">
      <c r="A52" s="48" t="s">
        <v>1247</v>
      </c>
      <c r="B52" s="5" t="s">
        <v>213</v>
      </c>
      <c r="C52" s="1">
        <v>20173</v>
      </c>
      <c r="D52" s="9" t="str">
        <f t="shared" si="27"/>
        <v>N/A</v>
      </c>
      <c r="E52" s="1">
        <v>21072</v>
      </c>
      <c r="F52" s="9" t="str">
        <f t="shared" si="28"/>
        <v>N/A</v>
      </c>
      <c r="G52" s="1">
        <v>21211</v>
      </c>
      <c r="H52" s="9" t="str">
        <f t="shared" si="29"/>
        <v>N/A</v>
      </c>
      <c r="I52" s="12">
        <v>4.4560000000000004</v>
      </c>
      <c r="J52" s="12">
        <v>0.65959999999999996</v>
      </c>
      <c r="K52" s="1" t="s">
        <v>736</v>
      </c>
      <c r="L52" s="9" t="str">
        <f t="shared" si="20"/>
        <v>Yes</v>
      </c>
    </row>
    <row r="53" spans="1:12" x14ac:dyDescent="0.2">
      <c r="A53" s="48" t="s">
        <v>1248</v>
      </c>
      <c r="B53" s="5" t="s">
        <v>213</v>
      </c>
      <c r="C53" s="1">
        <v>34454</v>
      </c>
      <c r="D53" s="9" t="str">
        <f t="shared" si="27"/>
        <v>N/A</v>
      </c>
      <c r="E53" s="1">
        <v>27470</v>
      </c>
      <c r="F53" s="9" t="str">
        <f t="shared" si="28"/>
        <v>N/A</v>
      </c>
      <c r="G53" s="1">
        <v>25766</v>
      </c>
      <c r="H53" s="9" t="str">
        <f t="shared" si="29"/>
        <v>N/A</v>
      </c>
      <c r="I53" s="12">
        <v>-20.3</v>
      </c>
      <c r="J53" s="12">
        <v>-6.2</v>
      </c>
      <c r="K53" s="1" t="s">
        <v>736</v>
      </c>
      <c r="L53" s="9" t="str">
        <f t="shared" si="20"/>
        <v>Yes</v>
      </c>
    </row>
    <row r="54" spans="1:12" x14ac:dyDescent="0.2">
      <c r="A54" s="48" t="s">
        <v>452</v>
      </c>
      <c r="B54" s="50" t="s">
        <v>213</v>
      </c>
      <c r="C54" s="1">
        <v>316328</v>
      </c>
      <c r="D54" s="1" t="str">
        <f t="shared" si="17"/>
        <v>N/A</v>
      </c>
      <c r="E54" s="1">
        <v>322699</v>
      </c>
      <c r="F54" s="1" t="str">
        <f t="shared" si="18"/>
        <v>N/A</v>
      </c>
      <c r="G54" s="1">
        <v>316269</v>
      </c>
      <c r="H54" s="11" t="str">
        <f t="shared" si="19"/>
        <v>N/A</v>
      </c>
      <c r="I54" s="12">
        <v>2.0139999999999998</v>
      </c>
      <c r="J54" s="12">
        <v>-1.99</v>
      </c>
      <c r="K54" s="50" t="s">
        <v>736</v>
      </c>
      <c r="L54" s="9" t="str">
        <f t="shared" si="20"/>
        <v>Yes</v>
      </c>
    </row>
    <row r="55" spans="1:12" x14ac:dyDescent="0.2">
      <c r="A55" s="48" t="s">
        <v>1249</v>
      </c>
      <c r="B55" s="5" t="s">
        <v>213</v>
      </c>
      <c r="C55" s="1">
        <v>239309</v>
      </c>
      <c r="D55" s="9" t="str">
        <f t="shared" ref="D55:D60" si="30">IF($B55="N/A","N/A",IF(C55&lt;0,"No","Yes"))</f>
        <v>N/A</v>
      </c>
      <c r="E55" s="1">
        <v>239552</v>
      </c>
      <c r="F55" s="9" t="str">
        <f t="shared" ref="F55:F60" si="31">IF($B55="N/A","N/A",IF(E55&lt;0,"No","Yes"))</f>
        <v>N/A</v>
      </c>
      <c r="G55" s="1">
        <v>232608</v>
      </c>
      <c r="H55" s="9" t="str">
        <f t="shared" ref="H55:H60" si="32">IF($B55="N/A","N/A",IF(G55&lt;0,"No","Yes"))</f>
        <v>N/A</v>
      </c>
      <c r="I55" s="12">
        <v>0.10150000000000001</v>
      </c>
      <c r="J55" s="12">
        <v>-2.9</v>
      </c>
      <c r="K55" s="1" t="s">
        <v>736</v>
      </c>
      <c r="L55" s="9" t="str">
        <f t="shared" si="20"/>
        <v>Yes</v>
      </c>
    </row>
    <row r="56" spans="1:12" x14ac:dyDescent="0.2">
      <c r="A56" s="48" t="s">
        <v>1250</v>
      </c>
      <c r="B56" s="5" t="s">
        <v>213</v>
      </c>
      <c r="C56" s="1">
        <v>0</v>
      </c>
      <c r="D56" s="9" t="str">
        <f t="shared" si="30"/>
        <v>N/A</v>
      </c>
      <c r="E56" s="1">
        <v>0</v>
      </c>
      <c r="F56" s="9" t="str">
        <f t="shared" si="31"/>
        <v>N/A</v>
      </c>
      <c r="G56" s="1">
        <v>0</v>
      </c>
      <c r="H56" s="9" t="str">
        <f t="shared" si="32"/>
        <v>N/A</v>
      </c>
      <c r="I56" s="12" t="s">
        <v>1736</v>
      </c>
      <c r="J56" s="12" t="s">
        <v>1736</v>
      </c>
      <c r="K56" s="1" t="s">
        <v>736</v>
      </c>
      <c r="L56" s="9" t="str">
        <f t="shared" si="20"/>
        <v>N/A</v>
      </c>
    </row>
    <row r="57" spans="1:12" x14ac:dyDescent="0.2">
      <c r="A57" s="48" t="s">
        <v>1251</v>
      </c>
      <c r="B57" s="5" t="s">
        <v>213</v>
      </c>
      <c r="C57" s="1">
        <v>15526</v>
      </c>
      <c r="D57" s="9" t="str">
        <f t="shared" si="30"/>
        <v>N/A</v>
      </c>
      <c r="E57" s="1">
        <v>15760</v>
      </c>
      <c r="F57" s="9" t="str">
        <f t="shared" si="31"/>
        <v>N/A</v>
      </c>
      <c r="G57" s="1">
        <v>15032</v>
      </c>
      <c r="H57" s="9" t="str">
        <f t="shared" si="32"/>
        <v>N/A</v>
      </c>
      <c r="I57" s="12">
        <v>1.5069999999999999</v>
      </c>
      <c r="J57" s="12">
        <v>-4.62</v>
      </c>
      <c r="K57" s="1" t="s">
        <v>736</v>
      </c>
      <c r="L57" s="9" t="str">
        <f t="shared" si="20"/>
        <v>Yes</v>
      </c>
    </row>
    <row r="58" spans="1:12" x14ac:dyDescent="0.2">
      <c r="A58" s="48" t="s">
        <v>1252</v>
      </c>
      <c r="B58" s="5" t="s">
        <v>213</v>
      </c>
      <c r="C58" s="1">
        <v>26603</v>
      </c>
      <c r="D58" s="9" t="str">
        <f t="shared" si="30"/>
        <v>N/A</v>
      </c>
      <c r="E58" s="1">
        <v>28412</v>
      </c>
      <c r="F58" s="9" t="str">
        <f t="shared" si="31"/>
        <v>N/A</v>
      </c>
      <c r="G58" s="1">
        <v>30331</v>
      </c>
      <c r="H58" s="9" t="str">
        <f t="shared" si="32"/>
        <v>N/A</v>
      </c>
      <c r="I58" s="12">
        <v>6.8</v>
      </c>
      <c r="J58" s="12">
        <v>6.7539999999999996</v>
      </c>
      <c r="K58" s="1" t="s">
        <v>736</v>
      </c>
      <c r="L58" s="9" t="str">
        <f t="shared" si="20"/>
        <v>Yes</v>
      </c>
    </row>
    <row r="59" spans="1:12" x14ac:dyDescent="0.2">
      <c r="A59" s="48" t="s">
        <v>1253</v>
      </c>
      <c r="B59" s="5" t="s">
        <v>213</v>
      </c>
      <c r="C59" s="1">
        <v>34889</v>
      </c>
      <c r="D59" s="9" t="str">
        <f t="shared" si="30"/>
        <v>N/A</v>
      </c>
      <c r="E59" s="1">
        <v>38974</v>
      </c>
      <c r="F59" s="9" t="str">
        <f t="shared" si="31"/>
        <v>N/A</v>
      </c>
      <c r="G59" s="1">
        <v>38298</v>
      </c>
      <c r="H59" s="9" t="str">
        <f t="shared" si="32"/>
        <v>N/A</v>
      </c>
      <c r="I59" s="12">
        <v>11.71</v>
      </c>
      <c r="J59" s="12">
        <v>-1.73</v>
      </c>
      <c r="K59" s="1" t="s">
        <v>736</v>
      </c>
      <c r="L59" s="9" t="str">
        <f t="shared" si="20"/>
        <v>Yes</v>
      </c>
    </row>
    <row r="60" spans="1:12" x14ac:dyDescent="0.2">
      <c r="A60" s="48" t="s">
        <v>1254</v>
      </c>
      <c r="B60" s="5" t="s">
        <v>213</v>
      </c>
      <c r="C60" s="1">
        <v>11</v>
      </c>
      <c r="D60" s="9" t="str">
        <f t="shared" si="30"/>
        <v>N/A</v>
      </c>
      <c r="E60" s="1">
        <v>11</v>
      </c>
      <c r="F60" s="9" t="str">
        <f t="shared" si="31"/>
        <v>N/A</v>
      </c>
      <c r="G60" s="1">
        <v>0</v>
      </c>
      <c r="H60" s="9" t="str">
        <f t="shared" si="32"/>
        <v>N/A</v>
      </c>
      <c r="I60" s="12">
        <v>0</v>
      </c>
      <c r="J60" s="12">
        <v>-100</v>
      </c>
      <c r="K60" s="1" t="s">
        <v>736</v>
      </c>
      <c r="L60" s="9" t="str">
        <f t="shared" si="20"/>
        <v>No</v>
      </c>
    </row>
    <row r="61" spans="1:12" x14ac:dyDescent="0.2">
      <c r="A61" s="3" t="s">
        <v>186</v>
      </c>
      <c r="B61" s="37" t="s">
        <v>213</v>
      </c>
      <c r="C61" s="1">
        <v>1400853</v>
      </c>
      <c r="D61" s="1" t="str">
        <f t="shared" si="17"/>
        <v>N/A</v>
      </c>
      <c r="E61" s="1">
        <v>1408232</v>
      </c>
      <c r="F61" s="1" t="str">
        <f t="shared" si="18"/>
        <v>N/A</v>
      </c>
      <c r="G61" s="1">
        <v>1388718</v>
      </c>
      <c r="H61" s="11" t="str">
        <f t="shared" si="19"/>
        <v>N/A</v>
      </c>
      <c r="I61" s="12">
        <v>0.52680000000000005</v>
      </c>
      <c r="J61" s="12">
        <v>-1.39</v>
      </c>
      <c r="K61" s="47" t="s">
        <v>736</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766961</v>
      </c>
      <c r="H62" s="11" t="str">
        <f t="shared" si="19"/>
        <v>N/A</v>
      </c>
      <c r="I62" s="12" t="s">
        <v>1736</v>
      </c>
      <c r="J62" s="12" t="s">
        <v>1736</v>
      </c>
      <c r="K62" s="47" t="s">
        <v>736</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1736</v>
      </c>
      <c r="J63" s="12" t="s">
        <v>1736</v>
      </c>
      <c r="K63" s="47" t="s">
        <v>736</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1736</v>
      </c>
      <c r="J64" s="12" t="s">
        <v>1736</v>
      </c>
      <c r="K64" s="47" t="s">
        <v>736</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1736</v>
      </c>
      <c r="J65" s="12" t="s">
        <v>1736</v>
      </c>
      <c r="K65" s="47" t="s">
        <v>736</v>
      </c>
      <c r="L65" s="9" t="str">
        <f t="shared" si="33"/>
        <v>N/A</v>
      </c>
    </row>
    <row r="66" spans="1:12" x14ac:dyDescent="0.2">
      <c r="A66" s="3" t="s">
        <v>191</v>
      </c>
      <c r="B66" s="37" t="s">
        <v>213</v>
      </c>
      <c r="C66" s="1">
        <v>361</v>
      </c>
      <c r="D66" s="1" t="str">
        <f t="shared" si="17"/>
        <v>N/A</v>
      </c>
      <c r="E66" s="1">
        <v>379</v>
      </c>
      <c r="F66" s="1" t="str">
        <f t="shared" si="18"/>
        <v>N/A</v>
      </c>
      <c r="G66" s="1">
        <v>337</v>
      </c>
      <c r="H66" s="11" t="str">
        <f t="shared" si="19"/>
        <v>N/A</v>
      </c>
      <c r="I66" s="12">
        <v>4.9859999999999998</v>
      </c>
      <c r="J66" s="12">
        <v>-11.1</v>
      </c>
      <c r="K66" s="47" t="s">
        <v>736</v>
      </c>
      <c r="L66" s="9" t="str">
        <f t="shared" si="33"/>
        <v>Yes</v>
      </c>
    </row>
    <row r="67" spans="1:12" x14ac:dyDescent="0.2">
      <c r="A67" s="3" t="s">
        <v>192</v>
      </c>
      <c r="B67" s="37" t="s">
        <v>213</v>
      </c>
      <c r="C67" s="1">
        <v>0</v>
      </c>
      <c r="D67" s="1" t="str">
        <f t="shared" si="17"/>
        <v>N/A</v>
      </c>
      <c r="E67" s="1">
        <v>0</v>
      </c>
      <c r="F67" s="1" t="str">
        <f t="shared" si="18"/>
        <v>N/A</v>
      </c>
      <c r="G67" s="1">
        <v>0</v>
      </c>
      <c r="H67" s="11" t="str">
        <f t="shared" si="19"/>
        <v>N/A</v>
      </c>
      <c r="I67" s="12" t="s">
        <v>1736</v>
      </c>
      <c r="J67" s="12" t="s">
        <v>1736</v>
      </c>
      <c r="K67" s="47" t="s">
        <v>736</v>
      </c>
      <c r="L67" s="9" t="str">
        <f t="shared" si="33"/>
        <v>N/A</v>
      </c>
    </row>
    <row r="68" spans="1:12" x14ac:dyDescent="0.2">
      <c r="A68" s="2" t="s">
        <v>193</v>
      </c>
      <c r="B68" s="50" t="s">
        <v>213</v>
      </c>
      <c r="C68" s="1">
        <v>62800</v>
      </c>
      <c r="D68" s="1" t="str">
        <f t="shared" si="17"/>
        <v>N/A</v>
      </c>
      <c r="E68" s="1">
        <v>64228</v>
      </c>
      <c r="F68" s="1" t="str">
        <f t="shared" si="18"/>
        <v>N/A</v>
      </c>
      <c r="G68" s="1">
        <v>64094</v>
      </c>
      <c r="H68" s="11" t="str">
        <f t="shared" si="19"/>
        <v>N/A</v>
      </c>
      <c r="I68" s="59">
        <v>2.274</v>
      </c>
      <c r="J68" s="59">
        <v>-0.20899999999999999</v>
      </c>
      <c r="K68" s="50" t="s">
        <v>736</v>
      </c>
      <c r="L68" s="9" t="str">
        <f t="shared" si="33"/>
        <v>Yes</v>
      </c>
    </row>
    <row r="69" spans="1:12" x14ac:dyDescent="0.2">
      <c r="A69" s="2" t="s">
        <v>194</v>
      </c>
      <c r="B69" s="50" t="s">
        <v>213</v>
      </c>
      <c r="C69" s="1">
        <v>62800</v>
      </c>
      <c r="D69" s="1" t="str">
        <f t="shared" si="17"/>
        <v>N/A</v>
      </c>
      <c r="E69" s="1">
        <v>64228</v>
      </c>
      <c r="F69" s="1" t="str">
        <f t="shared" si="18"/>
        <v>N/A</v>
      </c>
      <c r="G69" s="1">
        <v>780498</v>
      </c>
      <c r="H69" s="11" t="str">
        <f t="shared" si="19"/>
        <v>N/A</v>
      </c>
      <c r="I69" s="59">
        <v>2.274</v>
      </c>
      <c r="J69" s="59">
        <v>1115</v>
      </c>
      <c r="K69" s="50" t="s">
        <v>736</v>
      </c>
      <c r="L69" s="9" t="str">
        <f t="shared" si="33"/>
        <v>No</v>
      </c>
    </row>
    <row r="70" spans="1:12" x14ac:dyDescent="0.2">
      <c r="A70" s="48" t="s">
        <v>78</v>
      </c>
      <c r="B70" s="50" t="s">
        <v>294</v>
      </c>
      <c r="C70" s="13">
        <v>98.983564801</v>
      </c>
      <c r="D70" s="46" t="str">
        <f>IF($B70="N/A","N/A",IF(C70&gt;=20,"No",IF(C70&lt;0,"No","Yes")))</f>
        <v>No</v>
      </c>
      <c r="E70" s="13">
        <v>98.929968048000006</v>
      </c>
      <c r="F70" s="46" t="str">
        <f>IF($B70="N/A","N/A",IF(E70&gt;=20,"No",IF(E70&lt;0,"No","Yes")))</f>
        <v>No</v>
      </c>
      <c r="G70" s="13">
        <v>98.719653835000003</v>
      </c>
      <c r="H70" s="46" t="str">
        <f>IF($B70="N/A","N/A",IF(G70&gt;=20,"No",IF(G70&lt;0,"No","Yes")))</f>
        <v>No</v>
      </c>
      <c r="I70" s="12">
        <v>-5.3999999999999999E-2</v>
      </c>
      <c r="J70" s="12">
        <v>-0.21299999999999999</v>
      </c>
      <c r="K70" s="47" t="s">
        <v>736</v>
      </c>
      <c r="L70" s="9" t="str">
        <f t="shared" si="20"/>
        <v>Yes</v>
      </c>
    </row>
    <row r="71" spans="1:12" x14ac:dyDescent="0.2">
      <c r="A71" s="48" t="s">
        <v>79</v>
      </c>
      <c r="B71" s="37" t="s">
        <v>213</v>
      </c>
      <c r="C71" s="13">
        <v>1.0164351992</v>
      </c>
      <c r="D71" s="46" t="str">
        <f>IF($B71="N/A","N/A",IF(C71&gt;10,"No",IF(C71&lt;-10,"No","Yes")))</f>
        <v>N/A</v>
      </c>
      <c r="E71" s="13">
        <v>1.0700319518999999</v>
      </c>
      <c r="F71" s="46" t="str">
        <f>IF($B71="N/A","N/A",IF(E71&gt;10,"No",IF(E71&lt;-10,"No","Yes")))</f>
        <v>N/A</v>
      </c>
      <c r="G71" s="13">
        <v>1.2803461653999999</v>
      </c>
      <c r="H71" s="46" t="str">
        <f>IF($B71="N/A","N/A",IF(G71&gt;10,"No",IF(G71&lt;-10,"No","Yes")))</f>
        <v>N/A</v>
      </c>
      <c r="I71" s="12">
        <v>5.2729999999999997</v>
      </c>
      <c r="J71" s="12">
        <v>19.649999999999999</v>
      </c>
      <c r="K71" s="47" t="s">
        <v>736</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1736</v>
      </c>
      <c r="J72" s="12" t="s">
        <v>1736</v>
      </c>
      <c r="K72" s="47" t="s">
        <v>736</v>
      </c>
      <c r="L72" s="9" t="str">
        <f t="shared" si="20"/>
        <v>N/A</v>
      </c>
    </row>
    <row r="73" spans="1:12" x14ac:dyDescent="0.2">
      <c r="A73" s="48" t="s">
        <v>81</v>
      </c>
      <c r="B73" s="37" t="s">
        <v>213</v>
      </c>
      <c r="C73" s="13">
        <v>88.795152091000006</v>
      </c>
      <c r="D73" s="46" t="str">
        <f>IF($B73="N/A","N/A",IF(C73&gt;10,"No",IF(C73&lt;-10,"No","Yes")))</f>
        <v>N/A</v>
      </c>
      <c r="E73" s="13">
        <v>85.110184634000007</v>
      </c>
      <c r="F73" s="46" t="str">
        <f>IF($B73="N/A","N/A",IF(E73&gt;10,"No",IF(E73&lt;-10,"No","Yes")))</f>
        <v>N/A</v>
      </c>
      <c r="G73" s="13">
        <v>77.796734096999998</v>
      </c>
      <c r="H73" s="46" t="str">
        <f>IF($B73="N/A","N/A",IF(G73&gt;10,"No",IF(G73&lt;-10,"No","Yes")))</f>
        <v>N/A</v>
      </c>
      <c r="I73" s="12">
        <v>-4.1500000000000004</v>
      </c>
      <c r="J73" s="12">
        <v>-8.59</v>
      </c>
      <c r="K73" s="47" t="s">
        <v>736</v>
      </c>
      <c r="L73" s="9" t="str">
        <f t="shared" si="20"/>
        <v>Yes</v>
      </c>
    </row>
    <row r="74" spans="1:12" x14ac:dyDescent="0.2">
      <c r="A74" s="48" t="s">
        <v>121</v>
      </c>
      <c r="B74" s="37" t="s">
        <v>213</v>
      </c>
      <c r="C74" s="13">
        <v>11.204847909</v>
      </c>
      <c r="D74" s="46" t="str">
        <f>IF($B74="N/A","N/A",IF(C74&gt;10,"No",IF(C74&lt;-10,"No","Yes")))</f>
        <v>N/A</v>
      </c>
      <c r="E74" s="13">
        <v>14.889815366000001</v>
      </c>
      <c r="F74" s="46" t="str">
        <f>IF($B74="N/A","N/A",IF(E74&gt;10,"No",IF(E74&lt;-10,"No","Yes")))</f>
        <v>N/A</v>
      </c>
      <c r="G74" s="13">
        <v>22.203265902999998</v>
      </c>
      <c r="H74" s="46" t="str">
        <f>IF($B74="N/A","N/A",IF(G74&gt;10,"No",IF(G74&lt;-10,"No","Yes")))</f>
        <v>N/A</v>
      </c>
      <c r="I74" s="12">
        <v>32.89</v>
      </c>
      <c r="J74" s="12">
        <v>49.12</v>
      </c>
      <c r="K74" s="47" t="s">
        <v>736</v>
      </c>
      <c r="L74" s="9" t="str">
        <f t="shared" si="20"/>
        <v>No</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1736</v>
      </c>
      <c r="J75" s="12" t="s">
        <v>1736</v>
      </c>
      <c r="K75" s="47" t="s">
        <v>736</v>
      </c>
      <c r="L75" s="9" t="str">
        <f t="shared" si="20"/>
        <v>N/A</v>
      </c>
    </row>
    <row r="76" spans="1:12" x14ac:dyDescent="0.2">
      <c r="A76" s="48" t="s">
        <v>195</v>
      </c>
      <c r="B76" s="37" t="s">
        <v>213</v>
      </c>
      <c r="C76" s="13">
        <v>99.200789344</v>
      </c>
      <c r="D76" s="46" t="str">
        <f t="shared" ref="D76:D98" si="34">IF($B76="N/A","N/A",IF(C76&gt;10,"No",IF(C76&lt;-10,"No","Yes")))</f>
        <v>N/A</v>
      </c>
      <c r="E76" s="13">
        <v>99.644246132999996</v>
      </c>
      <c r="F76" s="46" t="str">
        <f t="shared" ref="F76:F98" si="35">IF($B76="N/A","N/A",IF(E76&gt;10,"No",IF(E76&lt;-10,"No","Yes")))</f>
        <v>N/A</v>
      </c>
      <c r="G76" s="13">
        <v>99.666207846000006</v>
      </c>
      <c r="H76" s="46" t="str">
        <f t="shared" ref="H76:H98" si="36">IF($B76="N/A","N/A",IF(G76&gt;10,"No",IF(G76&lt;-10,"No","Yes")))</f>
        <v>N/A</v>
      </c>
      <c r="I76" s="12">
        <v>0.44700000000000001</v>
      </c>
      <c r="J76" s="12">
        <v>2.1999999999999999E-2</v>
      </c>
      <c r="K76" s="47" t="s">
        <v>736</v>
      </c>
      <c r="L76" s="9" t="str">
        <f>IF(J76="Div by 0", "N/A", IF(OR(J76="N/A",K76="N/A"),"N/A", IF(J76&gt;VALUE(MID(K76,1,2)), "No", IF(J76&lt;-1*VALUE(MID(K76,1,2)), "No", "Yes"))))</f>
        <v>Yes</v>
      </c>
    </row>
    <row r="77" spans="1:12" x14ac:dyDescent="0.2">
      <c r="A77" s="48" t="s">
        <v>196</v>
      </c>
      <c r="B77" s="37" t="s">
        <v>213</v>
      </c>
      <c r="C77" s="13">
        <v>0.79921065609999997</v>
      </c>
      <c r="D77" s="46" t="str">
        <f t="shared" si="34"/>
        <v>N/A</v>
      </c>
      <c r="E77" s="13">
        <v>0.35575386660000002</v>
      </c>
      <c r="F77" s="46" t="str">
        <f t="shared" si="35"/>
        <v>N/A</v>
      </c>
      <c r="G77" s="13">
        <v>0.33379215420000002</v>
      </c>
      <c r="H77" s="46" t="str">
        <f t="shared" si="36"/>
        <v>N/A</v>
      </c>
      <c r="I77" s="12">
        <v>-55.5</v>
      </c>
      <c r="J77" s="12">
        <v>-6.17</v>
      </c>
      <c r="K77" s="47" t="s">
        <v>736</v>
      </c>
      <c r="L77" s="9" t="str">
        <f t="shared" ref="L77:L81" si="37">IF(J77="Div by 0", "N/A", IF(OR(J77="N/A",K77="N/A"),"N/A", IF(J77&gt;VALUE(MID(K77,1,2)), "No", IF(J77&lt;-1*VALUE(MID(K77,1,2)), "No", "Yes"))))</f>
        <v>Yes</v>
      </c>
    </row>
    <row r="78" spans="1:12" x14ac:dyDescent="0.2">
      <c r="A78" s="48" t="s">
        <v>197</v>
      </c>
      <c r="B78" s="37" t="s">
        <v>213</v>
      </c>
      <c r="C78" s="13">
        <v>0</v>
      </c>
      <c r="D78" s="46" t="str">
        <f t="shared" si="34"/>
        <v>N/A</v>
      </c>
      <c r="E78" s="13">
        <v>0</v>
      </c>
      <c r="F78" s="46" t="str">
        <f t="shared" si="35"/>
        <v>N/A</v>
      </c>
      <c r="G78" s="13">
        <v>0</v>
      </c>
      <c r="H78" s="46" t="str">
        <f t="shared" si="36"/>
        <v>N/A</v>
      </c>
      <c r="I78" s="12" t="s">
        <v>1736</v>
      </c>
      <c r="J78" s="12" t="s">
        <v>1736</v>
      </c>
      <c r="K78" s="47" t="s">
        <v>736</v>
      </c>
      <c r="L78" s="9" t="str">
        <f t="shared" si="37"/>
        <v>N/A</v>
      </c>
    </row>
    <row r="79" spans="1:12" x14ac:dyDescent="0.2">
      <c r="A79" s="48" t="s">
        <v>198</v>
      </c>
      <c r="B79" s="37" t="s">
        <v>213</v>
      </c>
      <c r="C79" s="13">
        <v>99.065784351999994</v>
      </c>
      <c r="D79" s="46" t="str">
        <f t="shared" si="34"/>
        <v>N/A</v>
      </c>
      <c r="E79" s="13">
        <v>99.863481229000001</v>
      </c>
      <c r="F79" s="46" t="str">
        <f t="shared" si="35"/>
        <v>N/A</v>
      </c>
      <c r="G79" s="13">
        <v>99.265785609000005</v>
      </c>
      <c r="H79" s="46" t="str">
        <f t="shared" si="36"/>
        <v>N/A</v>
      </c>
      <c r="I79" s="12">
        <v>0.80520000000000003</v>
      </c>
      <c r="J79" s="12">
        <v>-0.59899999999999998</v>
      </c>
      <c r="K79" s="47" t="s">
        <v>736</v>
      </c>
      <c r="L79" s="9" t="str">
        <f t="shared" si="37"/>
        <v>Yes</v>
      </c>
    </row>
    <row r="80" spans="1:12" x14ac:dyDescent="0.2">
      <c r="A80" s="48" t="s">
        <v>199</v>
      </c>
      <c r="B80" s="37" t="s">
        <v>213</v>
      </c>
      <c r="C80" s="13">
        <v>0.93421564810000002</v>
      </c>
      <c r="D80" s="46" t="str">
        <f t="shared" si="34"/>
        <v>N/A</v>
      </c>
      <c r="E80" s="13">
        <v>0.13651877130000001</v>
      </c>
      <c r="F80" s="46" t="str">
        <f t="shared" si="35"/>
        <v>N/A</v>
      </c>
      <c r="G80" s="13">
        <v>0.73421439060000004</v>
      </c>
      <c r="H80" s="46" t="str">
        <f t="shared" si="36"/>
        <v>N/A</v>
      </c>
      <c r="I80" s="12">
        <v>-85.4</v>
      </c>
      <c r="J80" s="12">
        <v>437.8</v>
      </c>
      <c r="K80" s="47" t="s">
        <v>736</v>
      </c>
      <c r="L80" s="9" t="str">
        <f t="shared" si="37"/>
        <v>No</v>
      </c>
    </row>
    <row r="81" spans="1:12" x14ac:dyDescent="0.2">
      <c r="A81" s="48" t="s">
        <v>200</v>
      </c>
      <c r="B81" s="50" t="s">
        <v>213</v>
      </c>
      <c r="C81" s="13">
        <v>0</v>
      </c>
      <c r="D81" s="46" t="str">
        <f t="shared" si="34"/>
        <v>N/A</v>
      </c>
      <c r="E81" s="13">
        <v>0</v>
      </c>
      <c r="F81" s="46" t="str">
        <f t="shared" si="35"/>
        <v>N/A</v>
      </c>
      <c r="G81" s="13">
        <v>0</v>
      </c>
      <c r="H81" s="46" t="str">
        <f t="shared" si="36"/>
        <v>N/A</v>
      </c>
      <c r="I81" s="12" t="s">
        <v>1736</v>
      </c>
      <c r="J81" s="12" t="s">
        <v>1736</v>
      </c>
      <c r="K81" s="50" t="s">
        <v>736</v>
      </c>
      <c r="L81" s="9" t="str">
        <f t="shared" si="37"/>
        <v>N/A</v>
      </c>
    </row>
    <row r="82" spans="1:12" x14ac:dyDescent="0.2">
      <c r="A82" s="48" t="s">
        <v>73</v>
      </c>
      <c r="B82" s="37" t="s">
        <v>213</v>
      </c>
      <c r="C82" s="38">
        <v>1237088</v>
      </c>
      <c r="D82" s="46" t="str">
        <f t="shared" si="34"/>
        <v>N/A</v>
      </c>
      <c r="E82" s="38">
        <v>1227548</v>
      </c>
      <c r="F82" s="46" t="str">
        <f t="shared" si="35"/>
        <v>N/A</v>
      </c>
      <c r="G82" s="38">
        <v>1214718</v>
      </c>
      <c r="H82" s="46" t="str">
        <f t="shared" si="36"/>
        <v>N/A</v>
      </c>
      <c r="I82" s="12">
        <v>-0.77100000000000002</v>
      </c>
      <c r="J82" s="12">
        <v>-1.05</v>
      </c>
      <c r="K82" s="47" t="s">
        <v>736</v>
      </c>
      <c r="L82" s="9" t="str">
        <f t="shared" si="20"/>
        <v>Yes</v>
      </c>
    </row>
    <row r="83" spans="1:12" x14ac:dyDescent="0.2">
      <c r="A83" s="48" t="s">
        <v>1255</v>
      </c>
      <c r="B83" s="37" t="s">
        <v>213</v>
      </c>
      <c r="C83" s="8">
        <v>95.849123101999993</v>
      </c>
      <c r="D83" s="46" t="str">
        <f t="shared" si="34"/>
        <v>N/A</v>
      </c>
      <c r="E83" s="8">
        <v>95.672348454000002</v>
      </c>
      <c r="F83" s="46" t="str">
        <f t="shared" si="35"/>
        <v>N/A</v>
      </c>
      <c r="G83" s="8">
        <v>95.590005251999997</v>
      </c>
      <c r="H83" s="46" t="str">
        <f t="shared" si="36"/>
        <v>N/A</v>
      </c>
      <c r="I83" s="12">
        <v>-0.184</v>
      </c>
      <c r="J83" s="12">
        <v>-8.5999999999999993E-2</v>
      </c>
      <c r="K83" s="47" t="s">
        <v>736</v>
      </c>
      <c r="L83" s="9" t="str">
        <f t="shared" si="20"/>
        <v>Yes</v>
      </c>
    </row>
    <row r="84" spans="1:12" x14ac:dyDescent="0.2">
      <c r="A84" s="48" t="s">
        <v>1256</v>
      </c>
      <c r="B84" s="37" t="s">
        <v>213</v>
      </c>
      <c r="C84" s="8">
        <v>0</v>
      </c>
      <c r="D84" s="46" t="str">
        <f t="shared" si="34"/>
        <v>N/A</v>
      </c>
      <c r="E84" s="8">
        <v>0</v>
      </c>
      <c r="F84" s="46" t="str">
        <f t="shared" si="35"/>
        <v>N/A</v>
      </c>
      <c r="G84" s="8">
        <v>0</v>
      </c>
      <c r="H84" s="46" t="str">
        <f t="shared" si="36"/>
        <v>N/A</v>
      </c>
      <c r="I84" s="12" t="s">
        <v>1736</v>
      </c>
      <c r="J84" s="12" t="s">
        <v>1736</v>
      </c>
      <c r="K84" s="47" t="s">
        <v>736</v>
      </c>
      <c r="L84" s="9" t="str">
        <f t="shared" si="20"/>
        <v>N/A</v>
      </c>
    </row>
    <row r="85" spans="1:12" x14ac:dyDescent="0.2">
      <c r="A85" s="48" t="s">
        <v>1257</v>
      </c>
      <c r="B85" s="37" t="s">
        <v>213</v>
      </c>
      <c r="C85" s="8">
        <v>0</v>
      </c>
      <c r="D85" s="46" t="str">
        <f t="shared" si="34"/>
        <v>N/A</v>
      </c>
      <c r="E85" s="8">
        <v>0</v>
      </c>
      <c r="F85" s="46" t="str">
        <f t="shared" si="35"/>
        <v>N/A</v>
      </c>
      <c r="G85" s="8">
        <v>0</v>
      </c>
      <c r="H85" s="46" t="str">
        <f t="shared" si="36"/>
        <v>N/A</v>
      </c>
      <c r="I85" s="12" t="s">
        <v>1736</v>
      </c>
      <c r="J85" s="12" t="s">
        <v>1736</v>
      </c>
      <c r="K85" s="47" t="s">
        <v>736</v>
      </c>
      <c r="L85" s="9" t="str">
        <f t="shared" si="20"/>
        <v>N/A</v>
      </c>
    </row>
    <row r="86" spans="1:12" x14ac:dyDescent="0.2">
      <c r="A86" s="48" t="s">
        <v>1258</v>
      </c>
      <c r="B86" s="37" t="s">
        <v>213</v>
      </c>
      <c r="C86" s="8">
        <v>0</v>
      </c>
      <c r="D86" s="46" t="str">
        <f t="shared" si="34"/>
        <v>N/A</v>
      </c>
      <c r="E86" s="8">
        <v>0</v>
      </c>
      <c r="F86" s="46" t="str">
        <f t="shared" si="35"/>
        <v>N/A</v>
      </c>
      <c r="G86" s="8">
        <v>0</v>
      </c>
      <c r="H86" s="46" t="str">
        <f t="shared" si="36"/>
        <v>N/A</v>
      </c>
      <c r="I86" s="12" t="s">
        <v>1736</v>
      </c>
      <c r="J86" s="12" t="s">
        <v>1736</v>
      </c>
      <c r="K86" s="47" t="s">
        <v>736</v>
      </c>
      <c r="L86" s="9" t="str">
        <f t="shared" si="20"/>
        <v>N/A</v>
      </c>
    </row>
    <row r="87" spans="1:12" x14ac:dyDescent="0.2">
      <c r="A87" s="48" t="s">
        <v>1259</v>
      </c>
      <c r="B87" s="37" t="s">
        <v>213</v>
      </c>
      <c r="C87" s="8">
        <v>3.6847823274999998</v>
      </c>
      <c r="D87" s="46" t="str">
        <f t="shared" si="34"/>
        <v>N/A</v>
      </c>
      <c r="E87" s="8">
        <v>3.8426195961</v>
      </c>
      <c r="F87" s="46" t="str">
        <f t="shared" si="35"/>
        <v>N/A</v>
      </c>
      <c r="G87" s="8">
        <v>3.9482414849</v>
      </c>
      <c r="H87" s="46" t="str">
        <f t="shared" si="36"/>
        <v>N/A</v>
      </c>
      <c r="I87" s="12">
        <v>4.2830000000000004</v>
      </c>
      <c r="J87" s="12">
        <v>2.7490000000000001</v>
      </c>
      <c r="K87" s="47" t="s">
        <v>736</v>
      </c>
      <c r="L87" s="9" t="str">
        <f t="shared" si="20"/>
        <v>Yes</v>
      </c>
    </row>
    <row r="88" spans="1:12" x14ac:dyDescent="0.2">
      <c r="A88" s="48" t="s">
        <v>1260</v>
      </c>
      <c r="B88" s="37" t="s">
        <v>213</v>
      </c>
      <c r="C88" s="8">
        <v>0</v>
      </c>
      <c r="D88" s="46" t="str">
        <f t="shared" si="34"/>
        <v>N/A</v>
      </c>
      <c r="E88" s="8">
        <v>0</v>
      </c>
      <c r="F88" s="46" t="str">
        <f t="shared" si="35"/>
        <v>N/A</v>
      </c>
      <c r="G88" s="8">
        <v>0</v>
      </c>
      <c r="H88" s="46" t="str">
        <f t="shared" si="36"/>
        <v>N/A</v>
      </c>
      <c r="I88" s="12" t="s">
        <v>1736</v>
      </c>
      <c r="J88" s="12" t="s">
        <v>1736</v>
      </c>
      <c r="K88" s="47" t="s">
        <v>736</v>
      </c>
      <c r="L88" s="9" t="str">
        <f t="shared" si="20"/>
        <v>N/A</v>
      </c>
    </row>
    <row r="89" spans="1:12" x14ac:dyDescent="0.2">
      <c r="A89" s="48" t="s">
        <v>1261</v>
      </c>
      <c r="B89" s="37" t="s">
        <v>213</v>
      </c>
      <c r="C89" s="8">
        <v>0</v>
      </c>
      <c r="D89" s="46" t="str">
        <f t="shared" si="34"/>
        <v>N/A</v>
      </c>
      <c r="E89" s="8">
        <v>0</v>
      </c>
      <c r="F89" s="46" t="str">
        <f t="shared" si="35"/>
        <v>N/A</v>
      </c>
      <c r="G89" s="8">
        <v>0</v>
      </c>
      <c r="H89" s="46" t="str">
        <f t="shared" si="36"/>
        <v>N/A</v>
      </c>
      <c r="I89" s="12" t="s">
        <v>1736</v>
      </c>
      <c r="J89" s="12" t="s">
        <v>1736</v>
      </c>
      <c r="K89" s="47" t="s">
        <v>736</v>
      </c>
      <c r="L89" s="9" t="str">
        <f t="shared" si="20"/>
        <v>N/A</v>
      </c>
    </row>
    <row r="90" spans="1:12" x14ac:dyDescent="0.2">
      <c r="A90" s="48" t="s">
        <v>1262</v>
      </c>
      <c r="B90" s="37" t="s">
        <v>213</v>
      </c>
      <c r="C90" s="8">
        <v>0</v>
      </c>
      <c r="D90" s="46" t="str">
        <f t="shared" si="34"/>
        <v>N/A</v>
      </c>
      <c r="E90" s="8">
        <v>0</v>
      </c>
      <c r="F90" s="46" t="str">
        <f t="shared" si="35"/>
        <v>N/A</v>
      </c>
      <c r="G90" s="8">
        <v>0</v>
      </c>
      <c r="H90" s="46" t="str">
        <f t="shared" si="36"/>
        <v>N/A</v>
      </c>
      <c r="I90" s="12" t="s">
        <v>1736</v>
      </c>
      <c r="J90" s="12" t="s">
        <v>1736</v>
      </c>
      <c r="K90" s="47" t="s">
        <v>736</v>
      </c>
      <c r="L90" s="9" t="str">
        <f t="shared" si="20"/>
        <v>N/A</v>
      </c>
    </row>
    <row r="91" spans="1:12" x14ac:dyDescent="0.2">
      <c r="A91" s="48" t="s">
        <v>1263</v>
      </c>
      <c r="B91" s="37" t="s">
        <v>213</v>
      </c>
      <c r="C91" s="8">
        <v>0</v>
      </c>
      <c r="D91" s="46" t="str">
        <f t="shared" si="34"/>
        <v>N/A</v>
      </c>
      <c r="E91" s="8">
        <v>0</v>
      </c>
      <c r="F91" s="46" t="str">
        <f t="shared" si="35"/>
        <v>N/A</v>
      </c>
      <c r="G91" s="8">
        <v>0</v>
      </c>
      <c r="H91" s="46" t="str">
        <f t="shared" si="36"/>
        <v>N/A</v>
      </c>
      <c r="I91" s="12" t="s">
        <v>1736</v>
      </c>
      <c r="J91" s="12" t="s">
        <v>1736</v>
      </c>
      <c r="K91" s="47" t="s">
        <v>736</v>
      </c>
      <c r="L91" s="9" t="str">
        <f t="shared" si="20"/>
        <v>N/A</v>
      </c>
    </row>
    <row r="92" spans="1:12" x14ac:dyDescent="0.2">
      <c r="A92" s="48" t="s">
        <v>1264</v>
      </c>
      <c r="B92" s="37" t="s">
        <v>213</v>
      </c>
      <c r="C92" s="8">
        <v>0</v>
      </c>
      <c r="D92" s="46" t="str">
        <f t="shared" si="34"/>
        <v>N/A</v>
      </c>
      <c r="E92" s="8">
        <v>0</v>
      </c>
      <c r="F92" s="46" t="str">
        <f t="shared" si="35"/>
        <v>N/A</v>
      </c>
      <c r="G92" s="8">
        <v>0</v>
      </c>
      <c r="H92" s="46" t="str">
        <f t="shared" si="36"/>
        <v>N/A</v>
      </c>
      <c r="I92" s="12" t="s">
        <v>1736</v>
      </c>
      <c r="J92" s="12" t="s">
        <v>1736</v>
      </c>
      <c r="K92" s="47" t="s">
        <v>736</v>
      </c>
      <c r="L92" s="9" t="str">
        <f t="shared" si="20"/>
        <v>N/A</v>
      </c>
    </row>
    <row r="93" spans="1:12" x14ac:dyDescent="0.2">
      <c r="A93" s="48" t="s">
        <v>1265</v>
      </c>
      <c r="B93" s="37" t="s">
        <v>213</v>
      </c>
      <c r="C93" s="8">
        <v>0</v>
      </c>
      <c r="D93" s="46" t="str">
        <f t="shared" si="34"/>
        <v>N/A</v>
      </c>
      <c r="E93" s="8">
        <v>0</v>
      </c>
      <c r="F93" s="46" t="str">
        <f t="shared" si="35"/>
        <v>N/A</v>
      </c>
      <c r="G93" s="8">
        <v>0</v>
      </c>
      <c r="H93" s="46" t="str">
        <f t="shared" si="36"/>
        <v>N/A</v>
      </c>
      <c r="I93" s="12" t="s">
        <v>1736</v>
      </c>
      <c r="J93" s="12" t="s">
        <v>1736</v>
      </c>
      <c r="K93" s="47" t="s">
        <v>736</v>
      </c>
      <c r="L93" s="9" t="str">
        <f t="shared" si="20"/>
        <v>N/A</v>
      </c>
    </row>
    <row r="94" spans="1:12" x14ac:dyDescent="0.2">
      <c r="A94" s="48" t="s">
        <v>1266</v>
      </c>
      <c r="B94" s="37" t="s">
        <v>213</v>
      </c>
      <c r="C94" s="8">
        <v>0</v>
      </c>
      <c r="D94" s="46" t="str">
        <f t="shared" si="34"/>
        <v>N/A</v>
      </c>
      <c r="E94" s="8">
        <v>0</v>
      </c>
      <c r="F94" s="46" t="str">
        <f t="shared" si="35"/>
        <v>N/A</v>
      </c>
      <c r="G94" s="8">
        <v>0</v>
      </c>
      <c r="H94" s="46" t="str">
        <f t="shared" si="36"/>
        <v>N/A</v>
      </c>
      <c r="I94" s="12" t="s">
        <v>1736</v>
      </c>
      <c r="J94" s="12" t="s">
        <v>1736</v>
      </c>
      <c r="K94" s="47" t="s">
        <v>736</v>
      </c>
      <c r="L94" s="9" t="str">
        <f t="shared" si="20"/>
        <v>N/A</v>
      </c>
    </row>
    <row r="95" spans="1:12" x14ac:dyDescent="0.2">
      <c r="A95" s="48" t="s">
        <v>1267</v>
      </c>
      <c r="B95" s="50" t="s">
        <v>213</v>
      </c>
      <c r="C95" s="13">
        <v>0</v>
      </c>
      <c r="D95" s="11" t="str">
        <f t="shared" si="34"/>
        <v>N/A</v>
      </c>
      <c r="E95" s="13">
        <v>0</v>
      </c>
      <c r="F95" s="11" t="str">
        <f t="shared" si="35"/>
        <v>N/A</v>
      </c>
      <c r="G95" s="13">
        <v>0</v>
      </c>
      <c r="H95" s="11" t="str">
        <f t="shared" si="36"/>
        <v>N/A</v>
      </c>
      <c r="I95" s="59" t="s">
        <v>1736</v>
      </c>
      <c r="J95" s="59" t="s">
        <v>1736</v>
      </c>
      <c r="K95" s="50" t="s">
        <v>736</v>
      </c>
      <c r="L95" s="9" t="str">
        <f t="shared" si="20"/>
        <v>N/A</v>
      </c>
    </row>
    <row r="96" spans="1:12" x14ac:dyDescent="0.2">
      <c r="A96" s="48" t="s">
        <v>1268</v>
      </c>
      <c r="B96" s="50" t="s">
        <v>213</v>
      </c>
      <c r="C96" s="13">
        <v>0</v>
      </c>
      <c r="D96" s="11" t="str">
        <f t="shared" si="34"/>
        <v>N/A</v>
      </c>
      <c r="E96" s="13">
        <v>0</v>
      </c>
      <c r="F96" s="11" t="str">
        <f t="shared" si="35"/>
        <v>N/A</v>
      </c>
      <c r="G96" s="13">
        <v>0</v>
      </c>
      <c r="H96" s="11" t="str">
        <f t="shared" si="36"/>
        <v>N/A</v>
      </c>
      <c r="I96" s="59" t="s">
        <v>1736</v>
      </c>
      <c r="J96" s="59" t="s">
        <v>1736</v>
      </c>
      <c r="K96" s="50" t="s">
        <v>736</v>
      </c>
      <c r="L96" s="9" t="str">
        <f t="shared" si="20"/>
        <v>N/A</v>
      </c>
    </row>
    <row r="97" spans="1:12" x14ac:dyDescent="0.2">
      <c r="A97" s="48" t="s">
        <v>1269</v>
      </c>
      <c r="B97" s="37" t="s">
        <v>213</v>
      </c>
      <c r="C97" s="8">
        <v>0</v>
      </c>
      <c r="D97" s="46" t="str">
        <f t="shared" si="34"/>
        <v>N/A</v>
      </c>
      <c r="E97" s="8">
        <v>0</v>
      </c>
      <c r="F97" s="46" t="str">
        <f t="shared" si="35"/>
        <v>N/A</v>
      </c>
      <c r="G97" s="8">
        <v>0</v>
      </c>
      <c r="H97" s="46" t="str">
        <f t="shared" si="36"/>
        <v>N/A</v>
      </c>
      <c r="I97" s="12" t="s">
        <v>1736</v>
      </c>
      <c r="J97" s="12" t="s">
        <v>1736</v>
      </c>
      <c r="K97" s="47" t="s">
        <v>736</v>
      </c>
      <c r="L97" s="9" t="str">
        <f t="shared" si="20"/>
        <v>N/A</v>
      </c>
    </row>
    <row r="98" spans="1:12" x14ac:dyDescent="0.2">
      <c r="A98" s="48" t="s">
        <v>1270</v>
      </c>
      <c r="B98" s="37" t="s">
        <v>213</v>
      </c>
      <c r="C98" s="8">
        <v>0.46609457050000003</v>
      </c>
      <c r="D98" s="46" t="str">
        <f t="shared" si="34"/>
        <v>N/A</v>
      </c>
      <c r="E98" s="8">
        <v>0.48503194989999998</v>
      </c>
      <c r="F98" s="46" t="str">
        <f t="shared" si="35"/>
        <v>N/A</v>
      </c>
      <c r="G98" s="8">
        <v>0.46175326290000002</v>
      </c>
      <c r="H98" s="46" t="str">
        <f t="shared" si="36"/>
        <v>N/A</v>
      </c>
      <c r="I98" s="12">
        <v>4.0629999999999997</v>
      </c>
      <c r="J98" s="12">
        <v>-4.8</v>
      </c>
      <c r="K98" s="47" t="s">
        <v>736</v>
      </c>
      <c r="L98" s="9" t="str">
        <f t="shared" si="20"/>
        <v>Yes</v>
      </c>
    </row>
    <row r="99" spans="1:12" x14ac:dyDescent="0.2">
      <c r="A99" s="48" t="s">
        <v>1271</v>
      </c>
      <c r="B99" s="62" t="s">
        <v>278</v>
      </c>
      <c r="C99" s="8">
        <v>0</v>
      </c>
      <c r="D99" s="46" t="str">
        <f>IF($B99="N/A","N/A",IF(C99&gt;=5,"No",IF(C99&lt;0,"No","Yes")))</f>
        <v>Yes</v>
      </c>
      <c r="E99" s="8">
        <v>0</v>
      </c>
      <c r="F99" s="46" t="str">
        <f>IF($B99="N/A","N/A",IF(E99&gt;=5,"No",IF(E99&lt;0,"No","Yes")))</f>
        <v>Yes</v>
      </c>
      <c r="G99" s="8">
        <v>0</v>
      </c>
      <c r="H99" s="46" t="str">
        <f>IF($B99="N/A","N/A",IF(G99&gt;=5,"No",IF(G99&lt;0,"No","Yes")))</f>
        <v>Yes</v>
      </c>
      <c r="I99" s="12" t="s">
        <v>1736</v>
      </c>
      <c r="J99" s="12" t="s">
        <v>1736</v>
      </c>
      <c r="K99" s="47" t="s">
        <v>736</v>
      </c>
      <c r="L99" s="9" t="str">
        <f t="shared" si="20"/>
        <v>N/A</v>
      </c>
    </row>
    <row r="100" spans="1:12" x14ac:dyDescent="0.2">
      <c r="A100" s="48" t="s">
        <v>107</v>
      </c>
      <c r="B100" s="37" t="s">
        <v>213</v>
      </c>
      <c r="C100" s="49">
        <v>8715967764</v>
      </c>
      <c r="D100" s="46" t="str">
        <f>IF($B100="N/A","N/A",IF(C100&gt;10,"No",IF(C100&lt;-10,"No","Yes")))</f>
        <v>N/A</v>
      </c>
      <c r="E100" s="49">
        <v>11771359725</v>
      </c>
      <c r="F100" s="46" t="str">
        <f>IF($B100="N/A","N/A",IF(E100&gt;10,"No",IF(E100&lt;-10,"No","Yes")))</f>
        <v>N/A</v>
      </c>
      <c r="G100" s="49">
        <v>10930333467</v>
      </c>
      <c r="H100" s="46" t="str">
        <f>IF($B100="N/A","N/A",IF(G100&gt;10,"No",IF(G100&lt;-10,"No","Yes")))</f>
        <v>N/A</v>
      </c>
      <c r="I100" s="12">
        <v>35.06</v>
      </c>
      <c r="J100" s="12">
        <v>-7.14</v>
      </c>
      <c r="K100" s="47" t="s">
        <v>736</v>
      </c>
      <c r="L100" s="9" t="str">
        <f t="shared" ref="L100:L111" si="38">IF(J100="Div by 0", "N/A", IF(K100="N/A","N/A", IF(J100&gt;VALUE(MID(K100,1,2)), "No", IF(J100&lt;-1*VALUE(MID(K100,1,2)), "No", "Yes"))))</f>
        <v>Yes</v>
      </c>
    </row>
    <row r="101" spans="1:12" x14ac:dyDescent="0.2">
      <c r="A101" s="48" t="s">
        <v>453</v>
      </c>
      <c r="B101" s="37" t="s">
        <v>213</v>
      </c>
      <c r="C101" s="49">
        <v>8649191907</v>
      </c>
      <c r="D101" s="46" t="str">
        <f>IF($B101="N/A","N/A",IF(C101&gt;10,"No",IF(C101&lt;-10,"No","Yes")))</f>
        <v>N/A</v>
      </c>
      <c r="E101" s="49">
        <v>11771359725</v>
      </c>
      <c r="F101" s="46" t="str">
        <f>IF($B101="N/A","N/A",IF(E101&gt;10,"No",IF(E101&lt;-10,"No","Yes")))</f>
        <v>N/A</v>
      </c>
      <c r="G101" s="49">
        <v>10930333467</v>
      </c>
      <c r="H101" s="46" t="str">
        <f>IF($B101="N/A","N/A",IF(G101&gt;10,"No",IF(G101&lt;-10,"No","Yes")))</f>
        <v>N/A</v>
      </c>
      <c r="I101" s="12">
        <v>36.1</v>
      </c>
      <c r="J101" s="12">
        <v>-7.14</v>
      </c>
      <c r="K101" s="47" t="s">
        <v>736</v>
      </c>
      <c r="L101" s="9" t="str">
        <f t="shared" si="38"/>
        <v>Yes</v>
      </c>
    </row>
    <row r="102" spans="1:12" x14ac:dyDescent="0.2">
      <c r="A102" s="48" t="s">
        <v>454</v>
      </c>
      <c r="B102" s="37" t="s">
        <v>213</v>
      </c>
      <c r="C102" s="49">
        <v>66775857</v>
      </c>
      <c r="D102" s="46" t="str">
        <f>IF($B102="N/A","N/A",IF(C102&gt;10,"No",IF(C102&lt;-10,"No","Yes")))</f>
        <v>N/A</v>
      </c>
      <c r="E102" s="49">
        <v>0</v>
      </c>
      <c r="F102" s="46" t="str">
        <f>IF($B102="N/A","N/A",IF(E102&gt;10,"No",IF(E102&lt;-10,"No","Yes")))</f>
        <v>N/A</v>
      </c>
      <c r="G102" s="49">
        <v>0</v>
      </c>
      <c r="H102" s="46" t="str">
        <f>IF($B102="N/A","N/A",IF(G102&gt;10,"No",IF(G102&lt;-10,"No","Yes")))</f>
        <v>N/A</v>
      </c>
      <c r="I102" s="12">
        <v>-100</v>
      </c>
      <c r="J102" s="12" t="s">
        <v>1736</v>
      </c>
      <c r="K102" s="47" t="s">
        <v>736</v>
      </c>
      <c r="L102" s="9" t="str">
        <f t="shared" si="38"/>
        <v>N/A</v>
      </c>
    </row>
    <row r="103" spans="1:12" x14ac:dyDescent="0.2">
      <c r="A103" s="48" t="s">
        <v>455</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1736</v>
      </c>
      <c r="J103" s="12" t="s">
        <v>1736</v>
      </c>
      <c r="K103" s="47" t="s">
        <v>736</v>
      </c>
      <c r="L103" s="9" t="str">
        <f t="shared" si="38"/>
        <v>N/A</v>
      </c>
    </row>
    <row r="104" spans="1:12" x14ac:dyDescent="0.2">
      <c r="A104" s="48" t="s">
        <v>108</v>
      </c>
      <c r="B104" s="63" t="s">
        <v>295</v>
      </c>
      <c r="C104" s="8">
        <v>1.0267901791</v>
      </c>
      <c r="D104" s="46" t="str">
        <f>IF($B104="N/A","N/A",IF(C104&gt;2,"No",IF(C104&lt;0.9,"No","Yes")))</f>
        <v>Yes</v>
      </c>
      <c r="E104" s="8">
        <v>1.0161748016000001</v>
      </c>
      <c r="F104" s="46" t="str">
        <f>IF($B104="N/A","N/A",IF(E104&gt;2,"No",IF(E104&lt;0.9,"No","Yes")))</f>
        <v>Yes</v>
      </c>
      <c r="G104" s="8">
        <v>1.0063341888999999</v>
      </c>
      <c r="H104" s="46" t="str">
        <f>IF($B104="N/A","N/A",IF(G104&gt;2,"No",IF(G104&lt;0.9,"No","Yes")))</f>
        <v>Yes</v>
      </c>
      <c r="I104" s="12">
        <v>-1.03</v>
      </c>
      <c r="J104" s="12">
        <v>-0.96799999999999997</v>
      </c>
      <c r="K104" s="47" t="s">
        <v>736</v>
      </c>
      <c r="L104" s="9" t="str">
        <f t="shared" si="38"/>
        <v>Yes</v>
      </c>
    </row>
    <row r="105" spans="1:12" x14ac:dyDescent="0.2">
      <c r="A105" s="48" t="s">
        <v>456</v>
      </c>
      <c r="B105" s="63" t="s">
        <v>295</v>
      </c>
      <c r="C105" s="8">
        <v>1.0501539677</v>
      </c>
      <c r="D105" s="46" t="str">
        <f>IF($B105="N/A","N/A",IF(C105&gt;2,"No",IF(C105&lt;0.9,"No","Yes")))</f>
        <v>Yes</v>
      </c>
      <c r="E105" s="8">
        <v>1.0569713042</v>
      </c>
      <c r="F105" s="46" t="str">
        <f>IF($B105="N/A","N/A",IF(E105&gt;2,"No",IF(E105&lt;0.9,"No","Yes")))</f>
        <v>Yes</v>
      </c>
      <c r="G105" s="8">
        <v>1.0477856493</v>
      </c>
      <c r="H105" s="46" t="str">
        <f>IF($B105="N/A","N/A",IF(G105&gt;2,"No",IF(G105&lt;0.9,"No","Yes")))</f>
        <v>Yes</v>
      </c>
      <c r="I105" s="12">
        <v>0.6492</v>
      </c>
      <c r="J105" s="12">
        <v>-0.86899999999999999</v>
      </c>
      <c r="K105" s="47" t="s">
        <v>736</v>
      </c>
      <c r="L105" s="9" t="str">
        <f t="shared" si="38"/>
        <v>Yes</v>
      </c>
    </row>
    <row r="106" spans="1:12" x14ac:dyDescent="0.2">
      <c r="A106" s="48" t="s">
        <v>457</v>
      </c>
      <c r="B106" s="63" t="s">
        <v>295</v>
      </c>
      <c r="C106" s="8">
        <v>0.42220847230000003</v>
      </c>
      <c r="D106" s="46" t="str">
        <f>IF($B106="N/A","N/A",IF(C106&gt;2,"No",IF(C106&lt;0.9,"No","Yes")))</f>
        <v>No</v>
      </c>
      <c r="E106" s="8">
        <v>0</v>
      </c>
      <c r="F106" s="46" t="str">
        <f>IF($B106="N/A","N/A",IF(E106&gt;2,"No",IF(E106&lt;0.9,"No","Yes")))</f>
        <v>No</v>
      </c>
      <c r="G106" s="8">
        <v>0</v>
      </c>
      <c r="H106" s="46" t="str">
        <f>IF($B106="N/A","N/A",IF(G106&gt;2,"No",IF(G106&lt;0.9,"No","Yes")))</f>
        <v>No</v>
      </c>
      <c r="I106" s="12">
        <v>-100</v>
      </c>
      <c r="J106" s="12" t="s">
        <v>1736</v>
      </c>
      <c r="K106" s="47" t="s">
        <v>736</v>
      </c>
      <c r="L106" s="9" t="str">
        <f t="shared" si="38"/>
        <v>N/A</v>
      </c>
    </row>
    <row r="107" spans="1:12" x14ac:dyDescent="0.2">
      <c r="A107" s="48" t="s">
        <v>458</v>
      </c>
      <c r="B107" s="63" t="s">
        <v>295</v>
      </c>
      <c r="C107" s="8" t="s">
        <v>1736</v>
      </c>
      <c r="D107" s="46" t="str">
        <f>IF($B107="N/A","N/A",IF(C107&gt;2,"No",IF(C107&lt;0.9,"No","Yes")))</f>
        <v>No</v>
      </c>
      <c r="E107" s="8" t="s">
        <v>1736</v>
      </c>
      <c r="F107" s="46" t="str">
        <f>IF($B107="N/A","N/A",IF(E107&gt;2,"No",IF(E107&lt;0.9,"No","Yes")))</f>
        <v>No</v>
      </c>
      <c r="G107" s="8" t="s">
        <v>1736</v>
      </c>
      <c r="H107" s="46" t="str">
        <f>IF($B107="N/A","N/A",IF(G107&gt;2,"No",IF(G107&lt;0.9,"No","Yes")))</f>
        <v>No</v>
      </c>
      <c r="I107" s="12" t="s">
        <v>1736</v>
      </c>
      <c r="J107" s="12" t="s">
        <v>1736</v>
      </c>
      <c r="K107" s="47" t="s">
        <v>736</v>
      </c>
      <c r="L107" s="9" t="str">
        <f t="shared" si="38"/>
        <v>N/A</v>
      </c>
    </row>
    <row r="108" spans="1:12" x14ac:dyDescent="0.2">
      <c r="A108" s="48" t="s">
        <v>1272</v>
      </c>
      <c r="B108" s="37" t="s">
        <v>213</v>
      </c>
      <c r="C108" s="49">
        <v>588.43092747000003</v>
      </c>
      <c r="D108" s="46" t="str">
        <f>IF($B108="N/A","N/A",IF(C108&gt;10,"No",IF(C108&lt;-10,"No","Yes")))</f>
        <v>N/A</v>
      </c>
      <c r="E108" s="49">
        <v>799.01385284000003</v>
      </c>
      <c r="F108" s="46" t="str">
        <f>IF($B108="N/A","N/A",IF(E108&gt;10,"No",IF(E108&lt;-10,"No","Yes")))</f>
        <v>N/A</v>
      </c>
      <c r="G108" s="49">
        <v>748.58140049999997</v>
      </c>
      <c r="H108" s="46" t="str">
        <f>IF($B108="N/A","N/A",IF(G108&gt;10,"No",IF(G108&lt;-10,"No","Yes")))</f>
        <v>N/A</v>
      </c>
      <c r="I108" s="12">
        <v>35.79</v>
      </c>
      <c r="J108" s="12">
        <v>-6.31</v>
      </c>
      <c r="K108" s="47" t="s">
        <v>736</v>
      </c>
      <c r="L108" s="9" t="str">
        <f t="shared" si="38"/>
        <v>Yes</v>
      </c>
    </row>
    <row r="109" spans="1:12" x14ac:dyDescent="0.2">
      <c r="A109" s="48" t="s">
        <v>1273</v>
      </c>
      <c r="B109" s="37" t="s">
        <v>213</v>
      </c>
      <c r="C109" s="49">
        <v>606.48820038999997</v>
      </c>
      <c r="D109" s="46" t="str">
        <f>IF($B109="N/A","N/A",IF(C109&gt;10,"No",IF(C109&lt;-10,"No","Yes")))</f>
        <v>N/A</v>
      </c>
      <c r="E109" s="49">
        <v>831.09196646999999</v>
      </c>
      <c r="F109" s="46" t="str">
        <f>IF($B109="N/A","N/A",IF(E109&gt;10,"No",IF(E109&lt;-10,"No","Yes")))</f>
        <v>N/A</v>
      </c>
      <c r="G109" s="49">
        <v>779.41588142000001</v>
      </c>
      <c r="H109" s="46" t="str">
        <f>IF($B109="N/A","N/A",IF(G109&gt;10,"No",IF(G109&lt;-10,"No","Yes")))</f>
        <v>N/A</v>
      </c>
      <c r="I109" s="12">
        <v>37.03</v>
      </c>
      <c r="J109" s="12">
        <v>-6.22</v>
      </c>
      <c r="K109" s="47" t="s">
        <v>736</v>
      </c>
      <c r="L109" s="9" t="str">
        <f t="shared" si="38"/>
        <v>Yes</v>
      </c>
    </row>
    <row r="110" spans="1:12" x14ac:dyDescent="0.2">
      <c r="A110" s="48" t="s">
        <v>1274</v>
      </c>
      <c r="B110" s="37" t="s">
        <v>213</v>
      </c>
      <c r="C110" s="49">
        <v>121.16523442</v>
      </c>
      <c r="D110" s="46" t="str">
        <f>IF($B110="N/A","N/A",IF(C110&gt;10,"No",IF(C110&lt;-10,"No","Yes")))</f>
        <v>N/A</v>
      </c>
      <c r="E110" s="49">
        <v>0</v>
      </c>
      <c r="F110" s="46" t="str">
        <f>IF($B110="N/A","N/A",IF(E110&gt;10,"No",IF(E110&lt;-10,"No","Yes")))</f>
        <v>N/A</v>
      </c>
      <c r="G110" s="49">
        <v>0</v>
      </c>
      <c r="H110" s="46" t="str">
        <f>IF($B110="N/A","N/A",IF(G110&gt;10,"No",IF(G110&lt;-10,"No","Yes")))</f>
        <v>N/A</v>
      </c>
      <c r="I110" s="12">
        <v>-100</v>
      </c>
      <c r="J110" s="12" t="s">
        <v>1736</v>
      </c>
      <c r="K110" s="47" t="s">
        <v>736</v>
      </c>
      <c r="L110" s="9" t="str">
        <f t="shared" si="38"/>
        <v>N/A</v>
      </c>
    </row>
    <row r="111" spans="1:12" x14ac:dyDescent="0.2">
      <c r="A111" s="48" t="s">
        <v>1275</v>
      </c>
      <c r="B111" s="37" t="s">
        <v>213</v>
      </c>
      <c r="C111" s="49" t="s">
        <v>1736</v>
      </c>
      <c r="D111" s="46" t="str">
        <f>IF($B111="N/A","N/A",IF(C111&gt;10,"No",IF(C111&lt;-10,"No","Yes")))</f>
        <v>N/A</v>
      </c>
      <c r="E111" s="49" t="s">
        <v>1736</v>
      </c>
      <c r="F111" s="46" t="str">
        <f>IF($B111="N/A","N/A",IF(E111&gt;10,"No",IF(E111&lt;-10,"No","Yes")))</f>
        <v>N/A</v>
      </c>
      <c r="G111" s="49" t="s">
        <v>1736</v>
      </c>
      <c r="H111" s="46" t="str">
        <f>IF($B111="N/A","N/A",IF(G111&gt;10,"No",IF(G111&lt;-10,"No","Yes")))</f>
        <v>N/A</v>
      </c>
      <c r="I111" s="12" t="s">
        <v>1736</v>
      </c>
      <c r="J111" s="12" t="s">
        <v>1736</v>
      </c>
      <c r="K111" s="47" t="s">
        <v>736</v>
      </c>
      <c r="L111" s="9" t="str">
        <f t="shared" si="38"/>
        <v>N/A</v>
      </c>
    </row>
    <row r="112" spans="1:12" x14ac:dyDescent="0.2">
      <c r="A112" s="48" t="s">
        <v>325</v>
      </c>
      <c r="B112" s="50" t="s">
        <v>296</v>
      </c>
      <c r="C112" s="8">
        <v>99.927354922999996</v>
      </c>
      <c r="D112" s="46" t="str">
        <f>IF(OR($B112="N/A",$C112="N/A"),"N/A",IF(C112&gt;98,"Yes","No"))</f>
        <v>Yes</v>
      </c>
      <c r="E112" s="8">
        <v>99.992910515999995</v>
      </c>
      <c r="F112" s="46" t="str">
        <f>IF(OR($B112="N/A",$E112="N/A"),"N/A",IF(E112&gt;98,"Yes","No"))</f>
        <v>Yes</v>
      </c>
      <c r="G112" s="8">
        <v>99.870947321000003</v>
      </c>
      <c r="H112" s="46" t="str">
        <f t="shared" ref="H112:H115" si="39">IF($B112="N/A","N/A",IF(G112&gt;98,"Yes","No"))</f>
        <v>Yes</v>
      </c>
      <c r="I112" s="12">
        <v>6.5600000000000006E-2</v>
      </c>
      <c r="J112" s="12">
        <v>-0.122</v>
      </c>
      <c r="K112" s="47" t="s">
        <v>736</v>
      </c>
      <c r="L112" s="9" t="str">
        <f>IF(J112="Div by 0", "N/A", IF(OR(J112="N/A",K112="N/A"),"N/A", IF(J112&gt;VALUE(MID(K112,1,2)), "No", IF(J112&lt;-1*VALUE(MID(K112,1,2)), "No", "Yes"))))</f>
        <v>Yes</v>
      </c>
    </row>
    <row r="113" spans="1:12" x14ac:dyDescent="0.2">
      <c r="A113" s="48" t="s">
        <v>459</v>
      </c>
      <c r="B113" s="50" t="s">
        <v>296</v>
      </c>
      <c r="C113" s="8">
        <v>99.925846891000006</v>
      </c>
      <c r="D113" s="46" t="str">
        <f t="shared" ref="D113:D115" si="40">IF(OR($B113="N/A",$C113="N/A"),"N/A",IF(C113&gt;98,"Yes","No"))</f>
        <v>Yes</v>
      </c>
      <c r="E113" s="8">
        <v>99.994036425000004</v>
      </c>
      <c r="F113" s="46" t="str">
        <f t="shared" ref="F113:F115" si="41">IF(OR($B113="N/A",$E113="N/A"),"N/A",IF(E113&gt;98,"Yes","No"))</f>
        <v>Yes</v>
      </c>
      <c r="G113" s="8">
        <v>99.998776126999999</v>
      </c>
      <c r="H113" s="46" t="str">
        <f t="shared" si="39"/>
        <v>Yes</v>
      </c>
      <c r="I113" s="12">
        <v>6.8199999999999997E-2</v>
      </c>
      <c r="J113" s="12">
        <v>4.7000000000000002E-3</v>
      </c>
      <c r="K113" s="47" t="s">
        <v>736</v>
      </c>
      <c r="L113" s="9" t="str">
        <f t="shared" ref="L113:L115" si="42">IF(J113="Div by 0", "N/A", IF(OR(J113="N/A",K113="N/A"),"N/A", IF(J113&gt;VALUE(MID(K113,1,2)), "No", IF(J113&lt;-1*VALUE(MID(K113,1,2)), "No", "Yes"))))</f>
        <v>Yes</v>
      </c>
    </row>
    <row r="114" spans="1:12" x14ac:dyDescent="0.2">
      <c r="A114" s="48" t="s">
        <v>460</v>
      </c>
      <c r="B114" s="50" t="s">
        <v>296</v>
      </c>
      <c r="C114" s="8">
        <v>3.8837579618000002</v>
      </c>
      <c r="D114" s="46" t="str">
        <f t="shared" si="40"/>
        <v>No</v>
      </c>
      <c r="E114" s="8">
        <v>0</v>
      </c>
      <c r="F114" s="46" t="str">
        <f t="shared" si="41"/>
        <v>No</v>
      </c>
      <c r="G114" s="8">
        <v>0</v>
      </c>
      <c r="H114" s="46" t="str">
        <f t="shared" si="39"/>
        <v>No</v>
      </c>
      <c r="I114" s="12">
        <v>-100</v>
      </c>
      <c r="J114" s="12" t="s">
        <v>1736</v>
      </c>
      <c r="K114" s="47" t="s">
        <v>736</v>
      </c>
      <c r="L114" s="9" t="str">
        <f t="shared" si="42"/>
        <v>N/A</v>
      </c>
    </row>
    <row r="115" spans="1:12" x14ac:dyDescent="0.2">
      <c r="A115" s="48" t="s">
        <v>461</v>
      </c>
      <c r="B115" s="50" t="s">
        <v>296</v>
      </c>
      <c r="C115" s="8" t="s">
        <v>1736</v>
      </c>
      <c r="D115" s="46" t="str">
        <f t="shared" si="40"/>
        <v>Yes</v>
      </c>
      <c r="E115" s="8" t="s">
        <v>1736</v>
      </c>
      <c r="F115" s="46" t="str">
        <f t="shared" si="41"/>
        <v>Yes</v>
      </c>
      <c r="G115" s="8" t="s">
        <v>1736</v>
      </c>
      <c r="H115" s="46" t="str">
        <f t="shared" si="39"/>
        <v>Yes</v>
      </c>
      <c r="I115" s="12" t="s">
        <v>1736</v>
      </c>
      <c r="J115" s="12" t="s">
        <v>1736</v>
      </c>
      <c r="K115" s="47" t="s">
        <v>736</v>
      </c>
      <c r="L115" s="9" t="str">
        <f t="shared" si="42"/>
        <v>N/A</v>
      </c>
    </row>
    <row r="116" spans="1:12" x14ac:dyDescent="0.2">
      <c r="A116" s="3" t="s">
        <v>462</v>
      </c>
      <c r="B116" s="50" t="s">
        <v>213</v>
      </c>
      <c r="C116" s="52">
        <v>1444007</v>
      </c>
      <c r="D116" s="46" t="str">
        <f>IF($B116="N/A","N/A",IF(C116&gt;10,"No",IF(C116&lt;-10,"No","Yes")))</f>
        <v>N/A</v>
      </c>
      <c r="E116" s="52">
        <v>1452856</v>
      </c>
      <c r="F116" s="46" t="str">
        <f>IF($B116="N/A","N/A",IF(E116&gt;10,"No",IF(E116&lt;-10,"No","Yes")))</f>
        <v>N/A</v>
      </c>
      <c r="G116" s="52">
        <v>1434298</v>
      </c>
      <c r="H116" s="46" t="str">
        <f>IF($B116="N/A","N/A",IF(G116&gt;10,"No",IF(G116&lt;-10,"No","Yes")))</f>
        <v>N/A</v>
      </c>
      <c r="I116" s="12">
        <v>0.61280000000000001</v>
      </c>
      <c r="J116" s="12">
        <v>-1.28</v>
      </c>
      <c r="K116" s="50" t="s">
        <v>736</v>
      </c>
      <c r="L116" s="9" t="str">
        <f>IF(J116="Div by 0", "N/A", IF(OR(J116="N/A",K116="N/A"),"N/A", IF(J116&gt;VALUE(MID(K116,1,2)), "No", IF(J116&lt;-1*VALUE(MID(K116,1,2)), "No", "Yes"))))</f>
        <v>Yes</v>
      </c>
    </row>
    <row r="117" spans="1:12" x14ac:dyDescent="0.2">
      <c r="A117" s="3" t="s">
        <v>211</v>
      </c>
      <c r="B117" s="50" t="s">
        <v>213</v>
      </c>
      <c r="C117" s="8">
        <v>79.622674958999994</v>
      </c>
      <c r="D117" s="46" t="str">
        <f>IF($B117="N/A","N/A",IF(C117&gt;10,"No",IF(C117&lt;-10,"No","Yes")))</f>
        <v>N/A</v>
      </c>
      <c r="E117" s="8">
        <v>80.458696525999997</v>
      </c>
      <c r="F117" s="46" t="str">
        <f>IF($B117="N/A","N/A",IF(E117&gt;10,"No",IF(E117&lt;-10,"No","Yes")))</f>
        <v>N/A</v>
      </c>
      <c r="G117" s="8">
        <v>79.887931238999997</v>
      </c>
      <c r="H117" s="46" t="str">
        <f>IF($B117="N/A","N/A",IF(G117&gt;10,"No",IF(G117&lt;-10,"No","Yes")))</f>
        <v>N/A</v>
      </c>
      <c r="I117" s="12">
        <v>1.05</v>
      </c>
      <c r="J117" s="12">
        <v>-0.70899999999999996</v>
      </c>
      <c r="K117" s="50" t="s">
        <v>736</v>
      </c>
      <c r="L117" s="9" t="str">
        <f>IF(J117="Div by 0", "N/A", IF(OR(J117="N/A",K117="N/A"),"N/A", IF(J117&gt;VALUE(MID(K117,1,2)), "No", IF(J117&lt;-1*VALUE(MID(K117,1,2)), "No", "Yes"))))</f>
        <v>Yes</v>
      </c>
    </row>
    <row r="118" spans="1:12" x14ac:dyDescent="0.2">
      <c r="A118" s="4" t="s">
        <v>1614</v>
      </c>
      <c r="B118" s="50" t="s">
        <v>213</v>
      </c>
      <c r="C118" s="14">
        <v>14876495</v>
      </c>
      <c r="D118" s="11" t="str">
        <f>IF($B118="N/A","N/A",IF(C118&gt;10,"No",IF(C118&lt;-10,"No","Yes")))</f>
        <v>N/A</v>
      </c>
      <c r="E118" s="14">
        <v>15591738</v>
      </c>
      <c r="F118" s="11" t="str">
        <f>IF($B118="N/A","N/A",IF(E118&gt;10,"No",IF(E118&lt;-10,"No","Yes")))</f>
        <v>N/A</v>
      </c>
      <c r="G118" s="14">
        <v>15171271</v>
      </c>
      <c r="H118" s="11" t="str">
        <f>IF($B118="N/A","N/A",IF(G118&gt;10,"No",IF(G118&lt;-10,"No","Yes")))</f>
        <v>N/A</v>
      </c>
      <c r="I118" s="59">
        <v>4.8079999999999998</v>
      </c>
      <c r="J118" s="59">
        <v>-2.7</v>
      </c>
      <c r="K118" s="50" t="s">
        <v>736</v>
      </c>
      <c r="L118" s="9" t="str">
        <f>IF(J118="Div by 0", "N/A", IF(K118="N/A","N/A", IF(J118&gt;VALUE(MID(K118,1,2)), "No", IF(J118&lt;-1*VALUE(MID(K118,1,2)), "No", "Yes"))))</f>
        <v>Yes</v>
      </c>
    </row>
    <row r="119" spans="1:12" x14ac:dyDescent="0.2">
      <c r="A119" s="4" t="s">
        <v>1615</v>
      </c>
      <c r="B119" s="50" t="s">
        <v>213</v>
      </c>
      <c r="C119" s="14">
        <v>247645407</v>
      </c>
      <c r="D119" s="11" t="str">
        <f>IF($B119="N/A","N/A",IF(C119&gt;10,"No",IF(C119&lt;-10,"No","Yes")))</f>
        <v>N/A</v>
      </c>
      <c r="E119" s="14">
        <v>282905731</v>
      </c>
      <c r="F119" s="11" t="str">
        <f>IF($B119="N/A","N/A",IF(E119&gt;10,"No",IF(E119&lt;-10,"No","Yes")))</f>
        <v>N/A</v>
      </c>
      <c r="G119" s="14">
        <v>359317254</v>
      </c>
      <c r="H119" s="11" t="str">
        <f>IF($B119="N/A","N/A",IF(G119&gt;10,"No",IF(G119&lt;-10,"No","Yes")))</f>
        <v>N/A</v>
      </c>
      <c r="I119" s="59">
        <v>14.24</v>
      </c>
      <c r="J119" s="59">
        <v>27.01</v>
      </c>
      <c r="K119" s="50" t="s">
        <v>736</v>
      </c>
      <c r="L119" s="9" t="str">
        <f>IF(J119="Div by 0", "N/A", IF(K119="N/A","N/A", IF(J119&gt;VALUE(MID(K119,1,2)), "No", IF(J119&lt;-1*VALUE(MID(K119,1,2)), "No", "Yes"))))</f>
        <v>Yes</v>
      </c>
    </row>
    <row r="120" spans="1:12" x14ac:dyDescent="0.2">
      <c r="A120" s="4" t="s">
        <v>1616</v>
      </c>
      <c r="B120" s="50" t="s">
        <v>213</v>
      </c>
      <c r="C120" s="1">
        <v>42852</v>
      </c>
      <c r="D120" s="11" t="str">
        <f>IF($B120="N/A","N/A",IF(C120&gt;10,"No",IF(C120&lt;-10,"No","Yes")))</f>
        <v>N/A</v>
      </c>
      <c r="E120" s="1">
        <v>44305</v>
      </c>
      <c r="F120" s="11" t="str">
        <f>IF($B120="N/A","N/A",IF(E120&gt;10,"No",IF(E120&lt;-10,"No","Yes")))</f>
        <v>N/A</v>
      </c>
      <c r="G120" s="1">
        <v>45265</v>
      </c>
      <c r="H120" s="11" t="str">
        <f>IF($B120="N/A","N/A",IF(G120&gt;10,"No",IF(G120&lt;-10,"No","Yes")))</f>
        <v>N/A</v>
      </c>
      <c r="I120" s="59">
        <v>3.391</v>
      </c>
      <c r="J120" s="59">
        <v>2.1669999999999998</v>
      </c>
      <c r="K120" s="50" t="s">
        <v>736</v>
      </c>
      <c r="L120" s="9" t="str">
        <f>IF(J120="Div by 0", "N/A", IF(K120="N/A","N/A", IF(J120&gt;VALUE(MID(K120,1,2)), "No", IF(J120&lt;-1*VALUE(MID(K120,1,2)), "No", "Yes"))))</f>
        <v>Yes</v>
      </c>
    </row>
    <row r="121" spans="1:12" x14ac:dyDescent="0.2">
      <c r="A121" s="4" t="s">
        <v>1617</v>
      </c>
      <c r="B121" s="5" t="s">
        <v>213</v>
      </c>
      <c r="C121" s="1">
        <v>115</v>
      </c>
      <c r="D121" s="9" t="str">
        <f t="shared" ref="D121:H134" si="43">IF($B121="N/A","N/A",IF(C121&lt;0,"No","Yes"))</f>
        <v>N/A</v>
      </c>
      <c r="E121" s="1">
        <v>139</v>
      </c>
      <c r="F121" s="9" t="str">
        <f t="shared" si="43"/>
        <v>N/A</v>
      </c>
      <c r="G121" s="1">
        <v>179</v>
      </c>
      <c r="H121" s="9" t="str">
        <f t="shared" si="43"/>
        <v>N/A</v>
      </c>
      <c r="I121" s="59">
        <v>20.87</v>
      </c>
      <c r="J121" s="59">
        <v>28.78</v>
      </c>
      <c r="K121" s="5" t="s">
        <v>736</v>
      </c>
      <c r="L121" s="9" t="str">
        <f t="shared" ref="L121:L142" si="44">IF(J121="Div by 0", "N/A", IF(OR(J121="N/A",K121="N/A"),"N/A", IF(J121&gt;VALUE(MID(K121,1,2)), "No", IF(J121&lt;-1*VALUE(MID(K121,1,2)), "No", "Yes"))))</f>
        <v>Yes</v>
      </c>
    </row>
    <row r="122" spans="1:12" x14ac:dyDescent="0.2">
      <c r="A122" s="4" t="s">
        <v>1618</v>
      </c>
      <c r="B122" s="5" t="s">
        <v>213</v>
      </c>
      <c r="C122" s="1">
        <v>32739</v>
      </c>
      <c r="D122" s="9" t="str">
        <f t="shared" si="43"/>
        <v>N/A</v>
      </c>
      <c r="E122" s="1">
        <v>33377</v>
      </c>
      <c r="F122" s="9" t="str">
        <f t="shared" si="43"/>
        <v>N/A</v>
      </c>
      <c r="G122" s="1">
        <v>33254</v>
      </c>
      <c r="H122" s="9" t="str">
        <f t="shared" si="43"/>
        <v>N/A</v>
      </c>
      <c r="I122" s="59">
        <v>1.9490000000000001</v>
      </c>
      <c r="J122" s="59">
        <v>-0.36899999999999999</v>
      </c>
      <c r="K122" s="5" t="s">
        <v>736</v>
      </c>
      <c r="L122" s="9" t="str">
        <f t="shared" si="44"/>
        <v>Yes</v>
      </c>
    </row>
    <row r="123" spans="1:12" x14ac:dyDescent="0.2">
      <c r="A123" s="4" t="s">
        <v>1619</v>
      </c>
      <c r="B123" s="5" t="s">
        <v>213</v>
      </c>
      <c r="C123" s="1">
        <v>9912</v>
      </c>
      <c r="D123" s="9" t="str">
        <f t="shared" si="43"/>
        <v>N/A</v>
      </c>
      <c r="E123" s="1">
        <v>10729</v>
      </c>
      <c r="F123" s="9" t="str">
        <f t="shared" si="43"/>
        <v>N/A</v>
      </c>
      <c r="G123" s="1">
        <v>11755</v>
      </c>
      <c r="H123" s="9" t="str">
        <f t="shared" si="43"/>
        <v>N/A</v>
      </c>
      <c r="I123" s="59">
        <v>8.2430000000000003</v>
      </c>
      <c r="J123" s="59">
        <v>9.5630000000000006</v>
      </c>
      <c r="K123" s="5" t="s">
        <v>736</v>
      </c>
      <c r="L123" s="9" t="str">
        <f t="shared" si="44"/>
        <v>Yes</v>
      </c>
    </row>
    <row r="124" spans="1:12" x14ac:dyDescent="0.2">
      <c r="A124" s="4" t="s">
        <v>1620</v>
      </c>
      <c r="B124" s="5" t="s">
        <v>213</v>
      </c>
      <c r="C124" s="1">
        <v>86</v>
      </c>
      <c r="D124" s="9" t="str">
        <f t="shared" si="43"/>
        <v>N/A</v>
      </c>
      <c r="E124" s="1">
        <v>60</v>
      </c>
      <c r="F124" s="9" t="str">
        <f t="shared" si="43"/>
        <v>N/A</v>
      </c>
      <c r="G124" s="1">
        <v>77</v>
      </c>
      <c r="H124" s="9" t="str">
        <f t="shared" si="43"/>
        <v>N/A</v>
      </c>
      <c r="I124" s="59">
        <v>-30.2</v>
      </c>
      <c r="J124" s="59">
        <v>28.33</v>
      </c>
      <c r="K124" s="5" t="s">
        <v>736</v>
      </c>
      <c r="L124" s="9" t="str">
        <f t="shared" si="44"/>
        <v>Yes</v>
      </c>
    </row>
    <row r="125" spans="1:12" x14ac:dyDescent="0.2">
      <c r="A125" s="2" t="s">
        <v>1621</v>
      </c>
      <c r="B125" s="5" t="s">
        <v>213</v>
      </c>
      <c r="C125" s="64">
        <v>2.9675756418999999</v>
      </c>
      <c r="D125" s="9" t="str">
        <f t="shared" si="43"/>
        <v>N/A</v>
      </c>
      <c r="E125" s="64">
        <v>3.0495107567000002</v>
      </c>
      <c r="F125" s="9" t="str">
        <f t="shared" si="43"/>
        <v>N/A</v>
      </c>
      <c r="G125" s="64">
        <v>3.1558992622000002</v>
      </c>
      <c r="H125" s="9" t="str">
        <f t="shared" si="43"/>
        <v>N/A</v>
      </c>
      <c r="I125" s="12">
        <v>2.7610000000000001</v>
      </c>
      <c r="J125" s="12">
        <v>3.4889999999999999</v>
      </c>
      <c r="K125" s="50" t="s">
        <v>736</v>
      </c>
      <c r="L125" s="9" t="str">
        <f>IF(J125="Div by 0", "N/A", IF(OR(J125="N/A",K125="N/A"),"N/A", IF(J125&gt;VALUE(MID(K125,1,2)), "No", IF(J125&lt;-1*VALUE(MID(K125,1,2)), "No", "Yes"))))</f>
        <v>Yes</v>
      </c>
    </row>
    <row r="126" spans="1:12" ht="25.5" x14ac:dyDescent="0.2">
      <c r="A126" s="2" t="s">
        <v>1622</v>
      </c>
      <c r="B126" s="5" t="s">
        <v>213</v>
      </c>
      <c r="C126" s="64">
        <v>0.20180749319999999</v>
      </c>
      <c r="D126" s="9" t="str">
        <f t="shared" si="43"/>
        <v>N/A</v>
      </c>
      <c r="E126" s="64">
        <v>0.2368174461</v>
      </c>
      <c r="F126" s="9" t="str">
        <f t="shared" si="43"/>
        <v>N/A</v>
      </c>
      <c r="G126" s="64">
        <v>0.31234731630000001</v>
      </c>
      <c r="H126" s="9" t="str">
        <f t="shared" si="43"/>
        <v>N/A</v>
      </c>
      <c r="I126" s="12">
        <v>17.350000000000001</v>
      </c>
      <c r="J126" s="12">
        <v>31.89</v>
      </c>
      <c r="K126" s="5" t="s">
        <v>736</v>
      </c>
      <c r="L126" s="9" t="str">
        <f t="shared" ref="L126:L129" si="45">IF(J126="Div by 0", "N/A", IF(OR(J126="N/A",K126="N/A"),"N/A", IF(J126&gt;VALUE(MID(K126,1,2)), "No", IF(J126&lt;-1*VALUE(MID(K126,1,2)), "No", "Yes"))))</f>
        <v>No</v>
      </c>
    </row>
    <row r="127" spans="1:12" ht="25.5" x14ac:dyDescent="0.2">
      <c r="A127" s="2" t="s">
        <v>1623</v>
      </c>
      <c r="B127" s="5" t="s">
        <v>213</v>
      </c>
      <c r="C127" s="64">
        <v>13.16956025</v>
      </c>
      <c r="D127" s="9" t="str">
        <f t="shared" si="43"/>
        <v>N/A</v>
      </c>
      <c r="E127" s="64">
        <v>13.02166441</v>
      </c>
      <c r="F127" s="9" t="str">
        <f t="shared" si="43"/>
        <v>N/A</v>
      </c>
      <c r="G127" s="64">
        <v>13.295590392999999</v>
      </c>
      <c r="H127" s="9" t="str">
        <f t="shared" si="43"/>
        <v>N/A</v>
      </c>
      <c r="I127" s="12">
        <v>-1.1200000000000001</v>
      </c>
      <c r="J127" s="12">
        <v>2.1040000000000001</v>
      </c>
      <c r="K127" s="5" t="s">
        <v>736</v>
      </c>
      <c r="L127" s="9" t="str">
        <f t="shared" si="45"/>
        <v>Yes</v>
      </c>
    </row>
    <row r="128" spans="1:12" ht="25.5" x14ac:dyDescent="0.2">
      <c r="A128" s="2" t="s">
        <v>1624</v>
      </c>
      <c r="B128" s="5" t="s">
        <v>213</v>
      </c>
      <c r="C128" s="64">
        <v>1.2056956713</v>
      </c>
      <c r="D128" s="9" t="str">
        <f t="shared" si="43"/>
        <v>N/A</v>
      </c>
      <c r="E128" s="64">
        <v>1.3162107753000001</v>
      </c>
      <c r="F128" s="9" t="str">
        <f t="shared" si="43"/>
        <v>N/A</v>
      </c>
      <c r="G128" s="64">
        <v>1.4501460632000001</v>
      </c>
      <c r="H128" s="9" t="str">
        <f t="shared" si="43"/>
        <v>N/A</v>
      </c>
      <c r="I128" s="12">
        <v>9.1660000000000004</v>
      </c>
      <c r="J128" s="12">
        <v>10.18</v>
      </c>
      <c r="K128" s="5" t="s">
        <v>736</v>
      </c>
      <c r="L128" s="9" t="str">
        <f t="shared" si="45"/>
        <v>Yes</v>
      </c>
    </row>
    <row r="129" spans="1:12" ht="25.5" x14ac:dyDescent="0.2">
      <c r="A129" s="2" t="s">
        <v>1625</v>
      </c>
      <c r="B129" s="5" t="s">
        <v>213</v>
      </c>
      <c r="C129" s="64">
        <v>2.7186970500000001E-2</v>
      </c>
      <c r="D129" s="9" t="str">
        <f t="shared" si="43"/>
        <v>N/A</v>
      </c>
      <c r="E129" s="64">
        <v>1.8593178200000001E-2</v>
      </c>
      <c r="F129" s="9" t="str">
        <f t="shared" si="43"/>
        <v>N/A</v>
      </c>
      <c r="G129" s="64">
        <v>2.4346363400000001E-2</v>
      </c>
      <c r="H129" s="9" t="str">
        <f t="shared" si="43"/>
        <v>N/A</v>
      </c>
      <c r="I129" s="12">
        <v>-31.6</v>
      </c>
      <c r="J129" s="12">
        <v>30.94</v>
      </c>
      <c r="K129" s="5" t="s">
        <v>736</v>
      </c>
      <c r="L129" s="9" t="str">
        <f t="shared" si="45"/>
        <v>No</v>
      </c>
    </row>
    <row r="130" spans="1:12" ht="25.5" x14ac:dyDescent="0.2">
      <c r="A130" s="2" t="s">
        <v>1626</v>
      </c>
      <c r="B130" s="5" t="s">
        <v>213</v>
      </c>
      <c r="C130" s="64">
        <v>82.035844300999997</v>
      </c>
      <c r="D130" s="9" t="str">
        <f t="shared" si="43"/>
        <v>N/A</v>
      </c>
      <c r="E130" s="64">
        <v>83.135086333000004</v>
      </c>
      <c r="F130" s="9" t="str">
        <f t="shared" si="43"/>
        <v>N/A</v>
      </c>
      <c r="G130" s="64">
        <v>84.051695570999996</v>
      </c>
      <c r="H130" s="9" t="str">
        <f t="shared" si="43"/>
        <v>N/A</v>
      </c>
      <c r="I130" s="12">
        <v>1.34</v>
      </c>
      <c r="J130" s="12">
        <v>1.103</v>
      </c>
      <c r="K130" s="50" t="s">
        <v>736</v>
      </c>
      <c r="L130" s="9" t="str">
        <f>IF(J130="Div by 0", "N/A", IF(OR(J130="N/A",K130="N/A"),"N/A", IF(J130&gt;VALUE(MID(K130,1,2)), "No", IF(J130&lt;-1*VALUE(MID(K130,1,2)), "No", "Yes"))))</f>
        <v>Yes</v>
      </c>
    </row>
    <row r="131" spans="1:12" ht="25.5" x14ac:dyDescent="0.2">
      <c r="A131" s="2" t="s">
        <v>1627</v>
      </c>
      <c r="B131" s="5" t="s">
        <v>213</v>
      </c>
      <c r="C131" s="64">
        <v>27.826086957000001</v>
      </c>
      <c r="D131" s="9" t="str">
        <f t="shared" si="43"/>
        <v>N/A</v>
      </c>
      <c r="E131" s="64">
        <v>40.287769783999998</v>
      </c>
      <c r="F131" s="9" t="str">
        <f t="shared" si="43"/>
        <v>N/A</v>
      </c>
      <c r="G131" s="64">
        <v>52.513966480000001</v>
      </c>
      <c r="H131" s="9" t="str">
        <f t="shared" si="43"/>
        <v>N/A</v>
      </c>
      <c r="I131" s="12">
        <v>44.78</v>
      </c>
      <c r="J131" s="12">
        <v>30.35</v>
      </c>
      <c r="K131" s="5" t="s">
        <v>736</v>
      </c>
      <c r="L131" s="9" t="str">
        <f t="shared" si="44"/>
        <v>No</v>
      </c>
    </row>
    <row r="132" spans="1:12" ht="25.5" x14ac:dyDescent="0.2">
      <c r="A132" s="2" t="s">
        <v>494</v>
      </c>
      <c r="B132" s="5" t="s">
        <v>213</v>
      </c>
      <c r="C132" s="64">
        <v>81.593817771000005</v>
      </c>
      <c r="D132" s="9" t="str">
        <f t="shared" si="43"/>
        <v>N/A</v>
      </c>
      <c r="E132" s="64">
        <v>82.341133115999995</v>
      </c>
      <c r="F132" s="9" t="str">
        <f t="shared" si="43"/>
        <v>N/A</v>
      </c>
      <c r="G132" s="64">
        <v>83.286221205999993</v>
      </c>
      <c r="H132" s="9" t="str">
        <f t="shared" si="43"/>
        <v>N/A</v>
      </c>
      <c r="I132" s="12">
        <v>0.91590000000000005</v>
      </c>
      <c r="J132" s="12">
        <v>1.1479999999999999</v>
      </c>
      <c r="K132" s="5" t="s">
        <v>736</v>
      </c>
      <c r="L132" s="9" t="str">
        <f t="shared" si="44"/>
        <v>Yes</v>
      </c>
    </row>
    <row r="133" spans="1:12" ht="25.5" x14ac:dyDescent="0.2">
      <c r="A133" s="2" t="s">
        <v>495</v>
      </c>
      <c r="B133" s="5" t="s">
        <v>213</v>
      </c>
      <c r="C133" s="64">
        <v>84.564164649000006</v>
      </c>
      <c r="D133" s="9" t="str">
        <f t="shared" si="43"/>
        <v>N/A</v>
      </c>
      <c r="E133" s="64">
        <v>86.550470687000001</v>
      </c>
      <c r="F133" s="9" t="str">
        <f t="shared" si="43"/>
        <v>N/A</v>
      </c>
      <c r="G133" s="64">
        <v>87.171416418999996</v>
      </c>
      <c r="H133" s="9" t="str">
        <f t="shared" si="43"/>
        <v>N/A</v>
      </c>
      <c r="I133" s="12">
        <v>2.3490000000000002</v>
      </c>
      <c r="J133" s="12">
        <v>0.71740000000000004</v>
      </c>
      <c r="K133" s="5" t="s">
        <v>736</v>
      </c>
      <c r="L133" s="9" t="str">
        <f t="shared" si="44"/>
        <v>Yes</v>
      </c>
    </row>
    <row r="134" spans="1:12" ht="25.5" x14ac:dyDescent="0.2">
      <c r="A134" s="2" t="s">
        <v>496</v>
      </c>
      <c r="B134" s="5" t="s">
        <v>213</v>
      </c>
      <c r="C134" s="64">
        <v>31.395348837</v>
      </c>
      <c r="D134" s="9" t="str">
        <f t="shared" si="43"/>
        <v>N/A</v>
      </c>
      <c r="E134" s="64">
        <v>13.333333333000001</v>
      </c>
      <c r="F134" s="9" t="str">
        <f t="shared" si="43"/>
        <v>N/A</v>
      </c>
      <c r="G134" s="64">
        <v>11.688311688000001</v>
      </c>
      <c r="H134" s="9" t="str">
        <f t="shared" si="43"/>
        <v>N/A</v>
      </c>
      <c r="I134" s="12">
        <v>-57.5</v>
      </c>
      <c r="J134" s="12">
        <v>-12.3</v>
      </c>
      <c r="K134" s="5" t="s">
        <v>736</v>
      </c>
      <c r="L134" s="9" t="str">
        <f t="shared" si="44"/>
        <v>Yes</v>
      </c>
    </row>
    <row r="135" spans="1:12" ht="25.5" x14ac:dyDescent="0.2">
      <c r="A135" s="2" t="s">
        <v>497</v>
      </c>
      <c r="B135" s="37" t="s">
        <v>213</v>
      </c>
      <c r="C135" s="64">
        <v>0</v>
      </c>
      <c r="D135" s="46" t="str">
        <f t="shared" ref="D135:D141" si="46">IF($B135="N/A","N/A",IF(C135&gt;10,"No",IF(C135&lt;-10,"No","Yes")))</f>
        <v>N/A</v>
      </c>
      <c r="E135" s="64">
        <v>2.2570816E-3</v>
      </c>
      <c r="F135" s="46" t="str">
        <f t="shared" ref="F135:F141" si="47">IF($B135="N/A","N/A",IF(E135&gt;10,"No",IF(E135&lt;-10,"No","Yes")))</f>
        <v>N/A</v>
      </c>
      <c r="G135" s="64">
        <v>0</v>
      </c>
      <c r="H135" s="46" t="str">
        <f t="shared" ref="H135:H141" si="48">IF($B135="N/A","N/A",IF(G135&gt;10,"No",IF(G135&lt;-10,"No","Yes")))</f>
        <v>N/A</v>
      </c>
      <c r="I135" s="12" t="s">
        <v>1736</v>
      </c>
      <c r="J135" s="12">
        <v>-100</v>
      </c>
      <c r="K135" s="5" t="s">
        <v>736</v>
      </c>
      <c r="L135" s="9" t="str">
        <f t="shared" si="44"/>
        <v>No</v>
      </c>
    </row>
    <row r="136" spans="1:12" ht="25.5" x14ac:dyDescent="0.2">
      <c r="A136" s="2" t="s">
        <v>498</v>
      </c>
      <c r="B136" s="37" t="s">
        <v>213</v>
      </c>
      <c r="C136" s="64">
        <v>3.5120881171999998</v>
      </c>
      <c r="D136" s="46" t="str">
        <f t="shared" si="46"/>
        <v>N/A</v>
      </c>
      <c r="E136" s="64">
        <v>2.8348944814000001</v>
      </c>
      <c r="F136" s="46" t="str">
        <f t="shared" si="47"/>
        <v>N/A</v>
      </c>
      <c r="G136" s="64">
        <v>2.9735999116</v>
      </c>
      <c r="H136" s="46" t="str">
        <f t="shared" si="48"/>
        <v>N/A</v>
      </c>
      <c r="I136" s="12">
        <v>-19.3</v>
      </c>
      <c r="J136" s="12">
        <v>4.8929999999999998</v>
      </c>
      <c r="K136" s="5" t="s">
        <v>736</v>
      </c>
      <c r="L136" s="9" t="str">
        <f t="shared" si="44"/>
        <v>Yes</v>
      </c>
    </row>
    <row r="137" spans="1:12" ht="25.5" x14ac:dyDescent="0.2">
      <c r="A137" s="2" t="s">
        <v>499</v>
      </c>
      <c r="B137" s="37" t="s">
        <v>213</v>
      </c>
      <c r="C137" s="64">
        <v>0</v>
      </c>
      <c r="D137" s="46" t="str">
        <f t="shared" si="46"/>
        <v>N/A</v>
      </c>
      <c r="E137" s="64">
        <v>0</v>
      </c>
      <c r="F137" s="46" t="str">
        <f t="shared" si="47"/>
        <v>N/A</v>
      </c>
      <c r="G137" s="64">
        <v>0</v>
      </c>
      <c r="H137" s="46" t="str">
        <f t="shared" si="48"/>
        <v>N/A</v>
      </c>
      <c r="I137" s="12" t="s">
        <v>1736</v>
      </c>
      <c r="J137" s="12" t="s">
        <v>1736</v>
      </c>
      <c r="K137" s="5" t="s">
        <v>736</v>
      </c>
      <c r="L137" s="9" t="str">
        <f t="shared" si="44"/>
        <v>N/A</v>
      </c>
    </row>
    <row r="138" spans="1:12" ht="25.5" x14ac:dyDescent="0.2">
      <c r="A138" s="2" t="s">
        <v>500</v>
      </c>
      <c r="B138" s="37" t="s">
        <v>213</v>
      </c>
      <c r="C138" s="64">
        <v>11.194343321</v>
      </c>
      <c r="D138" s="46" t="str">
        <f t="shared" si="46"/>
        <v>N/A</v>
      </c>
      <c r="E138" s="64">
        <v>10.903961177999999</v>
      </c>
      <c r="F138" s="46" t="str">
        <f t="shared" si="47"/>
        <v>N/A</v>
      </c>
      <c r="G138" s="64">
        <v>10.551198498</v>
      </c>
      <c r="H138" s="46" t="str">
        <f t="shared" si="48"/>
        <v>N/A</v>
      </c>
      <c r="I138" s="12">
        <v>-2.59</v>
      </c>
      <c r="J138" s="12">
        <v>-3.24</v>
      </c>
      <c r="K138" s="5" t="s">
        <v>736</v>
      </c>
      <c r="L138" s="9" t="str">
        <f t="shared" si="44"/>
        <v>Yes</v>
      </c>
    </row>
    <row r="139" spans="1:12" ht="25.5" x14ac:dyDescent="0.2">
      <c r="A139" s="2" t="s">
        <v>501</v>
      </c>
      <c r="B139" s="37" t="s">
        <v>213</v>
      </c>
      <c r="C139" s="64">
        <v>0</v>
      </c>
      <c r="D139" s="46" t="str">
        <f t="shared" si="46"/>
        <v>N/A</v>
      </c>
      <c r="E139" s="64">
        <v>0</v>
      </c>
      <c r="F139" s="46" t="str">
        <f t="shared" si="47"/>
        <v>N/A</v>
      </c>
      <c r="G139" s="64">
        <v>0</v>
      </c>
      <c r="H139" s="46" t="str">
        <f t="shared" si="48"/>
        <v>N/A</v>
      </c>
      <c r="I139" s="12" t="s">
        <v>1736</v>
      </c>
      <c r="J139" s="12" t="s">
        <v>1736</v>
      </c>
      <c r="K139" s="5" t="s">
        <v>736</v>
      </c>
      <c r="L139" s="9" t="str">
        <f t="shared" si="44"/>
        <v>N/A</v>
      </c>
    </row>
    <row r="140" spans="1:12" ht="25.5" x14ac:dyDescent="0.2">
      <c r="A140" s="2" t="s">
        <v>502</v>
      </c>
      <c r="B140" s="37" t="s">
        <v>213</v>
      </c>
      <c r="C140" s="64">
        <v>43.281527117000003</v>
      </c>
      <c r="D140" s="46" t="str">
        <f t="shared" si="46"/>
        <v>N/A</v>
      </c>
      <c r="E140" s="64">
        <v>45.407967497999998</v>
      </c>
      <c r="F140" s="46" t="str">
        <f t="shared" si="47"/>
        <v>N/A</v>
      </c>
      <c r="G140" s="64">
        <v>43.623108362000004</v>
      </c>
      <c r="H140" s="46" t="str">
        <f t="shared" si="48"/>
        <v>N/A</v>
      </c>
      <c r="I140" s="12">
        <v>4.9130000000000003</v>
      </c>
      <c r="J140" s="12">
        <v>-3.93</v>
      </c>
      <c r="K140" s="5" t="s">
        <v>736</v>
      </c>
      <c r="L140" s="9" t="str">
        <f t="shared" si="44"/>
        <v>Yes</v>
      </c>
    </row>
    <row r="141" spans="1:12" ht="25.5" x14ac:dyDescent="0.2">
      <c r="A141" s="2" t="s">
        <v>503</v>
      </c>
      <c r="B141" s="37" t="s">
        <v>213</v>
      </c>
      <c r="C141" s="64">
        <v>0</v>
      </c>
      <c r="D141" s="46" t="str">
        <f t="shared" si="46"/>
        <v>N/A</v>
      </c>
      <c r="E141" s="64">
        <v>0</v>
      </c>
      <c r="F141" s="46" t="str">
        <f t="shared" si="47"/>
        <v>N/A</v>
      </c>
      <c r="G141" s="64">
        <v>0</v>
      </c>
      <c r="H141" s="46" t="str">
        <f t="shared" si="48"/>
        <v>N/A</v>
      </c>
      <c r="I141" s="12" t="s">
        <v>1736</v>
      </c>
      <c r="J141" s="12" t="s">
        <v>1736</v>
      </c>
      <c r="K141" s="5" t="s">
        <v>736</v>
      </c>
      <c r="L141" s="9" t="str">
        <f t="shared" si="44"/>
        <v>N/A</v>
      </c>
    </row>
    <row r="142" spans="1:12" ht="25.5" x14ac:dyDescent="0.2">
      <c r="A142" s="2" t="s">
        <v>504</v>
      </c>
      <c r="B142" s="37" t="s">
        <v>213</v>
      </c>
      <c r="C142" s="64">
        <v>239.34238775</v>
      </c>
      <c r="D142" s="9" t="str">
        <f t="shared" ref="D142" si="49">IF($B142="N/A","N/A",IF(C142&lt;0,"No","Yes"))</f>
        <v>N/A</v>
      </c>
      <c r="E142" s="64">
        <v>289.64902381000002</v>
      </c>
      <c r="F142" s="9" t="str">
        <f t="shared" ref="F142" si="50">IF($B142="N/A","N/A",IF(E142&lt;0,"No","Yes"))</f>
        <v>N/A</v>
      </c>
      <c r="G142" s="64">
        <v>296.85187230999998</v>
      </c>
      <c r="H142" s="9" t="str">
        <f t="shared" ref="H142" si="51">IF($B142="N/A","N/A",IF(G142&lt;0,"No","Yes"))</f>
        <v>N/A</v>
      </c>
      <c r="I142" s="12">
        <v>21.02</v>
      </c>
      <c r="J142" s="12">
        <v>2.4870000000000001</v>
      </c>
      <c r="K142" s="5" t="s">
        <v>736</v>
      </c>
      <c r="L142" s="9" t="str">
        <f t="shared" si="44"/>
        <v>Yes</v>
      </c>
    </row>
    <row r="143" spans="1:12" x14ac:dyDescent="0.2">
      <c r="A143" s="3" t="s">
        <v>733</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1736</v>
      </c>
      <c r="J143" s="12" t="s">
        <v>1736</v>
      </c>
      <c r="K143" s="47" t="s">
        <v>736</v>
      </c>
      <c r="L143" s="9" t="str">
        <f>IF(J143="Div by 0", "N/A", IF(K143="N/A","N/A", IF(J143&gt;VALUE(MID(K143,1,2)), "No", IF(J143&lt;-1*VALUE(MID(K143,1,2)), "No", "Yes"))))</f>
        <v>N/A</v>
      </c>
    </row>
    <row r="144" spans="1:12" x14ac:dyDescent="0.2">
      <c r="A144" s="3" t="s">
        <v>734</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1736</v>
      </c>
      <c r="J144" s="12" t="s">
        <v>1736</v>
      </c>
      <c r="K144" s="47" t="s">
        <v>736</v>
      </c>
      <c r="L144" s="9" t="str">
        <f>IF(J144="Div by 0", "N/A", IF(K144="N/A","N/A", IF(J144&gt;VALUE(MID(K144,1,2)), "No", IF(J144&lt;-1*VALUE(MID(K144,1,2)), "No", "Yes"))))</f>
        <v>N/A</v>
      </c>
    </row>
    <row r="145" spans="1:12" x14ac:dyDescent="0.2">
      <c r="A145" s="2" t="s">
        <v>505</v>
      </c>
      <c r="B145" s="5" t="s">
        <v>213</v>
      </c>
      <c r="C145" s="64">
        <v>0</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1736</v>
      </c>
      <c r="J145" s="12" t="s">
        <v>1736</v>
      </c>
      <c r="K145" s="50" t="s">
        <v>736</v>
      </c>
      <c r="L145" s="9" t="str">
        <f>IF(J145="Div by 0", "N/A", IF(OR(J145="N/A",K145="N/A"),"N/A", IF(J145&gt;VALUE(MID(K145,1,2)), "No", IF(J145&lt;-1*VALUE(MID(K145,1,2)), "No", "Yes"))))</f>
        <v>N/A</v>
      </c>
    </row>
    <row r="146" spans="1:12" x14ac:dyDescent="0.2">
      <c r="A146" s="2" t="s">
        <v>506</v>
      </c>
      <c r="B146" s="5" t="s">
        <v>213</v>
      </c>
      <c r="C146" s="64">
        <v>0</v>
      </c>
      <c r="D146" s="9" t="str">
        <f t="shared" si="52"/>
        <v>N/A</v>
      </c>
      <c r="E146" s="64">
        <v>0</v>
      </c>
      <c r="F146" s="9" t="str">
        <f t="shared" si="53"/>
        <v>N/A</v>
      </c>
      <c r="G146" s="64">
        <v>0</v>
      </c>
      <c r="H146" s="9" t="str">
        <f t="shared" si="54"/>
        <v>N/A</v>
      </c>
      <c r="I146" s="12" t="s">
        <v>1736</v>
      </c>
      <c r="J146" s="12" t="s">
        <v>1736</v>
      </c>
      <c r="K146" s="5" t="s">
        <v>736</v>
      </c>
      <c r="L146" s="9" t="str">
        <f t="shared" ref="L146:L149" si="55">IF(J146="Div by 0", "N/A", IF(OR(J146="N/A",K146="N/A"),"N/A", IF(J146&gt;VALUE(MID(K146,1,2)), "No", IF(J146&lt;-1*VALUE(MID(K146,1,2)), "No", "Yes"))))</f>
        <v>N/A</v>
      </c>
    </row>
    <row r="147" spans="1:12" x14ac:dyDescent="0.2">
      <c r="A147" s="2" t="s">
        <v>507</v>
      </c>
      <c r="B147" s="5" t="s">
        <v>213</v>
      </c>
      <c r="C147" s="64">
        <v>0</v>
      </c>
      <c r="D147" s="9" t="str">
        <f t="shared" si="52"/>
        <v>N/A</v>
      </c>
      <c r="E147" s="64">
        <v>0</v>
      </c>
      <c r="F147" s="9" t="str">
        <f t="shared" si="53"/>
        <v>N/A</v>
      </c>
      <c r="G147" s="64">
        <v>0</v>
      </c>
      <c r="H147" s="9" t="str">
        <f t="shared" si="54"/>
        <v>N/A</v>
      </c>
      <c r="I147" s="12" t="s">
        <v>1736</v>
      </c>
      <c r="J147" s="12" t="s">
        <v>1736</v>
      </c>
      <c r="K147" s="5" t="s">
        <v>736</v>
      </c>
      <c r="L147" s="9" t="str">
        <f t="shared" si="55"/>
        <v>N/A</v>
      </c>
    </row>
    <row r="148" spans="1:12" x14ac:dyDescent="0.2">
      <c r="A148" s="2" t="s">
        <v>508</v>
      </c>
      <c r="B148" s="5" t="s">
        <v>213</v>
      </c>
      <c r="C148" s="64">
        <v>0</v>
      </c>
      <c r="D148" s="9" t="str">
        <f t="shared" si="52"/>
        <v>N/A</v>
      </c>
      <c r="E148" s="64">
        <v>0</v>
      </c>
      <c r="F148" s="9" t="str">
        <f t="shared" si="53"/>
        <v>N/A</v>
      </c>
      <c r="G148" s="64">
        <v>0</v>
      </c>
      <c r="H148" s="9" t="str">
        <f t="shared" si="54"/>
        <v>N/A</v>
      </c>
      <c r="I148" s="12" t="s">
        <v>1736</v>
      </c>
      <c r="J148" s="12" t="s">
        <v>1736</v>
      </c>
      <c r="K148" s="5" t="s">
        <v>736</v>
      </c>
      <c r="L148" s="9" t="str">
        <f t="shared" si="55"/>
        <v>N/A</v>
      </c>
    </row>
    <row r="149" spans="1:12" x14ac:dyDescent="0.2">
      <c r="A149" s="2" t="s">
        <v>509</v>
      </c>
      <c r="B149" s="5" t="s">
        <v>213</v>
      </c>
      <c r="C149" s="64">
        <v>0</v>
      </c>
      <c r="D149" s="9" t="str">
        <f t="shared" si="52"/>
        <v>N/A</v>
      </c>
      <c r="E149" s="64">
        <v>0</v>
      </c>
      <c r="F149" s="9" t="str">
        <f t="shared" si="53"/>
        <v>N/A</v>
      </c>
      <c r="G149" s="64">
        <v>0</v>
      </c>
      <c r="H149" s="9" t="str">
        <f t="shared" si="54"/>
        <v>N/A</v>
      </c>
      <c r="I149" s="12" t="s">
        <v>1736</v>
      </c>
      <c r="J149" s="12" t="s">
        <v>1736</v>
      </c>
      <c r="K149" s="5" t="s">
        <v>736</v>
      </c>
      <c r="L149" s="9" t="str">
        <f t="shared" si="55"/>
        <v>N/A</v>
      </c>
    </row>
    <row r="150" spans="1:12" x14ac:dyDescent="0.2">
      <c r="A150" s="4" t="s">
        <v>735</v>
      </c>
      <c r="B150" s="50" t="s">
        <v>213</v>
      </c>
      <c r="C150" s="1">
        <v>1401155</v>
      </c>
      <c r="D150" s="11" t="str">
        <f t="shared" ref="D150:D172" si="56">IF($B150="N/A","N/A",IF(C150&gt;10,"No",IF(C150&lt;-10,"No","Yes")))</f>
        <v>N/A</v>
      </c>
      <c r="E150" s="1">
        <v>1408551</v>
      </c>
      <c r="F150" s="11" t="str">
        <f t="shared" ref="F150:F172" si="57">IF($B150="N/A","N/A",IF(E150&gt;10,"No",IF(E150&lt;-10,"No","Yes")))</f>
        <v>N/A</v>
      </c>
      <c r="G150" s="1">
        <v>1389033</v>
      </c>
      <c r="H150" s="11" t="str">
        <f t="shared" ref="H150:H172" si="58">IF($B150="N/A","N/A",IF(G150&gt;10,"No",IF(G150&lt;-10,"No","Yes")))</f>
        <v>N/A</v>
      </c>
      <c r="I150" s="12">
        <v>0.52790000000000004</v>
      </c>
      <c r="J150" s="12">
        <v>-1.39</v>
      </c>
      <c r="K150" s="50" t="s">
        <v>736</v>
      </c>
      <c r="L150" s="9" t="str">
        <f t="shared" ref="L150:L172" si="59">IF(J150="Div by 0", "N/A", IF(K150="N/A","N/A", IF(J150&gt;VALUE(MID(K150,1,2)), "No", IF(J150&lt;-1*VALUE(MID(K150,1,2)), "No", "Yes"))))</f>
        <v>Yes</v>
      </c>
    </row>
    <row r="151" spans="1:12" x14ac:dyDescent="0.2">
      <c r="A151" s="4" t="s">
        <v>532</v>
      </c>
      <c r="B151" s="50" t="s">
        <v>213</v>
      </c>
      <c r="C151" s="1">
        <v>56870</v>
      </c>
      <c r="D151" s="11" t="str">
        <f t="shared" si="56"/>
        <v>N/A</v>
      </c>
      <c r="E151" s="1">
        <v>58556</v>
      </c>
      <c r="F151" s="11" t="str">
        <f t="shared" si="57"/>
        <v>N/A</v>
      </c>
      <c r="G151" s="1">
        <v>57129</v>
      </c>
      <c r="H151" s="11" t="str">
        <f t="shared" si="58"/>
        <v>N/A</v>
      </c>
      <c r="I151" s="12">
        <v>2.9649999999999999</v>
      </c>
      <c r="J151" s="12">
        <v>-2.44</v>
      </c>
      <c r="K151" s="50" t="s">
        <v>736</v>
      </c>
      <c r="L151" s="9" t="str">
        <f t="shared" si="59"/>
        <v>Yes</v>
      </c>
    </row>
    <row r="152" spans="1:12" x14ac:dyDescent="0.2">
      <c r="A152" s="4" t="s">
        <v>533</v>
      </c>
      <c r="B152" s="50" t="s">
        <v>213</v>
      </c>
      <c r="C152" s="1">
        <v>215857</v>
      </c>
      <c r="D152" s="11" t="str">
        <f t="shared" si="56"/>
        <v>N/A</v>
      </c>
      <c r="E152" s="1">
        <v>222942</v>
      </c>
      <c r="F152" s="11" t="str">
        <f t="shared" si="57"/>
        <v>N/A</v>
      </c>
      <c r="G152" s="1">
        <v>216859</v>
      </c>
      <c r="H152" s="11" t="str">
        <f t="shared" si="58"/>
        <v>N/A</v>
      </c>
      <c r="I152" s="12">
        <v>3.282</v>
      </c>
      <c r="J152" s="12">
        <v>-2.73</v>
      </c>
      <c r="K152" s="50" t="s">
        <v>736</v>
      </c>
      <c r="L152" s="9" t="str">
        <f t="shared" si="59"/>
        <v>Yes</v>
      </c>
    </row>
    <row r="153" spans="1:12" x14ac:dyDescent="0.2">
      <c r="A153" s="4" t="s">
        <v>534</v>
      </c>
      <c r="B153" s="50" t="s">
        <v>213</v>
      </c>
      <c r="C153" s="1">
        <v>812186</v>
      </c>
      <c r="D153" s="11" t="str">
        <f t="shared" si="56"/>
        <v>N/A</v>
      </c>
      <c r="E153" s="1">
        <v>804414</v>
      </c>
      <c r="F153" s="11" t="str">
        <f t="shared" si="57"/>
        <v>N/A</v>
      </c>
      <c r="G153" s="1">
        <v>798853</v>
      </c>
      <c r="H153" s="11" t="str">
        <f t="shared" si="58"/>
        <v>N/A</v>
      </c>
      <c r="I153" s="12">
        <v>-0.95699999999999996</v>
      </c>
      <c r="J153" s="12">
        <v>-0.69099999999999995</v>
      </c>
      <c r="K153" s="50" t="s">
        <v>736</v>
      </c>
      <c r="L153" s="9" t="str">
        <f t="shared" si="59"/>
        <v>Yes</v>
      </c>
    </row>
    <row r="154" spans="1:12" x14ac:dyDescent="0.2">
      <c r="A154" s="4" t="s">
        <v>535</v>
      </c>
      <c r="B154" s="50" t="s">
        <v>213</v>
      </c>
      <c r="C154" s="1">
        <v>316242</v>
      </c>
      <c r="D154" s="11" t="str">
        <f t="shared" si="56"/>
        <v>N/A</v>
      </c>
      <c r="E154" s="1">
        <v>322639</v>
      </c>
      <c r="F154" s="11" t="str">
        <f t="shared" si="57"/>
        <v>N/A</v>
      </c>
      <c r="G154" s="1">
        <v>316192</v>
      </c>
      <c r="H154" s="11" t="str">
        <f t="shared" si="58"/>
        <v>N/A</v>
      </c>
      <c r="I154" s="12">
        <v>2.0230000000000001</v>
      </c>
      <c r="J154" s="12">
        <v>-2</v>
      </c>
      <c r="K154" s="50" t="s">
        <v>736</v>
      </c>
      <c r="L154" s="9" t="str">
        <f t="shared" si="59"/>
        <v>Yes</v>
      </c>
    </row>
    <row r="155" spans="1:12" x14ac:dyDescent="0.2">
      <c r="A155" s="2" t="s">
        <v>536</v>
      </c>
      <c r="B155" s="5" t="s">
        <v>213</v>
      </c>
      <c r="C155" s="64">
        <v>97.032424358</v>
      </c>
      <c r="D155" s="9" t="str">
        <f t="shared" ref="D155:D159" si="60">IF($B155="N/A","N/A",IF(C155&lt;0,"No","Yes"))</f>
        <v>N/A</v>
      </c>
      <c r="E155" s="64">
        <v>96.950489243000007</v>
      </c>
      <c r="F155" s="9" t="str">
        <f t="shared" ref="F155:F159" si="61">IF($B155="N/A","N/A",IF(E155&lt;0,"No","Yes"))</f>
        <v>N/A</v>
      </c>
      <c r="G155" s="64">
        <v>96.844100737999995</v>
      </c>
      <c r="H155" s="9" t="str">
        <f t="shared" ref="H155:H159" si="62">IF($B155="N/A","N/A",IF(G155&lt;0,"No","Yes"))</f>
        <v>N/A</v>
      </c>
      <c r="I155" s="12">
        <v>-8.4000000000000005E-2</v>
      </c>
      <c r="J155" s="12">
        <v>-0.11</v>
      </c>
      <c r="K155" s="50" t="s">
        <v>736</v>
      </c>
      <c r="L155" s="9" t="str">
        <f>IF(J155="Div by 0", "N/A", IF(OR(J155="N/A",K155="N/A"),"N/A", IF(J155&gt;VALUE(MID(K155,1,2)), "No", IF(J155&lt;-1*VALUE(MID(K155,1,2)), "No", "Yes"))))</f>
        <v>Yes</v>
      </c>
    </row>
    <row r="156" spans="1:12" ht="25.5" x14ac:dyDescent="0.2">
      <c r="A156" s="2" t="s">
        <v>537</v>
      </c>
      <c r="B156" s="5" t="s">
        <v>213</v>
      </c>
      <c r="C156" s="64">
        <v>99.798192506999996</v>
      </c>
      <c r="D156" s="9" t="str">
        <f t="shared" si="60"/>
        <v>N/A</v>
      </c>
      <c r="E156" s="64">
        <v>99.763182553999997</v>
      </c>
      <c r="F156" s="9" t="str">
        <f t="shared" si="61"/>
        <v>N/A</v>
      </c>
      <c r="G156" s="64">
        <v>99.687652684</v>
      </c>
      <c r="H156" s="9" t="str">
        <f t="shared" si="62"/>
        <v>N/A</v>
      </c>
      <c r="I156" s="12">
        <v>-3.5000000000000003E-2</v>
      </c>
      <c r="J156" s="12">
        <v>-7.5999999999999998E-2</v>
      </c>
      <c r="K156" s="5" t="s">
        <v>736</v>
      </c>
      <c r="L156" s="9" t="str">
        <f t="shared" ref="L156:L159" si="63">IF(J156="Div by 0", "N/A", IF(OR(J156="N/A",K156="N/A"),"N/A", IF(J156&gt;VALUE(MID(K156,1,2)), "No", IF(J156&lt;-1*VALUE(MID(K156,1,2)), "No", "Yes"))))</f>
        <v>Yes</v>
      </c>
    </row>
    <row r="157" spans="1:12" ht="25.5" x14ac:dyDescent="0.2">
      <c r="A157" s="2" t="s">
        <v>538</v>
      </c>
      <c r="B157" s="5" t="s">
        <v>213</v>
      </c>
      <c r="C157" s="64">
        <v>86.830439749999996</v>
      </c>
      <c r="D157" s="9" t="str">
        <f t="shared" si="60"/>
        <v>N/A</v>
      </c>
      <c r="E157" s="64">
        <v>86.97833559</v>
      </c>
      <c r="F157" s="9" t="str">
        <f t="shared" si="61"/>
        <v>N/A</v>
      </c>
      <c r="G157" s="64">
        <v>86.704409607000002</v>
      </c>
      <c r="H157" s="9" t="str">
        <f t="shared" si="62"/>
        <v>N/A</v>
      </c>
      <c r="I157" s="12">
        <v>0.17030000000000001</v>
      </c>
      <c r="J157" s="12">
        <v>-0.315</v>
      </c>
      <c r="K157" s="5" t="s">
        <v>736</v>
      </c>
      <c r="L157" s="9" t="str">
        <f t="shared" si="63"/>
        <v>Yes</v>
      </c>
    </row>
    <row r="158" spans="1:12" ht="25.5" x14ac:dyDescent="0.2">
      <c r="A158" s="2" t="s">
        <v>539</v>
      </c>
      <c r="B158" s="5" t="s">
        <v>213</v>
      </c>
      <c r="C158" s="64">
        <v>98.794304328999999</v>
      </c>
      <c r="D158" s="9" t="str">
        <f t="shared" si="60"/>
        <v>N/A</v>
      </c>
      <c r="E158" s="64">
        <v>98.683789224999998</v>
      </c>
      <c r="F158" s="9" t="str">
        <f t="shared" si="61"/>
        <v>N/A</v>
      </c>
      <c r="G158" s="64">
        <v>98.549853936999995</v>
      </c>
      <c r="H158" s="9" t="str">
        <f t="shared" si="62"/>
        <v>N/A</v>
      </c>
      <c r="I158" s="12">
        <v>-0.112</v>
      </c>
      <c r="J158" s="12">
        <v>-0.13600000000000001</v>
      </c>
      <c r="K158" s="5" t="s">
        <v>736</v>
      </c>
      <c r="L158" s="9" t="str">
        <f t="shared" si="63"/>
        <v>Yes</v>
      </c>
    </row>
    <row r="159" spans="1:12" ht="25.5" x14ac:dyDescent="0.2">
      <c r="A159" s="2" t="s">
        <v>540</v>
      </c>
      <c r="B159" s="5" t="s">
        <v>213</v>
      </c>
      <c r="C159" s="64">
        <v>99.972813029999998</v>
      </c>
      <c r="D159" s="9" t="str">
        <f t="shared" si="60"/>
        <v>N/A</v>
      </c>
      <c r="E159" s="64">
        <v>99.981406821999997</v>
      </c>
      <c r="F159" s="9" t="str">
        <f t="shared" si="61"/>
        <v>N/A</v>
      </c>
      <c r="G159" s="64">
        <v>99.975653636999994</v>
      </c>
      <c r="H159" s="9" t="str">
        <f t="shared" si="62"/>
        <v>N/A</v>
      </c>
      <c r="I159" s="12">
        <v>8.6E-3</v>
      </c>
      <c r="J159" s="12">
        <v>-6.0000000000000001E-3</v>
      </c>
      <c r="K159" s="5" t="s">
        <v>736</v>
      </c>
      <c r="L159" s="9" t="str">
        <f t="shared" si="63"/>
        <v>Yes</v>
      </c>
    </row>
    <row r="160" spans="1:12" ht="25.5" x14ac:dyDescent="0.2">
      <c r="A160" s="4" t="s">
        <v>541</v>
      </c>
      <c r="B160" s="50" t="s">
        <v>213</v>
      </c>
      <c r="C160" s="1">
        <v>1188521.49</v>
      </c>
      <c r="D160" s="11" t="str">
        <f t="shared" si="56"/>
        <v>N/A</v>
      </c>
      <c r="E160" s="1">
        <v>1180299.7</v>
      </c>
      <c r="F160" s="11" t="str">
        <f t="shared" si="57"/>
        <v>N/A</v>
      </c>
      <c r="G160" s="1">
        <v>1168557.8999999999</v>
      </c>
      <c r="H160" s="11" t="str">
        <f t="shared" si="58"/>
        <v>N/A</v>
      </c>
      <c r="I160" s="12">
        <v>-0.69199999999999995</v>
      </c>
      <c r="J160" s="12">
        <v>-0.995</v>
      </c>
      <c r="K160" s="50" t="s">
        <v>736</v>
      </c>
      <c r="L160" s="9" t="str">
        <f t="shared" si="59"/>
        <v>Yes</v>
      </c>
    </row>
    <row r="161" spans="1:12" x14ac:dyDescent="0.2">
      <c r="A161" s="4" t="s">
        <v>542</v>
      </c>
      <c r="B161" s="50" t="s">
        <v>213</v>
      </c>
      <c r="C161" s="14">
        <v>8701091269</v>
      </c>
      <c r="D161" s="11" t="str">
        <f t="shared" si="56"/>
        <v>N/A</v>
      </c>
      <c r="E161" s="14">
        <v>11755767987</v>
      </c>
      <c r="F161" s="11" t="str">
        <f t="shared" si="57"/>
        <v>N/A</v>
      </c>
      <c r="G161" s="14">
        <v>10915162196</v>
      </c>
      <c r="H161" s="11" t="str">
        <f t="shared" si="58"/>
        <v>N/A</v>
      </c>
      <c r="I161" s="12">
        <v>35.11</v>
      </c>
      <c r="J161" s="12">
        <v>-7.15</v>
      </c>
      <c r="K161" s="50" t="s">
        <v>736</v>
      </c>
      <c r="L161" s="9" t="str">
        <f t="shared" si="59"/>
        <v>Yes</v>
      </c>
    </row>
    <row r="162" spans="1:12" x14ac:dyDescent="0.2">
      <c r="A162" s="4" t="s">
        <v>1276</v>
      </c>
      <c r="B162" s="50" t="s">
        <v>213</v>
      </c>
      <c r="C162" s="14">
        <v>6209.9419900000003</v>
      </c>
      <c r="D162" s="11" t="str">
        <f t="shared" si="56"/>
        <v>N/A</v>
      </c>
      <c r="E162" s="14">
        <v>8346.0009520000003</v>
      </c>
      <c r="F162" s="11" t="str">
        <f t="shared" si="57"/>
        <v>N/A</v>
      </c>
      <c r="G162" s="14">
        <v>7858.1014244999997</v>
      </c>
      <c r="H162" s="11" t="str">
        <f t="shared" si="58"/>
        <v>N/A</v>
      </c>
      <c r="I162" s="12">
        <v>34.4</v>
      </c>
      <c r="J162" s="12">
        <v>-5.85</v>
      </c>
      <c r="K162" s="50" t="s">
        <v>736</v>
      </c>
      <c r="L162" s="9" t="str">
        <f t="shared" si="59"/>
        <v>Yes</v>
      </c>
    </row>
    <row r="163" spans="1:12" ht="25.5" x14ac:dyDescent="0.2">
      <c r="A163" s="4" t="s">
        <v>1277</v>
      </c>
      <c r="B163" s="50" t="s">
        <v>213</v>
      </c>
      <c r="C163" s="14">
        <v>25443.973308000001</v>
      </c>
      <c r="D163" s="11" t="str">
        <f t="shared" si="56"/>
        <v>N/A</v>
      </c>
      <c r="E163" s="14">
        <v>50585.493989000002</v>
      </c>
      <c r="F163" s="11" t="str">
        <f t="shared" si="57"/>
        <v>N/A</v>
      </c>
      <c r="G163" s="14">
        <v>35542.916626999999</v>
      </c>
      <c r="H163" s="11" t="str">
        <f t="shared" si="58"/>
        <v>N/A</v>
      </c>
      <c r="I163" s="12">
        <v>98.81</v>
      </c>
      <c r="J163" s="12">
        <v>-29.7</v>
      </c>
      <c r="K163" s="50" t="s">
        <v>736</v>
      </c>
      <c r="L163" s="9" t="str">
        <f t="shared" si="59"/>
        <v>Yes</v>
      </c>
    </row>
    <row r="164" spans="1:12" ht="25.5" x14ac:dyDescent="0.2">
      <c r="A164" s="4" t="s">
        <v>1278</v>
      </c>
      <c r="B164" s="50" t="s">
        <v>213</v>
      </c>
      <c r="C164" s="14">
        <v>13832.319605000001</v>
      </c>
      <c r="D164" s="11" t="str">
        <f t="shared" si="56"/>
        <v>N/A</v>
      </c>
      <c r="E164" s="14">
        <v>18182.145334000001</v>
      </c>
      <c r="F164" s="11" t="str">
        <f t="shared" si="57"/>
        <v>N/A</v>
      </c>
      <c r="G164" s="14">
        <v>17951.593312000001</v>
      </c>
      <c r="H164" s="11" t="str">
        <f t="shared" si="58"/>
        <v>N/A</v>
      </c>
      <c r="I164" s="12">
        <v>31.45</v>
      </c>
      <c r="J164" s="12">
        <v>-1.27</v>
      </c>
      <c r="K164" s="50" t="s">
        <v>736</v>
      </c>
      <c r="L164" s="9" t="str">
        <f t="shared" si="59"/>
        <v>Yes</v>
      </c>
    </row>
    <row r="165" spans="1:12" ht="25.5" x14ac:dyDescent="0.2">
      <c r="A165" s="4" t="s">
        <v>1279</v>
      </c>
      <c r="B165" s="50" t="s">
        <v>213</v>
      </c>
      <c r="C165" s="14">
        <v>2974.7335179000002</v>
      </c>
      <c r="D165" s="11" t="str">
        <f t="shared" si="56"/>
        <v>N/A</v>
      </c>
      <c r="E165" s="14">
        <v>3337.9598129999999</v>
      </c>
      <c r="F165" s="11" t="str">
        <f t="shared" si="57"/>
        <v>N/A</v>
      </c>
      <c r="G165" s="14">
        <v>3587.2598687999998</v>
      </c>
      <c r="H165" s="11" t="str">
        <f t="shared" si="58"/>
        <v>N/A</v>
      </c>
      <c r="I165" s="12">
        <v>12.21</v>
      </c>
      <c r="J165" s="12">
        <v>7.4690000000000003</v>
      </c>
      <c r="K165" s="50" t="s">
        <v>736</v>
      </c>
      <c r="L165" s="9" t="str">
        <f t="shared" si="59"/>
        <v>Yes</v>
      </c>
    </row>
    <row r="166" spans="1:12" ht="25.5" x14ac:dyDescent="0.2">
      <c r="A166" s="4" t="s">
        <v>1280</v>
      </c>
      <c r="B166" s="50" t="s">
        <v>213</v>
      </c>
      <c r="C166" s="14">
        <v>5857.0733078000003</v>
      </c>
      <c r="D166" s="11" t="str">
        <f t="shared" si="56"/>
        <v>N/A</v>
      </c>
      <c r="E166" s="14">
        <v>6369.4046627999996</v>
      </c>
      <c r="F166" s="11" t="str">
        <f t="shared" si="57"/>
        <v>N/A</v>
      </c>
      <c r="G166" s="14">
        <v>6723.6774808</v>
      </c>
      <c r="H166" s="11" t="str">
        <f t="shared" si="58"/>
        <v>N/A</v>
      </c>
      <c r="I166" s="12">
        <v>8.7469999999999999</v>
      </c>
      <c r="J166" s="12">
        <v>5.5620000000000003</v>
      </c>
      <c r="K166" s="50" t="s">
        <v>736</v>
      </c>
      <c r="L166" s="9" t="str">
        <f t="shared" si="59"/>
        <v>Yes</v>
      </c>
    </row>
    <row r="167" spans="1:12" x14ac:dyDescent="0.2">
      <c r="A167" s="48" t="s">
        <v>543</v>
      </c>
      <c r="B167" s="37" t="s">
        <v>213</v>
      </c>
      <c r="C167" s="49">
        <v>1587091421</v>
      </c>
      <c r="D167" s="46" t="str">
        <f t="shared" si="56"/>
        <v>N/A</v>
      </c>
      <c r="E167" s="49">
        <v>1564213028</v>
      </c>
      <c r="F167" s="46" t="str">
        <f t="shared" si="57"/>
        <v>N/A</v>
      </c>
      <c r="G167" s="49">
        <v>1491249418</v>
      </c>
      <c r="H167" s="46" t="str">
        <f t="shared" si="58"/>
        <v>N/A</v>
      </c>
      <c r="I167" s="12">
        <v>-1.44</v>
      </c>
      <c r="J167" s="12">
        <v>-4.66</v>
      </c>
      <c r="K167" s="47" t="s">
        <v>736</v>
      </c>
      <c r="L167" s="9" t="str">
        <f t="shared" si="59"/>
        <v>Yes</v>
      </c>
    </row>
    <row r="168" spans="1:12" x14ac:dyDescent="0.2">
      <c r="A168" s="48" t="s">
        <v>1281</v>
      </c>
      <c r="B168" s="37" t="s">
        <v>213</v>
      </c>
      <c r="C168" s="49">
        <v>1132.7022499</v>
      </c>
      <c r="D168" s="46" t="str">
        <f t="shared" si="56"/>
        <v>N/A</v>
      </c>
      <c r="E168" s="49">
        <v>1110.5121703</v>
      </c>
      <c r="F168" s="46" t="str">
        <f t="shared" si="57"/>
        <v>N/A</v>
      </c>
      <c r="G168" s="49">
        <v>1073.5881853999999</v>
      </c>
      <c r="H168" s="46" t="str">
        <f t="shared" si="58"/>
        <v>N/A</v>
      </c>
      <c r="I168" s="12">
        <v>-1.96</v>
      </c>
      <c r="J168" s="12">
        <v>-3.32</v>
      </c>
      <c r="K168" s="47" t="s">
        <v>736</v>
      </c>
      <c r="L168" s="9" t="str">
        <f t="shared" si="59"/>
        <v>Yes</v>
      </c>
    </row>
    <row r="169" spans="1:12" ht="25.5" x14ac:dyDescent="0.2">
      <c r="A169" s="48" t="s">
        <v>1282</v>
      </c>
      <c r="B169" s="50" t="s">
        <v>213</v>
      </c>
      <c r="C169" s="14">
        <v>1027.6508001</v>
      </c>
      <c r="D169" s="11" t="str">
        <f t="shared" si="56"/>
        <v>N/A</v>
      </c>
      <c r="E169" s="14">
        <v>1002.1043104</v>
      </c>
      <c r="F169" s="11" t="str">
        <f t="shared" si="57"/>
        <v>N/A</v>
      </c>
      <c r="G169" s="14">
        <v>1042.9721858</v>
      </c>
      <c r="H169" s="11" t="str">
        <f t="shared" si="58"/>
        <v>N/A</v>
      </c>
      <c r="I169" s="12">
        <v>-2.4900000000000002</v>
      </c>
      <c r="J169" s="12">
        <v>4.0780000000000003</v>
      </c>
      <c r="K169" s="50" t="s">
        <v>736</v>
      </c>
      <c r="L169" s="9" t="str">
        <f t="shared" si="59"/>
        <v>Yes</v>
      </c>
    </row>
    <row r="170" spans="1:12" ht="25.5" x14ac:dyDescent="0.2">
      <c r="A170" s="48" t="s">
        <v>1283</v>
      </c>
      <c r="B170" s="50" t="s">
        <v>213</v>
      </c>
      <c r="C170" s="14">
        <v>4354.6636384000003</v>
      </c>
      <c r="D170" s="11" t="str">
        <f t="shared" si="56"/>
        <v>N/A</v>
      </c>
      <c r="E170" s="14">
        <v>4152.2348503000003</v>
      </c>
      <c r="F170" s="11" t="str">
        <f t="shared" si="57"/>
        <v>N/A</v>
      </c>
      <c r="G170" s="14">
        <v>4062.8404770000002</v>
      </c>
      <c r="H170" s="11" t="str">
        <f t="shared" si="58"/>
        <v>N/A</v>
      </c>
      <c r="I170" s="12">
        <v>-4.6500000000000004</v>
      </c>
      <c r="J170" s="12">
        <v>-2.15</v>
      </c>
      <c r="K170" s="50" t="s">
        <v>736</v>
      </c>
      <c r="L170" s="9" t="str">
        <f t="shared" si="59"/>
        <v>Yes</v>
      </c>
    </row>
    <row r="171" spans="1:12" ht="25.5" x14ac:dyDescent="0.2">
      <c r="A171" s="48" t="s">
        <v>1284</v>
      </c>
      <c r="B171" s="50" t="s">
        <v>213</v>
      </c>
      <c r="C171" s="14">
        <v>502.39375217000003</v>
      </c>
      <c r="D171" s="11" t="str">
        <f t="shared" si="56"/>
        <v>N/A</v>
      </c>
      <c r="E171" s="14">
        <v>494.91792285999998</v>
      </c>
      <c r="F171" s="11" t="str">
        <f t="shared" si="57"/>
        <v>N/A</v>
      </c>
      <c r="G171" s="14">
        <v>470.48589791000001</v>
      </c>
      <c r="H171" s="11" t="str">
        <f t="shared" si="58"/>
        <v>N/A</v>
      </c>
      <c r="I171" s="12">
        <v>-1.49</v>
      </c>
      <c r="J171" s="12">
        <v>-4.9400000000000004</v>
      </c>
      <c r="K171" s="50" t="s">
        <v>736</v>
      </c>
      <c r="L171" s="9" t="str">
        <f t="shared" si="59"/>
        <v>Yes</v>
      </c>
    </row>
    <row r="172" spans="1:12" ht="25.5" x14ac:dyDescent="0.2">
      <c r="A172" s="48" t="s">
        <v>1285</v>
      </c>
      <c r="B172" s="50" t="s">
        <v>213</v>
      </c>
      <c r="C172" s="14">
        <v>571.16739396000003</v>
      </c>
      <c r="D172" s="11" t="str">
        <f t="shared" si="56"/>
        <v>N/A</v>
      </c>
      <c r="E172" s="14">
        <v>563.19093476</v>
      </c>
      <c r="F172" s="11" t="str">
        <f t="shared" si="57"/>
        <v>N/A</v>
      </c>
      <c r="G172" s="14">
        <v>552.67959341000005</v>
      </c>
      <c r="H172" s="11" t="str">
        <f t="shared" si="58"/>
        <v>N/A</v>
      </c>
      <c r="I172" s="12">
        <v>-1.4</v>
      </c>
      <c r="J172" s="12">
        <v>-1.87</v>
      </c>
      <c r="K172" s="50" t="s">
        <v>736</v>
      </c>
      <c r="L172" s="9" t="str">
        <f t="shared" si="59"/>
        <v>Yes</v>
      </c>
    </row>
    <row r="173" spans="1:12" ht="25.5" x14ac:dyDescent="0.2">
      <c r="A173" s="2" t="s">
        <v>544</v>
      </c>
      <c r="B173" s="140" t="s">
        <v>213</v>
      </c>
      <c r="C173" s="141">
        <v>5942332</v>
      </c>
      <c r="D173" s="142" t="str">
        <f>IF($B173="N/A","N/A",IF(C173&gt;10,"No",IF(C173&lt;-10,"No","Yes")))</f>
        <v>N/A</v>
      </c>
      <c r="E173" s="141">
        <v>4697367</v>
      </c>
      <c r="F173" s="142" t="str">
        <f>IF($B173="N/A","N/A",IF(E173&gt;10,"No",IF(E173&lt;-10,"No","Yes")))</f>
        <v>N/A</v>
      </c>
      <c r="G173" s="141">
        <v>4897059</v>
      </c>
      <c r="H173" s="142" t="str">
        <f>IF($B173="N/A","N/A",IF(G173&gt;10,"No",IF(G173&lt;-10,"No","Yes")))</f>
        <v>N/A</v>
      </c>
      <c r="I173" s="137">
        <v>-21</v>
      </c>
      <c r="J173" s="137">
        <v>4.2510000000000003</v>
      </c>
      <c r="K173" s="138" t="s">
        <v>736</v>
      </c>
      <c r="L173" s="139" t="str">
        <f>IF(J173="Div by 0", "N/A", IF(K173="N/A","N/A", IF(J173&gt;VALUE(MID(K173,1,2)), "No", IF(J173&lt;-1*VALUE(MID(K173,1,2)), "No", "Yes"))))</f>
        <v>Yes</v>
      </c>
    </row>
    <row r="174" spans="1:12" ht="25.5" x14ac:dyDescent="0.2">
      <c r="A174" s="2" t="s">
        <v>1286</v>
      </c>
      <c r="B174" s="50" t="s">
        <v>213</v>
      </c>
      <c r="C174" s="14">
        <v>163407070</v>
      </c>
      <c r="D174" s="11" t="str">
        <f t="shared" ref="D174:D181" si="64">IF($B174="N/A","N/A",IF(C174&gt;10,"No",IF(C174&lt;-10,"No","Yes")))</f>
        <v>N/A</v>
      </c>
      <c r="E174" s="14">
        <v>157070564</v>
      </c>
      <c r="F174" s="11" t="str">
        <f t="shared" ref="F174:F181" si="65">IF($B174="N/A","N/A",IF(E174&gt;10,"No",IF(E174&lt;-10,"No","Yes")))</f>
        <v>N/A</v>
      </c>
      <c r="G174" s="14">
        <v>163720985</v>
      </c>
      <c r="H174" s="11" t="str">
        <f t="shared" ref="H174:H181" si="66">IF($B174="N/A","N/A",IF(G174&gt;10,"No",IF(G174&lt;-10,"No","Yes")))</f>
        <v>N/A</v>
      </c>
      <c r="I174" s="12">
        <v>-3.88</v>
      </c>
      <c r="J174" s="12">
        <v>4.234</v>
      </c>
      <c r="K174" s="50" t="s">
        <v>736</v>
      </c>
      <c r="L174" s="9" t="str">
        <f t="shared" ref="L174:L181" si="67">IF(J174="Div by 0", "N/A", IF(K174="N/A","N/A", IF(J174&gt;VALUE(MID(K174,1,2)), "No", IF(J174&lt;-1*VALUE(MID(K174,1,2)), "No", "Yes"))))</f>
        <v>Yes</v>
      </c>
    </row>
    <row r="175" spans="1:12" ht="25.5" x14ac:dyDescent="0.2">
      <c r="A175" s="2" t="s">
        <v>545</v>
      </c>
      <c r="B175" s="50" t="s">
        <v>213</v>
      </c>
      <c r="C175" s="14">
        <v>722940264</v>
      </c>
      <c r="D175" s="11" t="str">
        <f t="shared" si="64"/>
        <v>N/A</v>
      </c>
      <c r="E175" s="14">
        <v>728929853</v>
      </c>
      <c r="F175" s="11" t="str">
        <f t="shared" si="65"/>
        <v>N/A</v>
      </c>
      <c r="G175" s="14">
        <v>711373776</v>
      </c>
      <c r="H175" s="11" t="str">
        <f t="shared" si="66"/>
        <v>N/A</v>
      </c>
      <c r="I175" s="12">
        <v>0.82850000000000001</v>
      </c>
      <c r="J175" s="12">
        <v>-2.41</v>
      </c>
      <c r="K175" s="50" t="s">
        <v>736</v>
      </c>
      <c r="L175" s="9" t="str">
        <f t="shared" si="67"/>
        <v>Yes</v>
      </c>
    </row>
    <row r="176" spans="1:12" ht="25.5" x14ac:dyDescent="0.2">
      <c r="A176" s="2" t="s">
        <v>510</v>
      </c>
      <c r="B176" s="50" t="s">
        <v>213</v>
      </c>
      <c r="C176" s="14">
        <v>694801755</v>
      </c>
      <c r="D176" s="11" t="str">
        <f t="shared" si="64"/>
        <v>N/A</v>
      </c>
      <c r="E176" s="14">
        <v>673515244</v>
      </c>
      <c r="F176" s="11" t="str">
        <f t="shared" si="65"/>
        <v>N/A</v>
      </c>
      <c r="G176" s="14">
        <v>611257598</v>
      </c>
      <c r="H176" s="11" t="str">
        <f t="shared" si="66"/>
        <v>N/A</v>
      </c>
      <c r="I176" s="12">
        <v>-3.06</v>
      </c>
      <c r="J176" s="12">
        <v>-9.24</v>
      </c>
      <c r="K176" s="50" t="s">
        <v>736</v>
      </c>
      <c r="L176" s="9" t="str">
        <f t="shared" si="67"/>
        <v>Yes</v>
      </c>
    </row>
    <row r="177" spans="1:12" ht="25.5" x14ac:dyDescent="0.2">
      <c r="A177" s="2" t="s">
        <v>511</v>
      </c>
      <c r="B177" s="50" t="s">
        <v>213</v>
      </c>
      <c r="C177" s="14">
        <v>4.2410240122999996</v>
      </c>
      <c r="D177" s="11" t="str">
        <f t="shared" si="64"/>
        <v>N/A</v>
      </c>
      <c r="E177" s="14">
        <v>3.3348930923000002</v>
      </c>
      <c r="F177" s="11" t="str">
        <f t="shared" si="65"/>
        <v>N/A</v>
      </c>
      <c r="G177" s="14">
        <v>3.5255166724000002</v>
      </c>
      <c r="H177" s="11" t="str">
        <f t="shared" si="66"/>
        <v>N/A</v>
      </c>
      <c r="I177" s="12">
        <v>-21.4</v>
      </c>
      <c r="J177" s="12">
        <v>5.7160000000000002</v>
      </c>
      <c r="K177" s="50" t="s">
        <v>736</v>
      </c>
      <c r="L177" s="9" t="str">
        <f t="shared" si="67"/>
        <v>Yes</v>
      </c>
    </row>
    <row r="178" spans="1:12" ht="25.5" x14ac:dyDescent="0.2">
      <c r="A178" s="2" t="s">
        <v>1287</v>
      </c>
      <c r="B178" s="37" t="s">
        <v>213</v>
      </c>
      <c r="C178" s="49">
        <v>116.62312163999999</v>
      </c>
      <c r="D178" s="46" t="str">
        <f t="shared" si="64"/>
        <v>N/A</v>
      </c>
      <c r="E178" s="49">
        <v>111.51215965999999</v>
      </c>
      <c r="F178" s="46" t="str">
        <f t="shared" si="65"/>
        <v>N/A</v>
      </c>
      <c r="G178" s="49">
        <v>117.86687933</v>
      </c>
      <c r="H178" s="46" t="str">
        <f t="shared" si="66"/>
        <v>N/A</v>
      </c>
      <c r="I178" s="12">
        <v>-4.38</v>
      </c>
      <c r="J178" s="12">
        <v>5.6989999999999998</v>
      </c>
      <c r="K178" s="47" t="s">
        <v>736</v>
      </c>
      <c r="L178" s="9" t="str">
        <f t="shared" si="67"/>
        <v>Yes</v>
      </c>
    </row>
    <row r="179" spans="1:12" ht="25.5" x14ac:dyDescent="0.2">
      <c r="A179" s="2" t="s">
        <v>512</v>
      </c>
      <c r="B179" s="37" t="s">
        <v>213</v>
      </c>
      <c r="C179" s="49">
        <v>515.96023565999997</v>
      </c>
      <c r="D179" s="46" t="str">
        <f t="shared" si="64"/>
        <v>N/A</v>
      </c>
      <c r="E179" s="49">
        <v>517.50334422000003</v>
      </c>
      <c r="F179" s="46" t="str">
        <f t="shared" si="65"/>
        <v>N/A</v>
      </c>
      <c r="G179" s="49">
        <v>512.13597948999995</v>
      </c>
      <c r="H179" s="46" t="str">
        <f t="shared" si="66"/>
        <v>N/A</v>
      </c>
      <c r="I179" s="12">
        <v>0.29909999999999998</v>
      </c>
      <c r="J179" s="12">
        <v>-1.04</v>
      </c>
      <c r="K179" s="47" t="s">
        <v>736</v>
      </c>
      <c r="L179" s="9" t="str">
        <f t="shared" si="67"/>
        <v>Yes</v>
      </c>
    </row>
    <row r="180" spans="1:12" ht="25.5" x14ac:dyDescent="0.2">
      <c r="A180" s="2" t="s">
        <v>513</v>
      </c>
      <c r="B180" s="37" t="s">
        <v>213</v>
      </c>
      <c r="C180" s="49">
        <v>495.87786862000002</v>
      </c>
      <c r="D180" s="46" t="str">
        <f t="shared" si="64"/>
        <v>N/A</v>
      </c>
      <c r="E180" s="49">
        <v>478.16177334000002</v>
      </c>
      <c r="F180" s="46" t="str">
        <f t="shared" si="65"/>
        <v>N/A</v>
      </c>
      <c r="G180" s="49">
        <v>440.05980994999999</v>
      </c>
      <c r="H180" s="46" t="str">
        <f t="shared" si="66"/>
        <v>N/A</v>
      </c>
      <c r="I180" s="12">
        <v>-3.57</v>
      </c>
      <c r="J180" s="12">
        <v>-7.97</v>
      </c>
      <c r="K180" s="47" t="s">
        <v>736</v>
      </c>
      <c r="L180" s="9" t="str">
        <f t="shared" si="67"/>
        <v>Yes</v>
      </c>
    </row>
    <row r="181" spans="1:12" ht="25.5" x14ac:dyDescent="0.2">
      <c r="A181" s="2" t="s">
        <v>1639</v>
      </c>
      <c r="B181" s="50" t="s">
        <v>213</v>
      </c>
      <c r="C181" s="13">
        <v>79.548872180000004</v>
      </c>
      <c r="D181" s="11" t="str">
        <f t="shared" si="64"/>
        <v>N/A</v>
      </c>
      <c r="E181" s="13">
        <v>80.374512530999993</v>
      </c>
      <c r="F181" s="11" t="str">
        <f t="shared" si="65"/>
        <v>N/A</v>
      </c>
      <c r="G181" s="13">
        <v>79.752244907000005</v>
      </c>
      <c r="H181" s="11" t="str">
        <f t="shared" si="66"/>
        <v>N/A</v>
      </c>
      <c r="I181" s="59">
        <v>1.038</v>
      </c>
      <c r="J181" s="59">
        <v>-0.77400000000000002</v>
      </c>
      <c r="K181" s="50" t="s">
        <v>736</v>
      </c>
      <c r="L181" s="9" t="str">
        <f t="shared" si="67"/>
        <v>Yes</v>
      </c>
    </row>
    <row r="182" spans="1:12" ht="25.5" x14ac:dyDescent="0.2">
      <c r="A182" s="2" t="s">
        <v>1640</v>
      </c>
      <c r="B182" s="143" t="s">
        <v>213</v>
      </c>
      <c r="C182" s="144">
        <v>63.682081941</v>
      </c>
      <c r="D182" s="139" t="str">
        <f t="shared" ref="D182" si="68">IF($B182="N/A","N/A",IF(C182&lt;0,"No","Yes"))</f>
        <v>N/A</v>
      </c>
      <c r="E182" s="144">
        <v>65.002732426999998</v>
      </c>
      <c r="F182" s="139" t="str">
        <f t="shared" ref="F182" si="69">IF($B182="N/A","N/A",IF(E182&lt;0,"No","Yes"))</f>
        <v>N/A</v>
      </c>
      <c r="G182" s="144">
        <v>64.095293108999996</v>
      </c>
      <c r="H182" s="139" t="str">
        <f t="shared" ref="H182" si="70">IF($B182="N/A","N/A",IF(G182&lt;0,"No","Yes"))</f>
        <v>N/A</v>
      </c>
      <c r="I182" s="145">
        <v>2.0739999999999998</v>
      </c>
      <c r="J182" s="145">
        <v>-1.4</v>
      </c>
      <c r="K182" s="143" t="s">
        <v>736</v>
      </c>
      <c r="L182" s="139" t="str">
        <f t="shared" ref="L182" si="71">IF(J182="Div by 0", "N/A", IF(OR(J182="N/A",K182="N/A"),"N/A", IF(J182&gt;VALUE(MID(K182,1,2)), "No", IF(J182&lt;-1*VALUE(MID(K182,1,2)), "No", "Yes"))))</f>
        <v>Yes</v>
      </c>
    </row>
    <row r="183" spans="1:12" ht="25.5" x14ac:dyDescent="0.2">
      <c r="A183" s="2" t="s">
        <v>1641</v>
      </c>
      <c r="B183" s="5" t="s">
        <v>213</v>
      </c>
      <c r="C183" s="13">
        <v>66.875755709000003</v>
      </c>
      <c r="D183" s="9" t="str">
        <f t="shared" ref="D183:D185" si="72">IF($B183="N/A","N/A",IF(C183&lt;0,"No","Yes"))</f>
        <v>N/A</v>
      </c>
      <c r="E183" s="13">
        <v>69.056077364999993</v>
      </c>
      <c r="F183" s="9" t="str">
        <f t="shared" ref="F183:F185" si="73">IF($B183="N/A","N/A",IF(E183&lt;0,"No","Yes"))</f>
        <v>N/A</v>
      </c>
      <c r="G183" s="13">
        <v>68.352247313000007</v>
      </c>
      <c r="H183" s="9" t="str">
        <f t="shared" ref="H183:H185" si="74">IF($B183="N/A","N/A",IF(G183&lt;0,"No","Yes"))</f>
        <v>N/A</v>
      </c>
      <c r="I183" s="59">
        <v>3.26</v>
      </c>
      <c r="J183" s="59">
        <v>-1.02</v>
      </c>
      <c r="K183" s="5" t="s">
        <v>736</v>
      </c>
      <c r="L183" s="9" t="str">
        <f t="shared" ref="L183:L213" si="75">IF(J183="Div by 0", "N/A", IF(OR(J183="N/A",K183="N/A"),"N/A", IF(J183&gt;VALUE(MID(K183,1,2)), "No", IF(J183&lt;-1*VALUE(MID(K183,1,2)), "No", "Yes"))))</f>
        <v>Yes</v>
      </c>
    </row>
    <row r="184" spans="1:12" ht="25.5" x14ac:dyDescent="0.2">
      <c r="A184" s="2" t="s">
        <v>1642</v>
      </c>
      <c r="B184" s="5" t="s">
        <v>213</v>
      </c>
      <c r="C184" s="13">
        <v>83.85923914</v>
      </c>
      <c r="D184" s="9" t="str">
        <f t="shared" si="72"/>
        <v>N/A</v>
      </c>
      <c r="E184" s="13">
        <v>84.766053300999999</v>
      </c>
      <c r="F184" s="9" t="str">
        <f t="shared" si="73"/>
        <v>N/A</v>
      </c>
      <c r="G184" s="13">
        <v>84.324024570000006</v>
      </c>
      <c r="H184" s="9" t="str">
        <f t="shared" si="74"/>
        <v>N/A</v>
      </c>
      <c r="I184" s="59">
        <v>1.081</v>
      </c>
      <c r="J184" s="59">
        <v>-0.52100000000000002</v>
      </c>
      <c r="K184" s="5" t="s">
        <v>736</v>
      </c>
      <c r="L184" s="9" t="str">
        <f t="shared" si="75"/>
        <v>Yes</v>
      </c>
    </row>
    <row r="185" spans="1:12" ht="25.5" x14ac:dyDescent="0.2">
      <c r="A185" s="2" t="s">
        <v>1643</v>
      </c>
      <c r="B185" s="5" t="s">
        <v>213</v>
      </c>
      <c r="C185" s="13">
        <v>79.982418527999997</v>
      </c>
      <c r="D185" s="9" t="str">
        <f t="shared" si="72"/>
        <v>N/A</v>
      </c>
      <c r="E185" s="13">
        <v>80.036201450999997</v>
      </c>
      <c r="F185" s="9" t="str">
        <f t="shared" si="73"/>
        <v>N/A</v>
      </c>
      <c r="G185" s="13">
        <v>78.849243498000007</v>
      </c>
      <c r="H185" s="9" t="str">
        <f t="shared" si="74"/>
        <v>N/A</v>
      </c>
      <c r="I185" s="59">
        <v>6.7199999999999996E-2</v>
      </c>
      <c r="J185" s="59">
        <v>-1.48</v>
      </c>
      <c r="K185" s="5" t="s">
        <v>736</v>
      </c>
      <c r="L185" s="9" t="str">
        <f t="shared" si="75"/>
        <v>Yes</v>
      </c>
    </row>
    <row r="186" spans="1:12" ht="25.5" x14ac:dyDescent="0.2">
      <c r="A186" s="2" t="s">
        <v>1645</v>
      </c>
      <c r="B186" s="146" t="s">
        <v>213</v>
      </c>
      <c r="C186" s="144">
        <v>7.1310454589000001</v>
      </c>
      <c r="D186" s="136" t="str">
        <f>IF($B186="N/A","N/A",IF(C186&gt;10,"No",IF(C186&lt;-10,"No","Yes")))</f>
        <v>N/A</v>
      </c>
      <c r="E186" s="144">
        <v>7.1917168778000002</v>
      </c>
      <c r="F186" s="136" t="str">
        <f>IF($B186="N/A","N/A",IF(E186&gt;10,"No",IF(E186&lt;-10,"No","Yes")))</f>
        <v>N/A</v>
      </c>
      <c r="G186" s="144">
        <v>7.1101262532999998</v>
      </c>
      <c r="H186" s="136" t="str">
        <f>IF($B186="N/A","N/A",IF(G186&gt;10,"No",IF(G186&lt;-10,"No","Yes")))</f>
        <v>N/A</v>
      </c>
      <c r="I186" s="145">
        <v>0.8508</v>
      </c>
      <c r="J186" s="145">
        <v>-1.1299999999999999</v>
      </c>
      <c r="K186" s="146" t="s">
        <v>736</v>
      </c>
      <c r="L186" s="9" t="str">
        <f t="shared" si="75"/>
        <v>Yes</v>
      </c>
    </row>
    <row r="187" spans="1:12" ht="25.5" x14ac:dyDescent="0.2">
      <c r="A187" s="2" t="s">
        <v>1646</v>
      </c>
      <c r="B187" s="37" t="s">
        <v>213</v>
      </c>
      <c r="C187" s="13">
        <v>2.4979391999999999E-3</v>
      </c>
      <c r="D187" s="46" t="str">
        <f t="shared" ref="D187:D213" si="76">IF($B187="N/A","N/A",IF(C187&gt;10,"No",IF(C187&lt;-10,"No","Yes")))</f>
        <v>N/A</v>
      </c>
      <c r="E187" s="13">
        <v>3.1947725E-3</v>
      </c>
      <c r="F187" s="46" t="str">
        <f t="shared" ref="F187:F213" si="77">IF($B187="N/A","N/A",IF(E187&gt;10,"No",IF(E187&lt;-10,"No","Yes")))</f>
        <v>N/A</v>
      </c>
      <c r="G187" s="13">
        <v>2.8077087000000001E-3</v>
      </c>
      <c r="H187" s="46" t="str">
        <f t="shared" ref="H187:H213" si="78">IF($B187="N/A","N/A",IF(G187&gt;10,"No",IF(G187&lt;-10,"No","Yes")))</f>
        <v>N/A</v>
      </c>
      <c r="I187" s="59">
        <v>27.9</v>
      </c>
      <c r="J187" s="59">
        <v>-12.1</v>
      </c>
      <c r="K187" s="47" t="s">
        <v>736</v>
      </c>
      <c r="L187" s="9" t="str">
        <f t="shared" si="75"/>
        <v>Yes</v>
      </c>
    </row>
    <row r="188" spans="1:12" ht="25.5" x14ac:dyDescent="0.2">
      <c r="A188" s="2" t="s">
        <v>1647</v>
      </c>
      <c r="B188" s="37" t="s">
        <v>213</v>
      </c>
      <c r="C188" s="13">
        <v>0.15872619369999999</v>
      </c>
      <c r="D188" s="46" t="str">
        <f t="shared" si="76"/>
        <v>N/A</v>
      </c>
      <c r="E188" s="13">
        <v>0.1590286756</v>
      </c>
      <c r="F188" s="46" t="str">
        <f t="shared" si="77"/>
        <v>N/A</v>
      </c>
      <c r="G188" s="13">
        <v>0.1684625203</v>
      </c>
      <c r="H188" s="46" t="str">
        <f t="shared" si="78"/>
        <v>N/A</v>
      </c>
      <c r="I188" s="59">
        <v>0.19059999999999999</v>
      </c>
      <c r="J188" s="59">
        <v>5.9320000000000004</v>
      </c>
      <c r="K188" s="47" t="s">
        <v>736</v>
      </c>
      <c r="L188" s="9" t="str">
        <f t="shared" si="75"/>
        <v>Yes</v>
      </c>
    </row>
    <row r="189" spans="1:12" ht="25.5" x14ac:dyDescent="0.2">
      <c r="A189" s="2" t="s">
        <v>1648</v>
      </c>
      <c r="B189" s="37" t="s">
        <v>213</v>
      </c>
      <c r="C189" s="13">
        <v>7.1369699999999995E-5</v>
      </c>
      <c r="D189" s="46" t="str">
        <f t="shared" si="76"/>
        <v>N/A</v>
      </c>
      <c r="E189" s="13">
        <v>0</v>
      </c>
      <c r="F189" s="46" t="str">
        <f t="shared" si="77"/>
        <v>N/A</v>
      </c>
      <c r="G189" s="13">
        <v>0</v>
      </c>
      <c r="H189" s="46" t="str">
        <f t="shared" si="78"/>
        <v>N/A</v>
      </c>
      <c r="I189" s="59">
        <v>-100</v>
      </c>
      <c r="J189" s="59" t="s">
        <v>1736</v>
      </c>
      <c r="K189" s="47" t="s">
        <v>736</v>
      </c>
      <c r="L189" s="9" t="str">
        <f t="shared" si="75"/>
        <v>N/A</v>
      </c>
    </row>
    <row r="190" spans="1:12" ht="25.5" x14ac:dyDescent="0.2">
      <c r="A190" s="2" t="s">
        <v>1649</v>
      </c>
      <c r="B190" s="37" t="s">
        <v>213</v>
      </c>
      <c r="C190" s="13">
        <v>2.1513679786000002</v>
      </c>
      <c r="D190" s="46" t="str">
        <f t="shared" si="76"/>
        <v>N/A</v>
      </c>
      <c r="E190" s="13">
        <v>2.1455382161999998</v>
      </c>
      <c r="F190" s="46" t="str">
        <f t="shared" si="77"/>
        <v>N/A</v>
      </c>
      <c r="G190" s="13">
        <v>1.9566849744000001</v>
      </c>
      <c r="H190" s="46" t="str">
        <f t="shared" si="78"/>
        <v>N/A</v>
      </c>
      <c r="I190" s="59">
        <v>-0.27100000000000002</v>
      </c>
      <c r="J190" s="59">
        <v>-8.8000000000000007</v>
      </c>
      <c r="K190" s="47" t="s">
        <v>736</v>
      </c>
      <c r="L190" s="9" t="str">
        <f t="shared" si="75"/>
        <v>Yes</v>
      </c>
    </row>
    <row r="191" spans="1:12" ht="25.5" x14ac:dyDescent="0.2">
      <c r="A191" s="2" t="s">
        <v>1650</v>
      </c>
      <c r="B191" s="37" t="s">
        <v>213</v>
      </c>
      <c r="C191" s="13">
        <v>74.024715323999999</v>
      </c>
      <c r="D191" s="46" t="str">
        <f t="shared" si="76"/>
        <v>N/A</v>
      </c>
      <c r="E191" s="13">
        <v>71.056923037000004</v>
      </c>
      <c r="F191" s="46" t="str">
        <f t="shared" si="77"/>
        <v>N/A</v>
      </c>
      <c r="G191" s="13">
        <v>68.518746495000002</v>
      </c>
      <c r="H191" s="46" t="str">
        <f t="shared" si="78"/>
        <v>N/A</v>
      </c>
      <c r="I191" s="59">
        <v>-4.01</v>
      </c>
      <c r="J191" s="59">
        <v>-3.57</v>
      </c>
      <c r="K191" s="47" t="s">
        <v>736</v>
      </c>
      <c r="L191" s="9" t="str">
        <f t="shared" si="75"/>
        <v>Yes</v>
      </c>
    </row>
    <row r="192" spans="1:12" ht="25.5" x14ac:dyDescent="0.2">
      <c r="A192" s="2" t="s">
        <v>1651</v>
      </c>
      <c r="B192" s="37" t="s">
        <v>213</v>
      </c>
      <c r="C192" s="13">
        <v>0</v>
      </c>
      <c r="D192" s="46" t="str">
        <f t="shared" si="76"/>
        <v>N/A</v>
      </c>
      <c r="E192" s="13">
        <v>3.549747E-4</v>
      </c>
      <c r="F192" s="46" t="str">
        <f t="shared" si="77"/>
        <v>N/A</v>
      </c>
      <c r="G192" s="13">
        <v>7.1992500000000006E-5</v>
      </c>
      <c r="H192" s="46" t="str">
        <f t="shared" si="78"/>
        <v>N/A</v>
      </c>
      <c r="I192" s="59" t="s">
        <v>1736</v>
      </c>
      <c r="J192" s="59">
        <v>-79.7</v>
      </c>
      <c r="K192" s="47" t="s">
        <v>736</v>
      </c>
      <c r="L192" s="9" t="str">
        <f t="shared" si="75"/>
        <v>No</v>
      </c>
    </row>
    <row r="193" spans="1:12" ht="25.5" x14ac:dyDescent="0.2">
      <c r="A193" s="2" t="s">
        <v>1652</v>
      </c>
      <c r="B193" s="37" t="s">
        <v>213</v>
      </c>
      <c r="C193" s="13">
        <v>0.54512170319999997</v>
      </c>
      <c r="D193" s="46" t="str">
        <f t="shared" si="76"/>
        <v>N/A</v>
      </c>
      <c r="E193" s="13">
        <v>7.5980919398999998</v>
      </c>
      <c r="F193" s="46" t="str">
        <f t="shared" si="77"/>
        <v>N/A</v>
      </c>
      <c r="G193" s="13">
        <v>10.804926881</v>
      </c>
      <c r="H193" s="46" t="str">
        <f t="shared" si="78"/>
        <v>N/A</v>
      </c>
      <c r="I193" s="59">
        <v>1294</v>
      </c>
      <c r="J193" s="59">
        <v>42.21</v>
      </c>
      <c r="K193" s="47" t="s">
        <v>736</v>
      </c>
      <c r="L193" s="9" t="str">
        <f t="shared" si="75"/>
        <v>No</v>
      </c>
    </row>
    <row r="194" spans="1:12" ht="25.5" x14ac:dyDescent="0.2">
      <c r="A194" s="2" t="s">
        <v>1653</v>
      </c>
      <c r="B194" s="37" t="s">
        <v>213</v>
      </c>
      <c r="C194" s="13">
        <v>31.498299617000001</v>
      </c>
      <c r="D194" s="46" t="str">
        <f t="shared" si="76"/>
        <v>N/A</v>
      </c>
      <c r="E194" s="13">
        <v>32.640990635000001</v>
      </c>
      <c r="F194" s="46" t="str">
        <f t="shared" si="77"/>
        <v>N/A</v>
      </c>
      <c r="G194" s="13">
        <v>30.967226840999999</v>
      </c>
      <c r="H194" s="46" t="str">
        <f t="shared" si="78"/>
        <v>N/A</v>
      </c>
      <c r="I194" s="59">
        <v>3.6280000000000001</v>
      </c>
      <c r="J194" s="59">
        <v>-5.13</v>
      </c>
      <c r="K194" s="47" t="s">
        <v>736</v>
      </c>
      <c r="L194" s="9" t="str">
        <f t="shared" si="75"/>
        <v>Yes</v>
      </c>
    </row>
    <row r="195" spans="1:12" ht="25.5" x14ac:dyDescent="0.2">
      <c r="A195" s="2" t="s">
        <v>1654</v>
      </c>
      <c r="B195" s="37" t="s">
        <v>213</v>
      </c>
      <c r="C195" s="13">
        <v>6.6021960454000004</v>
      </c>
      <c r="D195" s="46" t="str">
        <f t="shared" si="76"/>
        <v>N/A</v>
      </c>
      <c r="E195" s="13">
        <v>23.498261689</v>
      </c>
      <c r="F195" s="46" t="str">
        <f t="shared" si="77"/>
        <v>N/A</v>
      </c>
      <c r="G195" s="13">
        <v>26.839535130000002</v>
      </c>
      <c r="H195" s="46" t="str">
        <f t="shared" si="78"/>
        <v>N/A</v>
      </c>
      <c r="I195" s="59">
        <v>255.9</v>
      </c>
      <c r="J195" s="59">
        <v>14.22</v>
      </c>
      <c r="K195" s="47" t="s">
        <v>736</v>
      </c>
      <c r="L195" s="9" t="str">
        <f t="shared" si="75"/>
        <v>Yes</v>
      </c>
    </row>
    <row r="196" spans="1:12" ht="25.5" x14ac:dyDescent="0.2">
      <c r="A196" s="2" t="s">
        <v>1655</v>
      </c>
      <c r="B196" s="37" t="s">
        <v>213</v>
      </c>
      <c r="C196" s="13">
        <v>1.5303802933999999</v>
      </c>
      <c r="D196" s="46" t="str">
        <f t="shared" si="76"/>
        <v>N/A</v>
      </c>
      <c r="E196" s="13">
        <v>1.542649148</v>
      </c>
      <c r="F196" s="46" t="str">
        <f t="shared" si="77"/>
        <v>N/A</v>
      </c>
      <c r="G196" s="13">
        <v>1.6577719896000001</v>
      </c>
      <c r="H196" s="46" t="str">
        <f t="shared" si="78"/>
        <v>N/A</v>
      </c>
      <c r="I196" s="59">
        <v>0.80169999999999997</v>
      </c>
      <c r="J196" s="59">
        <v>7.4630000000000001</v>
      </c>
      <c r="K196" s="47" t="s">
        <v>736</v>
      </c>
      <c r="L196" s="9" t="str">
        <f t="shared" si="75"/>
        <v>Yes</v>
      </c>
    </row>
    <row r="197" spans="1:12" ht="25.5" x14ac:dyDescent="0.2">
      <c r="A197" s="2" t="s">
        <v>1656</v>
      </c>
      <c r="B197" s="37" t="s">
        <v>213</v>
      </c>
      <c r="C197" s="13">
        <v>58.370487205000003</v>
      </c>
      <c r="D197" s="46" t="str">
        <f t="shared" si="76"/>
        <v>N/A</v>
      </c>
      <c r="E197" s="13">
        <v>58.717717710999999</v>
      </c>
      <c r="F197" s="46" t="str">
        <f t="shared" si="77"/>
        <v>N/A</v>
      </c>
      <c r="G197" s="13">
        <v>57.475956295000003</v>
      </c>
      <c r="H197" s="46" t="str">
        <f t="shared" si="78"/>
        <v>N/A</v>
      </c>
      <c r="I197" s="59">
        <v>0.59489999999999998</v>
      </c>
      <c r="J197" s="59">
        <v>-2.11</v>
      </c>
      <c r="K197" s="47" t="s">
        <v>736</v>
      </c>
      <c r="L197" s="9" t="str">
        <f t="shared" si="75"/>
        <v>Yes</v>
      </c>
    </row>
    <row r="198" spans="1:12" ht="25.5" x14ac:dyDescent="0.2">
      <c r="A198" s="2" t="s">
        <v>1657</v>
      </c>
      <c r="B198" s="37" t="s">
        <v>213</v>
      </c>
      <c r="C198" s="13">
        <v>0</v>
      </c>
      <c r="D198" s="46" t="str">
        <f t="shared" si="76"/>
        <v>N/A</v>
      </c>
      <c r="E198" s="13">
        <v>0</v>
      </c>
      <c r="F198" s="46" t="str">
        <f t="shared" si="77"/>
        <v>N/A</v>
      </c>
      <c r="G198" s="13">
        <v>0</v>
      </c>
      <c r="H198" s="46" t="str">
        <f t="shared" si="78"/>
        <v>N/A</v>
      </c>
      <c r="I198" s="59" t="s">
        <v>1736</v>
      </c>
      <c r="J198" s="59" t="s">
        <v>1736</v>
      </c>
      <c r="K198" s="47" t="s">
        <v>736</v>
      </c>
      <c r="L198" s="9" t="str">
        <f t="shared" si="75"/>
        <v>N/A</v>
      </c>
    </row>
    <row r="199" spans="1:12" ht="25.5" x14ac:dyDescent="0.2">
      <c r="A199" s="2" t="s">
        <v>1658</v>
      </c>
      <c r="B199" s="37" t="s">
        <v>213</v>
      </c>
      <c r="C199" s="13">
        <v>1.6162380322000001</v>
      </c>
      <c r="D199" s="46" t="str">
        <f t="shared" si="76"/>
        <v>N/A</v>
      </c>
      <c r="E199" s="13">
        <v>4.2010548428999996</v>
      </c>
      <c r="F199" s="46" t="str">
        <f t="shared" si="77"/>
        <v>N/A</v>
      </c>
      <c r="G199" s="13">
        <v>5.4260049976999998</v>
      </c>
      <c r="H199" s="46" t="str">
        <f t="shared" si="78"/>
        <v>N/A</v>
      </c>
      <c r="I199" s="59">
        <v>159.9</v>
      </c>
      <c r="J199" s="59">
        <v>29.16</v>
      </c>
      <c r="K199" s="47" t="s">
        <v>736</v>
      </c>
      <c r="L199" s="9" t="str">
        <f t="shared" si="75"/>
        <v>Yes</v>
      </c>
    </row>
    <row r="200" spans="1:12" ht="25.5" x14ac:dyDescent="0.2">
      <c r="A200" s="2" t="s">
        <v>1659</v>
      </c>
      <c r="B200" s="37" t="s">
        <v>213</v>
      </c>
      <c r="C200" s="13">
        <v>8.7846098396999999</v>
      </c>
      <c r="D200" s="46" t="str">
        <f t="shared" si="76"/>
        <v>N/A</v>
      </c>
      <c r="E200" s="13">
        <v>8.7810806992000003</v>
      </c>
      <c r="F200" s="46" t="str">
        <f t="shared" si="77"/>
        <v>N/A</v>
      </c>
      <c r="G200" s="13">
        <v>8.6011635433000002</v>
      </c>
      <c r="H200" s="46" t="str">
        <f t="shared" si="78"/>
        <v>N/A</v>
      </c>
      <c r="I200" s="59">
        <v>-0.04</v>
      </c>
      <c r="J200" s="59">
        <v>-2.0499999999999998</v>
      </c>
      <c r="K200" s="47" t="s">
        <v>736</v>
      </c>
      <c r="L200" s="9" t="str">
        <f t="shared" si="75"/>
        <v>Yes</v>
      </c>
    </row>
    <row r="201" spans="1:12" ht="25.5" x14ac:dyDescent="0.2">
      <c r="A201" s="2" t="s">
        <v>1660</v>
      </c>
      <c r="B201" s="37" t="s">
        <v>213</v>
      </c>
      <c r="C201" s="13">
        <v>0</v>
      </c>
      <c r="D201" s="46" t="str">
        <f t="shared" si="76"/>
        <v>N/A</v>
      </c>
      <c r="E201" s="13">
        <v>0</v>
      </c>
      <c r="F201" s="46" t="str">
        <f t="shared" si="77"/>
        <v>N/A</v>
      </c>
      <c r="G201" s="13">
        <v>0</v>
      </c>
      <c r="H201" s="46" t="str">
        <f t="shared" si="78"/>
        <v>N/A</v>
      </c>
      <c r="I201" s="59" t="s">
        <v>1736</v>
      </c>
      <c r="J201" s="59" t="s">
        <v>1736</v>
      </c>
      <c r="K201" s="47" t="s">
        <v>736</v>
      </c>
      <c r="L201" s="9" t="str">
        <f t="shared" si="75"/>
        <v>N/A</v>
      </c>
    </row>
    <row r="202" spans="1:12" ht="25.5" x14ac:dyDescent="0.2">
      <c r="A202" s="2" t="s">
        <v>1661</v>
      </c>
      <c r="B202" s="37" t="s">
        <v>213</v>
      </c>
      <c r="C202" s="13">
        <v>0</v>
      </c>
      <c r="D202" s="46" t="str">
        <f t="shared" si="76"/>
        <v>N/A</v>
      </c>
      <c r="E202" s="13">
        <v>0</v>
      </c>
      <c r="F202" s="46" t="str">
        <f t="shared" si="77"/>
        <v>N/A</v>
      </c>
      <c r="G202" s="13">
        <v>0</v>
      </c>
      <c r="H202" s="46" t="str">
        <f t="shared" si="78"/>
        <v>N/A</v>
      </c>
      <c r="I202" s="59" t="s">
        <v>1736</v>
      </c>
      <c r="J202" s="59" t="s">
        <v>1736</v>
      </c>
      <c r="K202" s="47" t="s">
        <v>736</v>
      </c>
      <c r="L202" s="9" t="str">
        <f t="shared" si="75"/>
        <v>N/A</v>
      </c>
    </row>
    <row r="203" spans="1:12" ht="25.5" x14ac:dyDescent="0.2">
      <c r="A203" s="2" t="s">
        <v>1662</v>
      </c>
      <c r="B203" s="37" t="s">
        <v>213</v>
      </c>
      <c r="C203" s="13">
        <v>0.65688663999999997</v>
      </c>
      <c r="D203" s="46" t="str">
        <f t="shared" si="76"/>
        <v>N/A</v>
      </c>
      <c r="E203" s="13">
        <v>0.48106174359999998</v>
      </c>
      <c r="F203" s="46" t="str">
        <f t="shared" si="77"/>
        <v>N/A</v>
      </c>
      <c r="G203" s="13">
        <v>0.28221071780000001</v>
      </c>
      <c r="H203" s="46" t="str">
        <f t="shared" si="78"/>
        <v>N/A</v>
      </c>
      <c r="I203" s="59">
        <v>-26.8</v>
      </c>
      <c r="J203" s="59">
        <v>-41.3</v>
      </c>
      <c r="K203" s="47" t="s">
        <v>736</v>
      </c>
      <c r="L203" s="9" t="str">
        <f t="shared" si="75"/>
        <v>No</v>
      </c>
    </row>
    <row r="204" spans="1:12" ht="25.5" x14ac:dyDescent="0.2">
      <c r="A204" s="2" t="s">
        <v>1663</v>
      </c>
      <c r="B204" s="37" t="s">
        <v>213</v>
      </c>
      <c r="C204" s="13">
        <v>0.23630504829999999</v>
      </c>
      <c r="D204" s="46" t="str">
        <f t="shared" si="76"/>
        <v>N/A</v>
      </c>
      <c r="E204" s="13">
        <v>1.3085788161</v>
      </c>
      <c r="F204" s="46" t="str">
        <f t="shared" si="77"/>
        <v>N/A</v>
      </c>
      <c r="G204" s="13">
        <v>1.9082340015999999</v>
      </c>
      <c r="H204" s="46" t="str">
        <f t="shared" si="78"/>
        <v>N/A</v>
      </c>
      <c r="I204" s="59">
        <v>453.8</v>
      </c>
      <c r="J204" s="59">
        <v>45.82</v>
      </c>
      <c r="K204" s="47" t="s">
        <v>736</v>
      </c>
      <c r="L204" s="9" t="str">
        <f t="shared" si="75"/>
        <v>No</v>
      </c>
    </row>
    <row r="205" spans="1:12" ht="25.5" x14ac:dyDescent="0.2">
      <c r="A205" s="2" t="s">
        <v>1664</v>
      </c>
      <c r="B205" s="37" t="s">
        <v>213</v>
      </c>
      <c r="C205" s="13">
        <v>0.31045815770000001</v>
      </c>
      <c r="D205" s="46" t="str">
        <f t="shared" si="76"/>
        <v>N/A</v>
      </c>
      <c r="E205" s="13">
        <v>0.34908214189999998</v>
      </c>
      <c r="F205" s="46" t="str">
        <f t="shared" si="77"/>
        <v>N/A</v>
      </c>
      <c r="G205" s="13">
        <v>0.3827842823</v>
      </c>
      <c r="H205" s="46" t="str">
        <f t="shared" si="78"/>
        <v>N/A</v>
      </c>
      <c r="I205" s="59">
        <v>12.44</v>
      </c>
      <c r="J205" s="59">
        <v>9.6549999999999994</v>
      </c>
      <c r="K205" s="47" t="s">
        <v>736</v>
      </c>
      <c r="L205" s="9" t="str">
        <f t="shared" si="75"/>
        <v>Yes</v>
      </c>
    </row>
    <row r="206" spans="1:12" ht="25.5" x14ac:dyDescent="0.2">
      <c r="A206" s="2" t="s">
        <v>1665</v>
      </c>
      <c r="B206" s="37" t="s">
        <v>213</v>
      </c>
      <c r="C206" s="13">
        <v>0.39153412720000003</v>
      </c>
      <c r="D206" s="46" t="str">
        <f t="shared" si="76"/>
        <v>N/A</v>
      </c>
      <c r="E206" s="13">
        <v>5.9485954005000004</v>
      </c>
      <c r="F206" s="46" t="str">
        <f t="shared" si="77"/>
        <v>N/A</v>
      </c>
      <c r="G206" s="13">
        <v>7.2269701295999997</v>
      </c>
      <c r="H206" s="46" t="str">
        <f t="shared" si="78"/>
        <v>N/A</v>
      </c>
      <c r="I206" s="59">
        <v>1419</v>
      </c>
      <c r="J206" s="59">
        <v>21.49</v>
      </c>
      <c r="K206" s="47" t="s">
        <v>736</v>
      </c>
      <c r="L206" s="9" t="str">
        <f t="shared" si="75"/>
        <v>Yes</v>
      </c>
    </row>
    <row r="207" spans="1:12" ht="25.5" x14ac:dyDescent="0.2">
      <c r="A207" s="2" t="s">
        <v>1666</v>
      </c>
      <c r="B207" s="37" t="s">
        <v>213</v>
      </c>
      <c r="C207" s="13">
        <v>0</v>
      </c>
      <c r="D207" s="46" t="str">
        <f t="shared" si="76"/>
        <v>N/A</v>
      </c>
      <c r="E207" s="13">
        <v>0</v>
      </c>
      <c r="F207" s="46" t="str">
        <f t="shared" si="77"/>
        <v>N/A</v>
      </c>
      <c r="G207" s="13">
        <v>0</v>
      </c>
      <c r="H207" s="46" t="str">
        <f t="shared" si="78"/>
        <v>N/A</v>
      </c>
      <c r="I207" s="59" t="s">
        <v>1736</v>
      </c>
      <c r="J207" s="59" t="s">
        <v>1736</v>
      </c>
      <c r="K207" s="47" t="s">
        <v>736</v>
      </c>
      <c r="L207" s="9" t="str">
        <f t="shared" si="75"/>
        <v>N/A</v>
      </c>
    </row>
    <row r="208" spans="1:12" ht="25.5" x14ac:dyDescent="0.2">
      <c r="A208" s="2" t="s">
        <v>1667</v>
      </c>
      <c r="B208" s="37" t="s">
        <v>213</v>
      </c>
      <c r="C208" s="13">
        <v>15.729380404</v>
      </c>
      <c r="D208" s="46" t="str">
        <f t="shared" si="76"/>
        <v>N/A</v>
      </c>
      <c r="E208" s="13">
        <v>16.460035881</v>
      </c>
      <c r="F208" s="46" t="str">
        <f t="shared" si="77"/>
        <v>N/A</v>
      </c>
      <c r="G208" s="13">
        <v>16.003723453999999</v>
      </c>
      <c r="H208" s="46" t="str">
        <f t="shared" si="78"/>
        <v>N/A</v>
      </c>
      <c r="I208" s="59">
        <v>4.6449999999999996</v>
      </c>
      <c r="J208" s="59">
        <v>-2.77</v>
      </c>
      <c r="K208" s="47" t="s">
        <v>736</v>
      </c>
      <c r="L208" s="9" t="str">
        <f t="shared" si="75"/>
        <v>Yes</v>
      </c>
    </row>
    <row r="209" spans="1:12" ht="25.5" x14ac:dyDescent="0.2">
      <c r="A209" s="2" t="s">
        <v>1668</v>
      </c>
      <c r="B209" s="37" t="s">
        <v>213</v>
      </c>
      <c r="C209" s="13">
        <v>8.4144866200000001E-2</v>
      </c>
      <c r="D209" s="46" t="str">
        <f t="shared" si="76"/>
        <v>N/A</v>
      </c>
      <c r="E209" s="13">
        <v>0.15718280700000001</v>
      </c>
      <c r="F209" s="46" t="str">
        <f t="shared" si="77"/>
        <v>N/A</v>
      </c>
      <c r="G209" s="13">
        <v>0.15967943170000001</v>
      </c>
      <c r="H209" s="46" t="str">
        <f t="shared" si="78"/>
        <v>N/A</v>
      </c>
      <c r="I209" s="59">
        <v>86.8</v>
      </c>
      <c r="J209" s="59">
        <v>1.5880000000000001</v>
      </c>
      <c r="K209" s="47" t="s">
        <v>736</v>
      </c>
      <c r="L209" s="9" t="str">
        <f t="shared" si="75"/>
        <v>Yes</v>
      </c>
    </row>
    <row r="210" spans="1:12" ht="25.5" x14ac:dyDescent="0.2">
      <c r="A210" s="2" t="s">
        <v>1669</v>
      </c>
      <c r="B210" s="37" t="s">
        <v>213</v>
      </c>
      <c r="C210" s="13">
        <v>23.149687222000001</v>
      </c>
      <c r="D210" s="46" t="str">
        <f t="shared" si="76"/>
        <v>N/A</v>
      </c>
      <c r="E210" s="13">
        <v>24.236538115999998</v>
      </c>
      <c r="F210" s="46" t="str">
        <f t="shared" si="77"/>
        <v>N/A</v>
      </c>
      <c r="G210" s="13">
        <v>23.626940469000001</v>
      </c>
      <c r="H210" s="46" t="str">
        <f t="shared" si="78"/>
        <v>N/A</v>
      </c>
      <c r="I210" s="59">
        <v>4.6950000000000003</v>
      </c>
      <c r="J210" s="59">
        <v>-2.52</v>
      </c>
      <c r="K210" s="47" t="s">
        <v>736</v>
      </c>
      <c r="L210" s="9" t="str">
        <f t="shared" si="75"/>
        <v>Yes</v>
      </c>
    </row>
    <row r="211" spans="1:12" ht="25.5" x14ac:dyDescent="0.2">
      <c r="A211" s="2" t="s">
        <v>1670</v>
      </c>
      <c r="B211" s="37" t="s">
        <v>213</v>
      </c>
      <c r="C211" s="13">
        <v>2.46225435E-2</v>
      </c>
      <c r="D211" s="46" t="str">
        <f t="shared" si="76"/>
        <v>N/A</v>
      </c>
      <c r="E211" s="13">
        <v>2.63391244E-2</v>
      </c>
      <c r="F211" s="46" t="str">
        <f t="shared" si="77"/>
        <v>N/A</v>
      </c>
      <c r="G211" s="13">
        <v>2.68532137E-2</v>
      </c>
      <c r="H211" s="46" t="str">
        <f t="shared" si="78"/>
        <v>N/A</v>
      </c>
      <c r="I211" s="59">
        <v>6.9720000000000004</v>
      </c>
      <c r="J211" s="59">
        <v>1.952</v>
      </c>
      <c r="K211" s="47" t="s">
        <v>736</v>
      </c>
      <c r="L211" s="9" t="str">
        <f t="shared" si="75"/>
        <v>Yes</v>
      </c>
    </row>
    <row r="212" spans="1:12" ht="25.5" x14ac:dyDescent="0.2">
      <c r="A212" s="2" t="s">
        <v>1671</v>
      </c>
      <c r="B212" s="37" t="s">
        <v>213</v>
      </c>
      <c r="C212" s="13">
        <v>0</v>
      </c>
      <c r="D212" s="46" t="str">
        <f t="shared" si="76"/>
        <v>N/A</v>
      </c>
      <c r="E212" s="13">
        <v>0</v>
      </c>
      <c r="F212" s="46" t="str">
        <f t="shared" si="77"/>
        <v>N/A</v>
      </c>
      <c r="G212" s="13">
        <v>0</v>
      </c>
      <c r="H212" s="46" t="str">
        <f t="shared" si="78"/>
        <v>N/A</v>
      </c>
      <c r="I212" s="59" t="s">
        <v>1736</v>
      </c>
      <c r="J212" s="59" t="s">
        <v>1736</v>
      </c>
      <c r="K212" s="47" t="s">
        <v>736</v>
      </c>
      <c r="L212" s="9" t="str">
        <f t="shared" si="75"/>
        <v>N/A</v>
      </c>
    </row>
    <row r="213" spans="1:12" ht="38.25" x14ac:dyDescent="0.2">
      <c r="A213" s="2" t="s">
        <v>1644</v>
      </c>
      <c r="B213" s="37" t="s">
        <v>213</v>
      </c>
      <c r="C213" s="13">
        <v>1.2439737217</v>
      </c>
      <c r="D213" s="46" t="str">
        <f t="shared" si="76"/>
        <v>N/A</v>
      </c>
      <c r="E213" s="13">
        <v>1.3204349717999999</v>
      </c>
      <c r="F213" s="46" t="str">
        <f t="shared" si="77"/>
        <v>N/A</v>
      </c>
      <c r="G213" s="13">
        <v>1.0878791216999999</v>
      </c>
      <c r="H213" s="46" t="str">
        <f t="shared" si="78"/>
        <v>N/A</v>
      </c>
      <c r="I213" s="59">
        <v>6.1470000000000002</v>
      </c>
      <c r="J213" s="59">
        <v>-17.600000000000001</v>
      </c>
      <c r="K213" s="47" t="s">
        <v>736</v>
      </c>
      <c r="L213" s="9" t="str">
        <f t="shared" si="75"/>
        <v>Yes</v>
      </c>
    </row>
    <row r="214" spans="1:12" x14ac:dyDescent="0.2">
      <c r="A214" s="169" t="s">
        <v>1633</v>
      </c>
      <c r="B214" s="170"/>
      <c r="C214" s="170"/>
      <c r="D214" s="170"/>
      <c r="E214" s="170"/>
      <c r="F214" s="170"/>
      <c r="G214" s="170"/>
      <c r="H214" s="170"/>
      <c r="I214" s="170"/>
      <c r="J214" s="170"/>
      <c r="K214" s="170"/>
      <c r="L214" s="171"/>
    </row>
    <row r="215" spans="1:12" x14ac:dyDescent="0.2">
      <c r="A215" s="159" t="s">
        <v>1631</v>
      </c>
      <c r="B215" s="160"/>
      <c r="C215" s="160"/>
      <c r="D215" s="160"/>
      <c r="E215" s="160"/>
      <c r="F215" s="160"/>
      <c r="G215" s="160"/>
      <c r="H215" s="160"/>
      <c r="I215" s="160"/>
      <c r="J215" s="160"/>
      <c r="K215" s="160"/>
      <c r="L215" s="161"/>
    </row>
    <row r="216" spans="1:12" s="21" customFormat="1" x14ac:dyDescent="0.2">
      <c r="A216" s="162" t="s">
        <v>1734</v>
      </c>
      <c r="B216" s="162"/>
      <c r="C216" s="162"/>
      <c r="D216" s="162"/>
      <c r="E216" s="162"/>
      <c r="F216" s="162"/>
      <c r="G216" s="162"/>
      <c r="H216" s="162"/>
      <c r="I216" s="162"/>
      <c r="J216" s="162"/>
      <c r="K216" s="162"/>
      <c r="L216" s="163"/>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1727</v>
      </c>
      <c r="B1" s="151"/>
      <c r="C1" s="151"/>
      <c r="D1" s="151"/>
      <c r="E1" s="151"/>
      <c r="F1" s="151"/>
      <c r="G1" s="151"/>
      <c r="H1" s="151"/>
      <c r="I1" s="151"/>
      <c r="J1" s="151"/>
      <c r="K1" s="151"/>
      <c r="L1" s="152"/>
    </row>
    <row r="2" spans="1:12" ht="54" customHeight="1" x14ac:dyDescent="0.2">
      <c r="A2" s="175" t="s">
        <v>1594</v>
      </c>
      <c r="B2" s="176"/>
      <c r="C2" s="176"/>
      <c r="D2" s="176"/>
      <c r="E2" s="176"/>
      <c r="F2" s="176"/>
      <c r="G2" s="176"/>
      <c r="H2" s="176"/>
      <c r="I2" s="176"/>
      <c r="J2" s="176"/>
      <c r="K2" s="176"/>
      <c r="L2" s="177"/>
    </row>
    <row r="3" spans="1:12" s="21" customFormat="1" x14ac:dyDescent="0.2">
      <c r="A3" s="156" t="s">
        <v>1735</v>
      </c>
      <c r="B3" s="157"/>
      <c r="C3" s="157"/>
      <c r="D3" s="157"/>
      <c r="E3" s="157"/>
      <c r="F3" s="157"/>
      <c r="G3" s="157"/>
      <c r="H3" s="157"/>
      <c r="I3" s="157"/>
      <c r="J3" s="157"/>
      <c r="K3" s="157"/>
      <c r="L3" s="158"/>
    </row>
    <row r="4" spans="1:12" s="21" customFormat="1" x14ac:dyDescent="0.2">
      <c r="A4" s="172" t="s">
        <v>648</v>
      </c>
      <c r="B4" s="173"/>
      <c r="C4" s="173"/>
      <c r="D4" s="173"/>
      <c r="E4" s="173"/>
      <c r="F4" s="173"/>
      <c r="G4" s="173"/>
      <c r="H4" s="173"/>
      <c r="I4" s="173"/>
      <c r="J4" s="173"/>
      <c r="K4" s="173"/>
      <c r="L4" s="174"/>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18" t="s">
        <v>3</v>
      </c>
      <c r="B6" s="50" t="s">
        <v>213</v>
      </c>
      <c r="C6" s="1">
        <v>41176</v>
      </c>
      <c r="D6" s="11" t="str">
        <f t="shared" ref="D6:D39" si="0">IF($B6="N/A","N/A",IF(C6&gt;10,"No",IF(C6&lt;-10,"No","Yes")))</f>
        <v>N/A</v>
      </c>
      <c r="E6" s="1">
        <v>42510</v>
      </c>
      <c r="F6" s="11" t="str">
        <f t="shared" ref="F6:F39" si="1">IF($B6="N/A","N/A",IF(E6&gt;10,"No",IF(E6&lt;-10,"No","Yes")))</f>
        <v>N/A</v>
      </c>
      <c r="G6" s="1">
        <v>43176</v>
      </c>
      <c r="H6" s="11" t="str">
        <f t="shared" ref="H6:H39" si="2">IF($B6="N/A","N/A",IF(G6&gt;10,"No",IF(G6&lt;-10,"No","Yes")))</f>
        <v>N/A</v>
      </c>
      <c r="I6" s="59">
        <v>3.24</v>
      </c>
      <c r="J6" s="59">
        <v>1.5669999999999999</v>
      </c>
      <c r="K6" s="50" t="s">
        <v>736</v>
      </c>
      <c r="L6" s="9" t="str">
        <f t="shared" ref="L6:L39" si="3">IF(J6="Div by 0", "N/A", IF(K6="N/A","N/A", IF(J6&gt;VALUE(MID(K6,1,2)), "No", IF(J6&lt;-1*VALUE(MID(K6,1,2)), "No", "Yes"))))</f>
        <v>Yes</v>
      </c>
    </row>
    <row r="7" spans="1:12" x14ac:dyDescent="0.2">
      <c r="A7" s="18" t="s">
        <v>4</v>
      </c>
      <c r="B7" s="37" t="s">
        <v>213</v>
      </c>
      <c r="C7" s="38">
        <v>33021</v>
      </c>
      <c r="D7" s="46" t="str">
        <f t="shared" si="0"/>
        <v>N/A</v>
      </c>
      <c r="E7" s="38">
        <v>34638</v>
      </c>
      <c r="F7" s="46" t="str">
        <f t="shared" si="1"/>
        <v>N/A</v>
      </c>
      <c r="G7" s="38">
        <v>35326</v>
      </c>
      <c r="H7" s="46" t="str">
        <f t="shared" si="2"/>
        <v>N/A</v>
      </c>
      <c r="I7" s="12">
        <v>4.8970000000000002</v>
      </c>
      <c r="J7" s="12">
        <v>1.986</v>
      </c>
      <c r="K7" s="47" t="s">
        <v>736</v>
      </c>
      <c r="L7" s="9" t="str">
        <f t="shared" si="3"/>
        <v>Yes</v>
      </c>
    </row>
    <row r="8" spans="1:12" x14ac:dyDescent="0.2">
      <c r="A8" s="18" t="s">
        <v>359</v>
      </c>
      <c r="B8" s="37" t="s">
        <v>213</v>
      </c>
      <c r="C8" s="8">
        <v>80.194773655000006</v>
      </c>
      <c r="D8" s="46" t="str">
        <f>IF($B8="N/A","N/A",IF(C8&gt;10,"No",IF(C8&lt;-10,"No","Yes")))</f>
        <v>N/A</v>
      </c>
      <c r="E8" s="8">
        <v>81.482004234000001</v>
      </c>
      <c r="F8" s="46" t="str">
        <f t="shared" si="1"/>
        <v>N/A</v>
      </c>
      <c r="G8" s="8">
        <v>81.818602928000004</v>
      </c>
      <c r="H8" s="46" t="str">
        <f t="shared" si="2"/>
        <v>N/A</v>
      </c>
      <c r="I8" s="12">
        <v>1.605</v>
      </c>
      <c r="J8" s="12">
        <v>0.41310000000000002</v>
      </c>
      <c r="K8" s="47" t="s">
        <v>736</v>
      </c>
      <c r="L8" s="9" t="str">
        <f t="shared" si="3"/>
        <v>Yes</v>
      </c>
    </row>
    <row r="9" spans="1:12" x14ac:dyDescent="0.2">
      <c r="A9" s="18" t="s">
        <v>83</v>
      </c>
      <c r="B9" s="37" t="s">
        <v>213</v>
      </c>
      <c r="C9" s="38">
        <v>37009.31</v>
      </c>
      <c r="D9" s="46" t="str">
        <f t="shared" si="0"/>
        <v>N/A</v>
      </c>
      <c r="E9" s="38">
        <v>38011.81</v>
      </c>
      <c r="F9" s="46" t="str">
        <f t="shared" si="1"/>
        <v>N/A</v>
      </c>
      <c r="G9" s="38">
        <v>38888.28</v>
      </c>
      <c r="H9" s="46" t="str">
        <f t="shared" si="2"/>
        <v>N/A</v>
      </c>
      <c r="I9" s="12">
        <v>2.7090000000000001</v>
      </c>
      <c r="J9" s="12">
        <v>2.306</v>
      </c>
      <c r="K9" s="47" t="s">
        <v>736</v>
      </c>
      <c r="L9" s="9" t="str">
        <f t="shared" si="3"/>
        <v>Yes</v>
      </c>
    </row>
    <row r="10" spans="1:12" x14ac:dyDescent="0.2">
      <c r="A10" s="18" t="s">
        <v>100</v>
      </c>
      <c r="B10" s="37" t="s">
        <v>213</v>
      </c>
      <c r="C10" s="38">
        <v>11</v>
      </c>
      <c r="D10" s="46" t="str">
        <f t="shared" si="0"/>
        <v>N/A</v>
      </c>
      <c r="E10" s="38">
        <v>11</v>
      </c>
      <c r="F10" s="46" t="str">
        <f t="shared" si="1"/>
        <v>N/A</v>
      </c>
      <c r="G10" s="38">
        <v>11</v>
      </c>
      <c r="H10" s="46" t="str">
        <f t="shared" si="2"/>
        <v>N/A</v>
      </c>
      <c r="I10" s="12">
        <v>0</v>
      </c>
      <c r="J10" s="12">
        <v>16.670000000000002</v>
      </c>
      <c r="K10" s="47" t="s">
        <v>736</v>
      </c>
      <c r="L10" s="9" t="str">
        <f t="shared" si="3"/>
        <v>Yes</v>
      </c>
    </row>
    <row r="11" spans="1:12" x14ac:dyDescent="0.2">
      <c r="A11" s="18" t="s">
        <v>977</v>
      </c>
      <c r="B11" s="37" t="s">
        <v>213</v>
      </c>
      <c r="C11" s="38">
        <v>11</v>
      </c>
      <c r="D11" s="46" t="str">
        <f t="shared" si="0"/>
        <v>N/A</v>
      </c>
      <c r="E11" s="38">
        <v>11</v>
      </c>
      <c r="F11" s="46" t="str">
        <f t="shared" si="1"/>
        <v>N/A</v>
      </c>
      <c r="G11" s="38">
        <v>11</v>
      </c>
      <c r="H11" s="46" t="str">
        <f t="shared" si="2"/>
        <v>N/A</v>
      </c>
      <c r="I11" s="12">
        <v>-33.299999999999997</v>
      </c>
      <c r="J11" s="12">
        <v>50</v>
      </c>
      <c r="K11" s="47" t="s">
        <v>736</v>
      </c>
      <c r="L11" s="9" t="str">
        <f t="shared" si="3"/>
        <v>No</v>
      </c>
    </row>
    <row r="12" spans="1:12" x14ac:dyDescent="0.2">
      <c r="A12" s="18" t="s">
        <v>978</v>
      </c>
      <c r="B12" s="37" t="s">
        <v>213</v>
      </c>
      <c r="C12" s="38">
        <v>0</v>
      </c>
      <c r="D12" s="46" t="str">
        <f t="shared" si="0"/>
        <v>N/A</v>
      </c>
      <c r="E12" s="38">
        <v>0</v>
      </c>
      <c r="F12" s="46" t="str">
        <f t="shared" si="1"/>
        <v>N/A</v>
      </c>
      <c r="G12" s="38">
        <v>0</v>
      </c>
      <c r="H12" s="46" t="str">
        <f t="shared" si="2"/>
        <v>N/A</v>
      </c>
      <c r="I12" s="12" t="s">
        <v>1736</v>
      </c>
      <c r="J12" s="12" t="s">
        <v>1736</v>
      </c>
      <c r="K12" s="47" t="s">
        <v>736</v>
      </c>
      <c r="L12" s="9" t="str">
        <f t="shared" si="3"/>
        <v>N/A</v>
      </c>
    </row>
    <row r="13" spans="1:12" x14ac:dyDescent="0.2">
      <c r="A13" s="18" t="s">
        <v>979</v>
      </c>
      <c r="B13" s="37" t="s">
        <v>213</v>
      </c>
      <c r="C13" s="38">
        <v>0</v>
      </c>
      <c r="D13" s="46" t="str">
        <f t="shared" si="0"/>
        <v>N/A</v>
      </c>
      <c r="E13" s="38">
        <v>0</v>
      </c>
      <c r="F13" s="46" t="str">
        <f t="shared" si="1"/>
        <v>N/A</v>
      </c>
      <c r="G13" s="38">
        <v>0</v>
      </c>
      <c r="H13" s="46" t="str">
        <f t="shared" si="2"/>
        <v>N/A</v>
      </c>
      <c r="I13" s="12" t="s">
        <v>1736</v>
      </c>
      <c r="J13" s="12" t="s">
        <v>1736</v>
      </c>
      <c r="K13" s="47" t="s">
        <v>736</v>
      </c>
      <c r="L13" s="9" t="str">
        <f t="shared" si="3"/>
        <v>N/A</v>
      </c>
    </row>
    <row r="14" spans="1:12" x14ac:dyDescent="0.2">
      <c r="A14" s="18" t="s">
        <v>980</v>
      </c>
      <c r="B14" s="37" t="s">
        <v>213</v>
      </c>
      <c r="C14" s="38">
        <v>0</v>
      </c>
      <c r="D14" s="46" t="str">
        <f t="shared" si="0"/>
        <v>N/A</v>
      </c>
      <c r="E14" s="38">
        <v>11</v>
      </c>
      <c r="F14" s="46" t="str">
        <f t="shared" si="1"/>
        <v>N/A</v>
      </c>
      <c r="G14" s="38">
        <v>11</v>
      </c>
      <c r="H14" s="46" t="str">
        <f t="shared" si="2"/>
        <v>N/A</v>
      </c>
      <c r="I14" s="12" t="s">
        <v>1736</v>
      </c>
      <c r="J14" s="12">
        <v>-50</v>
      </c>
      <c r="K14" s="47" t="s">
        <v>736</v>
      </c>
      <c r="L14" s="9" t="str">
        <f t="shared" si="3"/>
        <v>No</v>
      </c>
    </row>
    <row r="15" spans="1:12" x14ac:dyDescent="0.2">
      <c r="A15" s="4" t="s">
        <v>981</v>
      </c>
      <c r="B15" s="37" t="s">
        <v>213</v>
      </c>
      <c r="C15" s="38">
        <v>0</v>
      </c>
      <c r="D15" s="46" t="str">
        <f t="shared" si="0"/>
        <v>N/A</v>
      </c>
      <c r="E15" s="38">
        <v>0</v>
      </c>
      <c r="F15" s="46" t="str">
        <f t="shared" si="1"/>
        <v>N/A</v>
      </c>
      <c r="G15" s="38">
        <v>0</v>
      </c>
      <c r="H15" s="46" t="str">
        <f t="shared" si="2"/>
        <v>N/A</v>
      </c>
      <c r="I15" s="12" t="s">
        <v>1736</v>
      </c>
      <c r="J15" s="12" t="s">
        <v>1736</v>
      </c>
      <c r="K15" s="47" t="s">
        <v>736</v>
      </c>
      <c r="L15" s="9" t="str">
        <f t="shared" si="3"/>
        <v>N/A</v>
      </c>
    </row>
    <row r="16" spans="1:12" x14ac:dyDescent="0.2">
      <c r="A16" s="4" t="s">
        <v>102</v>
      </c>
      <c r="B16" s="37" t="s">
        <v>213</v>
      </c>
      <c r="C16" s="38">
        <v>31181</v>
      </c>
      <c r="D16" s="46" t="str">
        <f t="shared" si="0"/>
        <v>N/A</v>
      </c>
      <c r="E16" s="38">
        <v>31724</v>
      </c>
      <c r="F16" s="46" t="str">
        <f t="shared" si="1"/>
        <v>N/A</v>
      </c>
      <c r="G16" s="38">
        <v>31340</v>
      </c>
      <c r="H16" s="46" t="str">
        <f t="shared" si="2"/>
        <v>N/A</v>
      </c>
      <c r="I16" s="12">
        <v>1.7410000000000001</v>
      </c>
      <c r="J16" s="12">
        <v>-1.21</v>
      </c>
      <c r="K16" s="47" t="s">
        <v>736</v>
      </c>
      <c r="L16" s="9" t="str">
        <f t="shared" si="3"/>
        <v>Yes</v>
      </c>
    </row>
    <row r="17" spans="1:12" x14ac:dyDescent="0.2">
      <c r="A17" s="4" t="s">
        <v>982</v>
      </c>
      <c r="B17" s="37" t="s">
        <v>213</v>
      </c>
      <c r="C17" s="38">
        <v>31088</v>
      </c>
      <c r="D17" s="46" t="str">
        <f t="shared" si="0"/>
        <v>N/A</v>
      </c>
      <c r="E17" s="38">
        <v>31635</v>
      </c>
      <c r="F17" s="46" t="str">
        <f t="shared" si="1"/>
        <v>N/A</v>
      </c>
      <c r="G17" s="38">
        <v>31259</v>
      </c>
      <c r="H17" s="46" t="str">
        <f t="shared" si="2"/>
        <v>N/A</v>
      </c>
      <c r="I17" s="12">
        <v>1.76</v>
      </c>
      <c r="J17" s="12">
        <v>-1.19</v>
      </c>
      <c r="K17" s="47" t="s">
        <v>736</v>
      </c>
      <c r="L17" s="9" t="str">
        <f t="shared" si="3"/>
        <v>Yes</v>
      </c>
    </row>
    <row r="18" spans="1:12" x14ac:dyDescent="0.2">
      <c r="A18" s="4" t="s">
        <v>983</v>
      </c>
      <c r="B18" s="37" t="s">
        <v>213</v>
      </c>
      <c r="C18" s="38">
        <v>0</v>
      </c>
      <c r="D18" s="46" t="str">
        <f t="shared" si="0"/>
        <v>N/A</v>
      </c>
      <c r="E18" s="38">
        <v>0</v>
      </c>
      <c r="F18" s="46" t="str">
        <f t="shared" si="1"/>
        <v>N/A</v>
      </c>
      <c r="G18" s="38">
        <v>11</v>
      </c>
      <c r="H18" s="46" t="str">
        <f t="shared" si="2"/>
        <v>N/A</v>
      </c>
      <c r="I18" s="12" t="s">
        <v>1736</v>
      </c>
      <c r="J18" s="12" t="s">
        <v>1736</v>
      </c>
      <c r="K18" s="47" t="s">
        <v>736</v>
      </c>
      <c r="L18" s="9" t="str">
        <f t="shared" si="3"/>
        <v>N/A</v>
      </c>
    </row>
    <row r="19" spans="1:12" x14ac:dyDescent="0.2">
      <c r="A19" s="4" t="s">
        <v>984</v>
      </c>
      <c r="B19" s="37" t="s">
        <v>213</v>
      </c>
      <c r="C19" s="38">
        <v>0</v>
      </c>
      <c r="D19" s="46" t="str">
        <f t="shared" si="0"/>
        <v>N/A</v>
      </c>
      <c r="E19" s="38">
        <v>0</v>
      </c>
      <c r="F19" s="46" t="str">
        <f t="shared" si="1"/>
        <v>N/A</v>
      </c>
      <c r="G19" s="38">
        <v>11</v>
      </c>
      <c r="H19" s="46" t="str">
        <f t="shared" si="2"/>
        <v>N/A</v>
      </c>
      <c r="I19" s="12" t="s">
        <v>1736</v>
      </c>
      <c r="J19" s="12" t="s">
        <v>1736</v>
      </c>
      <c r="K19" s="47" t="s">
        <v>736</v>
      </c>
      <c r="L19" s="9" t="str">
        <f t="shared" si="3"/>
        <v>N/A</v>
      </c>
    </row>
    <row r="20" spans="1:12" x14ac:dyDescent="0.2">
      <c r="A20" s="4" t="s">
        <v>985</v>
      </c>
      <c r="B20" s="37" t="s">
        <v>213</v>
      </c>
      <c r="C20" s="38">
        <v>93</v>
      </c>
      <c r="D20" s="46" t="str">
        <f t="shared" si="0"/>
        <v>N/A</v>
      </c>
      <c r="E20" s="38">
        <v>88</v>
      </c>
      <c r="F20" s="46" t="str">
        <f t="shared" si="1"/>
        <v>N/A</v>
      </c>
      <c r="G20" s="38">
        <v>76</v>
      </c>
      <c r="H20" s="46" t="str">
        <f t="shared" si="2"/>
        <v>N/A</v>
      </c>
      <c r="I20" s="12">
        <v>-5.38</v>
      </c>
      <c r="J20" s="12">
        <v>-13.6</v>
      </c>
      <c r="K20" s="47" t="s">
        <v>736</v>
      </c>
      <c r="L20" s="9" t="str">
        <f t="shared" si="3"/>
        <v>Yes</v>
      </c>
    </row>
    <row r="21" spans="1:12" x14ac:dyDescent="0.2">
      <c r="A21" s="2" t="s">
        <v>986</v>
      </c>
      <c r="B21" s="37" t="s">
        <v>213</v>
      </c>
      <c r="C21" s="38">
        <v>0</v>
      </c>
      <c r="D21" s="46" t="str">
        <f t="shared" si="0"/>
        <v>N/A</v>
      </c>
      <c r="E21" s="38">
        <v>11</v>
      </c>
      <c r="F21" s="46" t="str">
        <f t="shared" si="1"/>
        <v>N/A</v>
      </c>
      <c r="G21" s="38">
        <v>11</v>
      </c>
      <c r="H21" s="46" t="str">
        <f t="shared" si="2"/>
        <v>N/A</v>
      </c>
      <c r="I21" s="12" t="s">
        <v>1736</v>
      </c>
      <c r="J21" s="12">
        <v>200</v>
      </c>
      <c r="K21" s="47" t="s">
        <v>736</v>
      </c>
      <c r="L21" s="9" t="str">
        <f t="shared" si="3"/>
        <v>No</v>
      </c>
    </row>
    <row r="22" spans="1:12" x14ac:dyDescent="0.2">
      <c r="A22" s="4" t="s">
        <v>1704</v>
      </c>
      <c r="B22" s="37" t="s">
        <v>213</v>
      </c>
      <c r="C22" s="38">
        <v>9904</v>
      </c>
      <c r="D22" s="46" t="str">
        <f t="shared" si="0"/>
        <v>N/A</v>
      </c>
      <c r="E22" s="38">
        <v>10725</v>
      </c>
      <c r="F22" s="46" t="str">
        <f t="shared" si="1"/>
        <v>N/A</v>
      </c>
      <c r="G22" s="38">
        <v>11755</v>
      </c>
      <c r="H22" s="46" t="str">
        <f t="shared" si="2"/>
        <v>N/A</v>
      </c>
      <c r="I22" s="12">
        <v>8.2899999999999991</v>
      </c>
      <c r="J22" s="12">
        <v>9.6039999999999992</v>
      </c>
      <c r="K22" s="47" t="s">
        <v>736</v>
      </c>
      <c r="L22" s="9" t="str">
        <f t="shared" si="3"/>
        <v>Yes</v>
      </c>
    </row>
    <row r="23" spans="1:12" x14ac:dyDescent="0.2">
      <c r="A23" s="4" t="s">
        <v>987</v>
      </c>
      <c r="B23" s="37" t="s">
        <v>213</v>
      </c>
      <c r="C23" s="38">
        <v>1320</v>
      </c>
      <c r="D23" s="46" t="str">
        <f t="shared" si="0"/>
        <v>N/A</v>
      </c>
      <c r="E23" s="38">
        <v>1478</v>
      </c>
      <c r="F23" s="46" t="str">
        <f t="shared" si="1"/>
        <v>N/A</v>
      </c>
      <c r="G23" s="38">
        <v>1634</v>
      </c>
      <c r="H23" s="46" t="str">
        <f t="shared" si="2"/>
        <v>N/A</v>
      </c>
      <c r="I23" s="12">
        <v>11.97</v>
      </c>
      <c r="J23" s="12">
        <v>10.55</v>
      </c>
      <c r="K23" s="47" t="s">
        <v>736</v>
      </c>
      <c r="L23" s="9" t="str">
        <f t="shared" si="3"/>
        <v>Yes</v>
      </c>
    </row>
    <row r="24" spans="1:12" x14ac:dyDescent="0.2">
      <c r="A24" s="4" t="s">
        <v>988</v>
      </c>
      <c r="B24" s="37" t="s">
        <v>213</v>
      </c>
      <c r="C24" s="38">
        <v>0</v>
      </c>
      <c r="D24" s="46" t="str">
        <f t="shared" si="0"/>
        <v>N/A</v>
      </c>
      <c r="E24" s="38">
        <v>0</v>
      </c>
      <c r="F24" s="46" t="str">
        <f t="shared" si="1"/>
        <v>N/A</v>
      </c>
      <c r="G24" s="38">
        <v>0</v>
      </c>
      <c r="H24" s="46" t="str">
        <f t="shared" si="2"/>
        <v>N/A</v>
      </c>
      <c r="I24" s="12" t="s">
        <v>1736</v>
      </c>
      <c r="J24" s="12" t="s">
        <v>1736</v>
      </c>
      <c r="K24" s="47" t="s">
        <v>736</v>
      </c>
      <c r="L24" s="9" t="str">
        <f t="shared" si="3"/>
        <v>N/A</v>
      </c>
    </row>
    <row r="25" spans="1:12" x14ac:dyDescent="0.2">
      <c r="A25" s="4" t="s">
        <v>989</v>
      </c>
      <c r="B25" s="37" t="s">
        <v>213</v>
      </c>
      <c r="C25" s="38">
        <v>164</v>
      </c>
      <c r="D25" s="46" t="str">
        <f t="shared" si="0"/>
        <v>N/A</v>
      </c>
      <c r="E25" s="38">
        <v>132</v>
      </c>
      <c r="F25" s="46" t="str">
        <f t="shared" si="1"/>
        <v>N/A</v>
      </c>
      <c r="G25" s="38">
        <v>316</v>
      </c>
      <c r="H25" s="46" t="str">
        <f t="shared" si="2"/>
        <v>N/A</v>
      </c>
      <c r="I25" s="12">
        <v>-19.5</v>
      </c>
      <c r="J25" s="12">
        <v>139.4</v>
      </c>
      <c r="K25" s="47" t="s">
        <v>736</v>
      </c>
      <c r="L25" s="9" t="str">
        <f t="shared" si="3"/>
        <v>No</v>
      </c>
    </row>
    <row r="26" spans="1:12" x14ac:dyDescent="0.2">
      <c r="A26" s="4" t="s">
        <v>990</v>
      </c>
      <c r="B26" s="37" t="s">
        <v>213</v>
      </c>
      <c r="C26" s="38">
        <v>980</v>
      </c>
      <c r="D26" s="46" t="str">
        <f t="shared" si="0"/>
        <v>N/A</v>
      </c>
      <c r="E26" s="38">
        <v>1068</v>
      </c>
      <c r="F26" s="46" t="str">
        <f t="shared" si="1"/>
        <v>N/A</v>
      </c>
      <c r="G26" s="38">
        <v>1205</v>
      </c>
      <c r="H26" s="46" t="str">
        <f t="shared" si="2"/>
        <v>N/A</v>
      </c>
      <c r="I26" s="12">
        <v>8.98</v>
      </c>
      <c r="J26" s="12">
        <v>12.83</v>
      </c>
      <c r="K26" s="47" t="s">
        <v>736</v>
      </c>
      <c r="L26" s="9" t="str">
        <f t="shared" si="3"/>
        <v>Yes</v>
      </c>
    </row>
    <row r="27" spans="1:12" x14ac:dyDescent="0.2">
      <c r="A27" s="4" t="s">
        <v>991</v>
      </c>
      <c r="B27" s="37" t="s">
        <v>213</v>
      </c>
      <c r="C27" s="38">
        <v>94</v>
      </c>
      <c r="D27" s="46" t="str">
        <f t="shared" si="0"/>
        <v>N/A</v>
      </c>
      <c r="E27" s="38">
        <v>103</v>
      </c>
      <c r="F27" s="46" t="str">
        <f t="shared" si="1"/>
        <v>N/A</v>
      </c>
      <c r="G27" s="38">
        <v>80</v>
      </c>
      <c r="H27" s="46" t="str">
        <f t="shared" si="2"/>
        <v>N/A</v>
      </c>
      <c r="I27" s="12">
        <v>9.5739999999999998</v>
      </c>
      <c r="J27" s="12">
        <v>-22.3</v>
      </c>
      <c r="K27" s="47" t="s">
        <v>736</v>
      </c>
      <c r="L27" s="9" t="str">
        <f t="shared" si="3"/>
        <v>Yes</v>
      </c>
    </row>
    <row r="28" spans="1:12" x14ac:dyDescent="0.2">
      <c r="A28" s="60" t="s">
        <v>992</v>
      </c>
      <c r="B28" s="37" t="s">
        <v>213</v>
      </c>
      <c r="C28" s="38">
        <v>6980</v>
      </c>
      <c r="D28" s="46" t="str">
        <f t="shared" si="0"/>
        <v>N/A</v>
      </c>
      <c r="E28" s="38">
        <v>7841</v>
      </c>
      <c r="F28" s="46" t="str">
        <f t="shared" si="1"/>
        <v>N/A</v>
      </c>
      <c r="G28" s="38">
        <v>8420</v>
      </c>
      <c r="H28" s="46" t="str">
        <f t="shared" si="2"/>
        <v>N/A</v>
      </c>
      <c r="I28" s="12">
        <v>12.34</v>
      </c>
      <c r="J28" s="12">
        <v>7.3840000000000003</v>
      </c>
      <c r="K28" s="47" t="s">
        <v>736</v>
      </c>
      <c r="L28" s="9" t="str">
        <f t="shared" si="3"/>
        <v>Yes</v>
      </c>
    </row>
    <row r="29" spans="1:12" x14ac:dyDescent="0.2">
      <c r="A29" s="60" t="s">
        <v>993</v>
      </c>
      <c r="B29" s="37" t="s">
        <v>213</v>
      </c>
      <c r="C29" s="38">
        <v>366</v>
      </c>
      <c r="D29" s="46" t="str">
        <f t="shared" si="0"/>
        <v>N/A</v>
      </c>
      <c r="E29" s="38">
        <v>103</v>
      </c>
      <c r="F29" s="46" t="str">
        <f t="shared" si="1"/>
        <v>N/A</v>
      </c>
      <c r="G29" s="38">
        <v>100</v>
      </c>
      <c r="H29" s="46" t="str">
        <f t="shared" si="2"/>
        <v>N/A</v>
      </c>
      <c r="I29" s="12">
        <v>-71.900000000000006</v>
      </c>
      <c r="J29" s="12">
        <v>-2.91</v>
      </c>
      <c r="K29" s="47" t="s">
        <v>736</v>
      </c>
      <c r="L29" s="9" t="str">
        <f t="shared" si="3"/>
        <v>Yes</v>
      </c>
    </row>
    <row r="30" spans="1:12" x14ac:dyDescent="0.2">
      <c r="A30" s="60" t="s">
        <v>106</v>
      </c>
      <c r="B30" s="37" t="s">
        <v>213</v>
      </c>
      <c r="C30" s="38">
        <v>85</v>
      </c>
      <c r="D30" s="46" t="str">
        <f t="shared" si="0"/>
        <v>N/A</v>
      </c>
      <c r="E30" s="38">
        <v>55</v>
      </c>
      <c r="F30" s="46" t="str">
        <f t="shared" si="1"/>
        <v>N/A</v>
      </c>
      <c r="G30" s="38">
        <v>74</v>
      </c>
      <c r="H30" s="46" t="str">
        <f t="shared" si="2"/>
        <v>N/A</v>
      </c>
      <c r="I30" s="12">
        <v>-35.299999999999997</v>
      </c>
      <c r="J30" s="12">
        <v>34.549999999999997</v>
      </c>
      <c r="K30" s="47" t="s">
        <v>736</v>
      </c>
      <c r="L30" s="9" t="str">
        <f t="shared" si="3"/>
        <v>No</v>
      </c>
    </row>
    <row r="31" spans="1:12" x14ac:dyDescent="0.2">
      <c r="A31" s="48" t="s">
        <v>994</v>
      </c>
      <c r="B31" s="37" t="s">
        <v>213</v>
      </c>
      <c r="C31" s="38">
        <v>21</v>
      </c>
      <c r="D31" s="46" t="str">
        <f t="shared" si="0"/>
        <v>N/A</v>
      </c>
      <c r="E31" s="38">
        <v>11</v>
      </c>
      <c r="F31" s="46" t="str">
        <f t="shared" si="1"/>
        <v>N/A</v>
      </c>
      <c r="G31" s="38">
        <v>25</v>
      </c>
      <c r="H31" s="46" t="str">
        <f t="shared" si="2"/>
        <v>N/A</v>
      </c>
      <c r="I31" s="12">
        <v>-52.4</v>
      </c>
      <c r="J31" s="12">
        <v>150</v>
      </c>
      <c r="K31" s="47" t="s">
        <v>736</v>
      </c>
      <c r="L31" s="9" t="str">
        <f t="shared" si="3"/>
        <v>No</v>
      </c>
    </row>
    <row r="32" spans="1:12" x14ac:dyDescent="0.2">
      <c r="A32" s="48" t="s">
        <v>995</v>
      </c>
      <c r="B32" s="37" t="s">
        <v>213</v>
      </c>
      <c r="C32" s="38">
        <v>0</v>
      </c>
      <c r="D32" s="46" t="str">
        <f t="shared" si="0"/>
        <v>N/A</v>
      </c>
      <c r="E32" s="38">
        <v>0</v>
      </c>
      <c r="F32" s="46" t="str">
        <f t="shared" si="1"/>
        <v>N/A</v>
      </c>
      <c r="G32" s="38">
        <v>0</v>
      </c>
      <c r="H32" s="46" t="str">
        <f t="shared" si="2"/>
        <v>N/A</v>
      </c>
      <c r="I32" s="12" t="s">
        <v>1736</v>
      </c>
      <c r="J32" s="12" t="s">
        <v>1736</v>
      </c>
      <c r="K32" s="47" t="s">
        <v>736</v>
      </c>
      <c r="L32" s="9" t="str">
        <f t="shared" si="3"/>
        <v>N/A</v>
      </c>
    </row>
    <row r="33" spans="1:12" x14ac:dyDescent="0.2">
      <c r="A33" s="48" t="s">
        <v>996</v>
      </c>
      <c r="B33" s="37" t="s">
        <v>213</v>
      </c>
      <c r="C33" s="38">
        <v>47</v>
      </c>
      <c r="D33" s="46" t="str">
        <f t="shared" si="0"/>
        <v>N/A</v>
      </c>
      <c r="E33" s="38">
        <v>37</v>
      </c>
      <c r="F33" s="46" t="str">
        <f t="shared" si="1"/>
        <v>N/A</v>
      </c>
      <c r="G33" s="38">
        <v>40</v>
      </c>
      <c r="H33" s="46" t="str">
        <f t="shared" si="2"/>
        <v>N/A</v>
      </c>
      <c r="I33" s="12">
        <v>-21.3</v>
      </c>
      <c r="J33" s="12">
        <v>8.1080000000000005</v>
      </c>
      <c r="K33" s="47" t="s">
        <v>736</v>
      </c>
      <c r="L33" s="9" t="str">
        <f t="shared" si="3"/>
        <v>Yes</v>
      </c>
    </row>
    <row r="34" spans="1:12" x14ac:dyDescent="0.2">
      <c r="A34" s="48" t="s">
        <v>997</v>
      </c>
      <c r="B34" s="37" t="s">
        <v>213</v>
      </c>
      <c r="C34" s="38">
        <v>11</v>
      </c>
      <c r="D34" s="46" t="str">
        <f t="shared" si="0"/>
        <v>N/A</v>
      </c>
      <c r="E34" s="38">
        <v>11</v>
      </c>
      <c r="F34" s="46" t="str">
        <f t="shared" si="1"/>
        <v>N/A</v>
      </c>
      <c r="G34" s="38">
        <v>11</v>
      </c>
      <c r="H34" s="46" t="str">
        <f t="shared" si="2"/>
        <v>N/A</v>
      </c>
      <c r="I34" s="12">
        <v>33.33</v>
      </c>
      <c r="J34" s="12">
        <v>25</v>
      </c>
      <c r="K34" s="47" t="s">
        <v>736</v>
      </c>
      <c r="L34" s="9" t="str">
        <f t="shared" si="3"/>
        <v>Yes</v>
      </c>
    </row>
    <row r="35" spans="1:12" x14ac:dyDescent="0.2">
      <c r="A35" s="48" t="s">
        <v>998</v>
      </c>
      <c r="B35" s="37" t="s">
        <v>213</v>
      </c>
      <c r="C35" s="38">
        <v>13</v>
      </c>
      <c r="D35" s="46" t="str">
        <f t="shared" si="0"/>
        <v>N/A</v>
      </c>
      <c r="E35" s="38">
        <v>11</v>
      </c>
      <c r="F35" s="46" t="str">
        <f t="shared" si="1"/>
        <v>N/A</v>
      </c>
      <c r="G35" s="38">
        <v>11</v>
      </c>
      <c r="H35" s="46" t="str">
        <f t="shared" si="2"/>
        <v>N/A</v>
      </c>
      <c r="I35" s="12">
        <v>-69.2</v>
      </c>
      <c r="J35" s="12">
        <v>0</v>
      </c>
      <c r="K35" s="47" t="s">
        <v>736</v>
      </c>
      <c r="L35" s="9" t="str">
        <f t="shared" si="3"/>
        <v>Yes</v>
      </c>
    </row>
    <row r="36" spans="1:12" x14ac:dyDescent="0.2">
      <c r="A36" s="48" t="s">
        <v>999</v>
      </c>
      <c r="B36" s="37" t="s">
        <v>213</v>
      </c>
      <c r="C36" s="38">
        <v>11</v>
      </c>
      <c r="D36" s="46" t="str">
        <f t="shared" si="0"/>
        <v>N/A</v>
      </c>
      <c r="E36" s="38">
        <v>0</v>
      </c>
      <c r="F36" s="46" t="str">
        <f t="shared" si="1"/>
        <v>N/A</v>
      </c>
      <c r="G36" s="38">
        <v>0</v>
      </c>
      <c r="H36" s="46" t="str">
        <f t="shared" si="2"/>
        <v>N/A</v>
      </c>
      <c r="I36" s="12">
        <v>-100</v>
      </c>
      <c r="J36" s="12" t="s">
        <v>1736</v>
      </c>
      <c r="K36" s="47" t="s">
        <v>736</v>
      </c>
      <c r="L36" s="9" t="str">
        <f t="shared" si="3"/>
        <v>N/A</v>
      </c>
    </row>
    <row r="37" spans="1:12" x14ac:dyDescent="0.2">
      <c r="A37" s="48" t="s">
        <v>122</v>
      </c>
      <c r="B37" s="37" t="s">
        <v>213</v>
      </c>
      <c r="C37" s="38">
        <v>29</v>
      </c>
      <c r="D37" s="46" t="str">
        <f t="shared" si="0"/>
        <v>N/A</v>
      </c>
      <c r="E37" s="38">
        <v>24</v>
      </c>
      <c r="F37" s="46" t="str">
        <f t="shared" si="1"/>
        <v>N/A</v>
      </c>
      <c r="G37" s="38">
        <v>26</v>
      </c>
      <c r="H37" s="46" t="str">
        <f t="shared" si="2"/>
        <v>N/A</v>
      </c>
      <c r="I37" s="12">
        <v>-17.2</v>
      </c>
      <c r="J37" s="12">
        <v>8.3330000000000002</v>
      </c>
      <c r="K37" s="47" t="s">
        <v>736</v>
      </c>
      <c r="L37" s="9" t="str">
        <f t="shared" si="3"/>
        <v>Yes</v>
      </c>
    </row>
    <row r="38" spans="1:12" x14ac:dyDescent="0.2">
      <c r="A38" s="48" t="s">
        <v>84</v>
      </c>
      <c r="B38" s="37" t="s">
        <v>213</v>
      </c>
      <c r="C38" s="49">
        <v>148118521</v>
      </c>
      <c r="D38" s="46" t="str">
        <f t="shared" si="0"/>
        <v>N/A</v>
      </c>
      <c r="E38" s="49">
        <v>159315205</v>
      </c>
      <c r="F38" s="46" t="str">
        <f t="shared" si="1"/>
        <v>N/A</v>
      </c>
      <c r="G38" s="49">
        <v>185655160</v>
      </c>
      <c r="H38" s="46" t="str">
        <f t="shared" si="2"/>
        <v>N/A</v>
      </c>
      <c r="I38" s="12">
        <v>7.5590000000000002</v>
      </c>
      <c r="J38" s="12">
        <v>16.53</v>
      </c>
      <c r="K38" s="47" t="s">
        <v>736</v>
      </c>
      <c r="L38" s="9" t="str">
        <f t="shared" si="3"/>
        <v>Yes</v>
      </c>
    </row>
    <row r="39" spans="1:12" x14ac:dyDescent="0.2">
      <c r="A39" s="48" t="s">
        <v>1288</v>
      </c>
      <c r="B39" s="37" t="s">
        <v>213</v>
      </c>
      <c r="C39" s="49">
        <v>3597.2051922999999</v>
      </c>
      <c r="D39" s="46" t="str">
        <f t="shared" si="0"/>
        <v>N/A</v>
      </c>
      <c r="E39" s="49">
        <v>3747.7112443999999</v>
      </c>
      <c r="F39" s="46" t="str">
        <f t="shared" si="1"/>
        <v>N/A</v>
      </c>
      <c r="G39" s="49">
        <v>4299.9620158999996</v>
      </c>
      <c r="H39" s="46" t="str">
        <f t="shared" si="2"/>
        <v>N/A</v>
      </c>
      <c r="I39" s="12">
        <v>4.1840000000000002</v>
      </c>
      <c r="J39" s="12">
        <v>14.74</v>
      </c>
      <c r="K39" s="47" t="s">
        <v>736</v>
      </c>
      <c r="L39" s="9" t="str">
        <f t="shared" si="3"/>
        <v>Yes</v>
      </c>
    </row>
    <row r="40" spans="1:12" x14ac:dyDescent="0.2">
      <c r="A40" s="48" t="s">
        <v>1289</v>
      </c>
      <c r="B40" s="37" t="s">
        <v>213</v>
      </c>
      <c r="C40" s="49">
        <v>4485.5855668000004</v>
      </c>
      <c r="D40" s="46" t="str">
        <f>IF($B40="N/A","N/A",IF(C40&gt;10,"No",IF(C40&lt;-10,"No","Yes")))</f>
        <v>N/A</v>
      </c>
      <c r="E40" s="49">
        <v>4599.4342918000002</v>
      </c>
      <c r="F40" s="46" t="str">
        <f>IF($B40="N/A","N/A",IF(E40&gt;10,"No",IF(E40&lt;-10,"No","Yes")))</f>
        <v>N/A</v>
      </c>
      <c r="G40" s="49">
        <v>5255.4820811999998</v>
      </c>
      <c r="H40" s="46" t="str">
        <f>IF($B40="N/A","N/A",IF(G40&gt;10,"No",IF(G40&lt;-10,"No","Yes")))</f>
        <v>N/A</v>
      </c>
      <c r="I40" s="12">
        <v>2.5379999999999998</v>
      </c>
      <c r="J40" s="12">
        <v>14.26</v>
      </c>
      <c r="K40" s="47" t="s">
        <v>736</v>
      </c>
      <c r="L40" s="9" t="str">
        <f>IF(J40="Div by 0", "N/A", IF(K40="N/A","N/A", IF(J40&gt;VALUE(MID(K40,1,2)), "No", IF(J40&lt;-1*VALUE(MID(K40,1,2)), "No", "Yes"))))</f>
        <v>Yes</v>
      </c>
    </row>
    <row r="41" spans="1:12" x14ac:dyDescent="0.2">
      <c r="A41" s="48" t="s">
        <v>107</v>
      </c>
      <c r="B41" s="37" t="s">
        <v>213</v>
      </c>
      <c r="C41" s="49">
        <v>14364609</v>
      </c>
      <c r="D41" s="46" t="str">
        <f t="shared" ref="D41:D44" si="4">IF($B41="N/A","N/A",IF(C41&gt;10,"No",IF(C41&lt;-10,"No","Yes")))</f>
        <v>N/A</v>
      </c>
      <c r="E41" s="49">
        <v>15223942</v>
      </c>
      <c r="F41" s="46" t="str">
        <f t="shared" ref="F41:F44" si="5">IF($B41="N/A","N/A",IF(E41&gt;10,"No",IF(E41&lt;-10,"No","Yes")))</f>
        <v>N/A</v>
      </c>
      <c r="G41" s="49">
        <v>14895274</v>
      </c>
      <c r="H41" s="46" t="str">
        <f t="shared" ref="H41:H44" si="6">IF($B41="N/A","N/A",IF(G41&gt;10,"No",IF(G41&lt;-10,"No","Yes")))</f>
        <v>N/A</v>
      </c>
      <c r="I41" s="12">
        <v>5.9820000000000002</v>
      </c>
      <c r="J41" s="12">
        <v>-2.16</v>
      </c>
      <c r="K41" s="47" t="s">
        <v>736</v>
      </c>
      <c r="L41" s="9" t="str">
        <f t="shared" ref="L41:L43" si="7">IF(J41="Div by 0", "N/A", IF(K41="N/A","N/A", IF(J41&gt;VALUE(MID(K41,1,2)), "No", IF(J41&lt;-1*VALUE(MID(K41,1,2)), "No", "Yes"))))</f>
        <v>Yes</v>
      </c>
    </row>
    <row r="42" spans="1:12" x14ac:dyDescent="0.2">
      <c r="A42" s="48" t="s">
        <v>158</v>
      </c>
      <c r="B42" s="50" t="s">
        <v>217</v>
      </c>
      <c r="C42" s="1">
        <v>41166</v>
      </c>
      <c r="D42" s="46" t="str">
        <f>IF($B42="N/A","N/A",IF(C42&gt;0,"No",IF(C42&lt;0,"No","Yes")))</f>
        <v>No</v>
      </c>
      <c r="E42" s="1">
        <v>42498</v>
      </c>
      <c r="F42" s="46" t="str">
        <f>IF($B42="N/A","N/A",IF(E42&gt;0,"No",IF(E42&lt;0,"No","Yes")))</f>
        <v>No</v>
      </c>
      <c r="G42" s="1">
        <v>42560</v>
      </c>
      <c r="H42" s="46" t="str">
        <f>IF($B42="N/A","N/A",IF(G42&gt;0,"No",IF(G42&lt;0,"No","Yes")))</f>
        <v>No</v>
      </c>
      <c r="I42" s="12">
        <v>3.2360000000000002</v>
      </c>
      <c r="J42" s="12">
        <v>0.1459</v>
      </c>
      <c r="K42" s="47" t="s">
        <v>736</v>
      </c>
      <c r="L42" s="9" t="str">
        <f t="shared" si="7"/>
        <v>Yes</v>
      </c>
    </row>
    <row r="43" spans="1:12" x14ac:dyDescent="0.2">
      <c r="A43" s="48" t="s">
        <v>156</v>
      </c>
      <c r="B43" s="37" t="s">
        <v>213</v>
      </c>
      <c r="C43" s="49">
        <v>14307992</v>
      </c>
      <c r="D43" s="46" t="str">
        <f t="shared" si="4"/>
        <v>N/A</v>
      </c>
      <c r="E43" s="49">
        <v>15223942</v>
      </c>
      <c r="F43" s="46" t="str">
        <f t="shared" si="5"/>
        <v>N/A</v>
      </c>
      <c r="G43" s="49">
        <v>14895274</v>
      </c>
      <c r="H43" s="46" t="str">
        <f t="shared" si="6"/>
        <v>N/A</v>
      </c>
      <c r="I43" s="12">
        <v>6.4020000000000001</v>
      </c>
      <c r="J43" s="12">
        <v>-2.16</v>
      </c>
      <c r="K43" s="47" t="s">
        <v>736</v>
      </c>
      <c r="L43" s="9" t="str">
        <f t="shared" si="7"/>
        <v>Yes</v>
      </c>
    </row>
    <row r="44" spans="1:12" x14ac:dyDescent="0.2">
      <c r="A44" s="48" t="s">
        <v>1290</v>
      </c>
      <c r="B44" s="37" t="s">
        <v>213</v>
      </c>
      <c r="C44" s="49">
        <v>347.56818734000001</v>
      </c>
      <c r="D44" s="46" t="str">
        <f t="shared" si="4"/>
        <v>N/A</v>
      </c>
      <c r="E44" s="49">
        <v>358.22725774999998</v>
      </c>
      <c r="F44" s="46" t="str">
        <f t="shared" si="5"/>
        <v>N/A</v>
      </c>
      <c r="G44" s="49">
        <v>349.98294172999999</v>
      </c>
      <c r="H44" s="46" t="str">
        <f t="shared" si="6"/>
        <v>N/A</v>
      </c>
      <c r="I44" s="12">
        <v>3.0670000000000002</v>
      </c>
      <c r="J44" s="12">
        <v>-2.2999999999999998</v>
      </c>
      <c r="K44" s="47" t="s">
        <v>736</v>
      </c>
      <c r="L44" s="9" t="str">
        <f>IF(J44="Div by 0", "N/A", IF(OR(J44="N/A",K44="N/A"),"N/A", IF(J44&gt;VALUE(MID(K44,1,2)), "No", IF(J44&lt;-1*VALUE(MID(K44,1,2)), "No", "Yes"))))</f>
        <v>Yes</v>
      </c>
    </row>
    <row r="45" spans="1:12" x14ac:dyDescent="0.2">
      <c r="A45" s="48" t="s">
        <v>1291</v>
      </c>
      <c r="B45" s="37" t="s">
        <v>213</v>
      </c>
      <c r="C45" s="49">
        <v>56906.5</v>
      </c>
      <c r="D45" s="46" t="str">
        <f t="shared" ref="D45:D71" si="8">IF($B45="N/A","N/A",IF(C45&gt;10,"No",IF(C45&lt;-10,"No","Yes")))</f>
        <v>N/A</v>
      </c>
      <c r="E45" s="49">
        <v>89275</v>
      </c>
      <c r="F45" s="46" t="str">
        <f t="shared" ref="F45:F71" si="9">IF($B45="N/A","N/A",IF(E45&gt;10,"No",IF(E45&lt;-10,"No","Yes")))</f>
        <v>N/A</v>
      </c>
      <c r="G45" s="49">
        <v>84031.285713999998</v>
      </c>
      <c r="H45" s="46" t="str">
        <f t="shared" ref="H45:H71" si="10">IF($B45="N/A","N/A",IF(G45&gt;10,"No",IF(G45&lt;-10,"No","Yes")))</f>
        <v>N/A</v>
      </c>
      <c r="I45" s="12">
        <v>56.88</v>
      </c>
      <c r="J45" s="12">
        <v>-5.87</v>
      </c>
      <c r="K45" s="47" t="s">
        <v>736</v>
      </c>
      <c r="L45" s="9" t="str">
        <f t="shared" ref="L45:L71" si="11">IF(J45="Div by 0", "N/A", IF(K45="N/A","N/A", IF(J45&gt;VALUE(MID(K45,1,2)), "No", IF(J45&lt;-1*VALUE(MID(K45,1,2)), "No", "Yes"))))</f>
        <v>Yes</v>
      </c>
    </row>
    <row r="46" spans="1:12" x14ac:dyDescent="0.2">
      <c r="A46" s="48" t="s">
        <v>1292</v>
      </c>
      <c r="B46" s="37" t="s">
        <v>213</v>
      </c>
      <c r="C46" s="49">
        <v>56906.5</v>
      </c>
      <c r="D46" s="46" t="str">
        <f t="shared" si="8"/>
        <v>N/A</v>
      </c>
      <c r="E46" s="49">
        <v>93590</v>
      </c>
      <c r="F46" s="46" t="str">
        <f t="shared" si="9"/>
        <v>N/A</v>
      </c>
      <c r="G46" s="49">
        <v>71386.5</v>
      </c>
      <c r="H46" s="46" t="str">
        <f t="shared" si="10"/>
        <v>N/A</v>
      </c>
      <c r="I46" s="12">
        <v>64.459999999999994</v>
      </c>
      <c r="J46" s="12">
        <v>-23.7</v>
      </c>
      <c r="K46" s="47" t="s">
        <v>736</v>
      </c>
      <c r="L46" s="9" t="str">
        <f t="shared" si="11"/>
        <v>Yes</v>
      </c>
    </row>
    <row r="47" spans="1:12" x14ac:dyDescent="0.2">
      <c r="A47" s="48" t="s">
        <v>1293</v>
      </c>
      <c r="B47" s="37" t="s">
        <v>213</v>
      </c>
      <c r="C47" s="49" t="s">
        <v>1736</v>
      </c>
      <c r="D47" s="46" t="str">
        <f t="shared" si="8"/>
        <v>N/A</v>
      </c>
      <c r="E47" s="49" t="s">
        <v>1736</v>
      </c>
      <c r="F47" s="46" t="str">
        <f t="shared" si="9"/>
        <v>N/A</v>
      </c>
      <c r="G47" s="49" t="s">
        <v>1736</v>
      </c>
      <c r="H47" s="46" t="str">
        <f t="shared" si="10"/>
        <v>N/A</v>
      </c>
      <c r="I47" s="12" t="s">
        <v>1736</v>
      </c>
      <c r="J47" s="12" t="s">
        <v>1736</v>
      </c>
      <c r="K47" s="47" t="s">
        <v>736</v>
      </c>
      <c r="L47" s="9" t="str">
        <f t="shared" si="11"/>
        <v>N/A</v>
      </c>
    </row>
    <row r="48" spans="1:12" x14ac:dyDescent="0.2">
      <c r="A48" s="48" t="s">
        <v>1294</v>
      </c>
      <c r="B48" s="37" t="s">
        <v>213</v>
      </c>
      <c r="C48" s="49" t="s">
        <v>1736</v>
      </c>
      <c r="D48" s="46" t="str">
        <f t="shared" si="8"/>
        <v>N/A</v>
      </c>
      <c r="E48" s="49" t="s">
        <v>1736</v>
      </c>
      <c r="F48" s="46" t="str">
        <f t="shared" si="9"/>
        <v>N/A</v>
      </c>
      <c r="G48" s="49" t="s">
        <v>1736</v>
      </c>
      <c r="H48" s="46" t="str">
        <f t="shared" si="10"/>
        <v>N/A</v>
      </c>
      <c r="I48" s="12" t="s">
        <v>1736</v>
      </c>
      <c r="J48" s="12" t="s">
        <v>1736</v>
      </c>
      <c r="K48" s="47" t="s">
        <v>736</v>
      </c>
      <c r="L48" s="9" t="str">
        <f t="shared" si="11"/>
        <v>N/A</v>
      </c>
    </row>
    <row r="49" spans="1:12" x14ac:dyDescent="0.2">
      <c r="A49" s="48" t="s">
        <v>1295</v>
      </c>
      <c r="B49" s="37" t="s">
        <v>213</v>
      </c>
      <c r="C49" s="49" t="s">
        <v>1736</v>
      </c>
      <c r="D49" s="46" t="str">
        <f t="shared" si="8"/>
        <v>N/A</v>
      </c>
      <c r="E49" s="49">
        <v>80645</v>
      </c>
      <c r="F49" s="46" t="str">
        <f t="shared" si="9"/>
        <v>N/A</v>
      </c>
      <c r="G49" s="49">
        <v>159900</v>
      </c>
      <c r="H49" s="46" t="str">
        <f t="shared" si="10"/>
        <v>N/A</v>
      </c>
      <c r="I49" s="12" t="s">
        <v>1736</v>
      </c>
      <c r="J49" s="12">
        <v>98.28</v>
      </c>
      <c r="K49" s="47" t="s">
        <v>736</v>
      </c>
      <c r="L49" s="9" t="str">
        <f t="shared" si="11"/>
        <v>No</v>
      </c>
    </row>
    <row r="50" spans="1:12" x14ac:dyDescent="0.2">
      <c r="A50" s="48" t="s">
        <v>1296</v>
      </c>
      <c r="B50" s="37" t="s">
        <v>213</v>
      </c>
      <c r="C50" s="49" t="s">
        <v>1736</v>
      </c>
      <c r="D50" s="46" t="str">
        <f t="shared" si="8"/>
        <v>N/A</v>
      </c>
      <c r="E50" s="49" t="s">
        <v>1736</v>
      </c>
      <c r="F50" s="46" t="str">
        <f t="shared" si="9"/>
        <v>N/A</v>
      </c>
      <c r="G50" s="49" t="s">
        <v>1736</v>
      </c>
      <c r="H50" s="46" t="str">
        <f t="shared" si="10"/>
        <v>N/A</v>
      </c>
      <c r="I50" s="12" t="s">
        <v>1736</v>
      </c>
      <c r="J50" s="12" t="s">
        <v>1736</v>
      </c>
      <c r="K50" s="47" t="s">
        <v>736</v>
      </c>
      <c r="L50" s="9" t="str">
        <f t="shared" si="11"/>
        <v>N/A</v>
      </c>
    </row>
    <row r="51" spans="1:12" x14ac:dyDescent="0.2">
      <c r="A51" s="48" t="s">
        <v>1297</v>
      </c>
      <c r="B51" s="37" t="s">
        <v>213</v>
      </c>
      <c r="C51" s="49">
        <v>4304.6452646999996</v>
      </c>
      <c r="D51" s="46" t="str">
        <f t="shared" si="8"/>
        <v>N/A</v>
      </c>
      <c r="E51" s="49">
        <v>4580.8679233000003</v>
      </c>
      <c r="F51" s="46" t="str">
        <f t="shared" si="9"/>
        <v>N/A</v>
      </c>
      <c r="G51" s="49">
        <v>5466.2990108000004</v>
      </c>
      <c r="H51" s="46" t="str">
        <f t="shared" si="10"/>
        <v>N/A</v>
      </c>
      <c r="I51" s="12">
        <v>6.4169999999999998</v>
      </c>
      <c r="J51" s="12">
        <v>19.329999999999998</v>
      </c>
      <c r="K51" s="47" t="s">
        <v>736</v>
      </c>
      <c r="L51" s="9" t="str">
        <f t="shared" si="11"/>
        <v>Yes</v>
      </c>
    </row>
    <row r="52" spans="1:12" x14ac:dyDescent="0.2">
      <c r="A52" s="48" t="s">
        <v>1298</v>
      </c>
      <c r="B52" s="37" t="s">
        <v>213</v>
      </c>
      <c r="C52" s="49">
        <v>4195.7355570999998</v>
      </c>
      <c r="D52" s="46" t="str">
        <f t="shared" si="8"/>
        <v>N/A</v>
      </c>
      <c r="E52" s="49">
        <v>4495.2405879999997</v>
      </c>
      <c r="F52" s="46" t="str">
        <f t="shared" si="9"/>
        <v>N/A</v>
      </c>
      <c r="G52" s="49">
        <v>5331.0048305999999</v>
      </c>
      <c r="H52" s="46" t="str">
        <f t="shared" si="10"/>
        <v>N/A</v>
      </c>
      <c r="I52" s="12">
        <v>7.1379999999999999</v>
      </c>
      <c r="J52" s="12">
        <v>18.59</v>
      </c>
      <c r="K52" s="47" t="s">
        <v>736</v>
      </c>
      <c r="L52" s="9" t="str">
        <f t="shared" si="11"/>
        <v>Yes</v>
      </c>
    </row>
    <row r="53" spans="1:12" x14ac:dyDescent="0.2">
      <c r="A53" s="48" t="s">
        <v>1299</v>
      </c>
      <c r="B53" s="37" t="s">
        <v>213</v>
      </c>
      <c r="C53" s="49" t="s">
        <v>1736</v>
      </c>
      <c r="D53" s="46" t="str">
        <f t="shared" si="8"/>
        <v>N/A</v>
      </c>
      <c r="E53" s="49" t="s">
        <v>1736</v>
      </c>
      <c r="F53" s="46" t="str">
        <f t="shared" si="9"/>
        <v>N/A</v>
      </c>
      <c r="G53" s="49">
        <v>0</v>
      </c>
      <c r="H53" s="46" t="str">
        <f t="shared" si="10"/>
        <v>N/A</v>
      </c>
      <c r="I53" s="12" t="s">
        <v>1736</v>
      </c>
      <c r="J53" s="12" t="s">
        <v>1736</v>
      </c>
      <c r="K53" s="47" t="s">
        <v>736</v>
      </c>
      <c r="L53" s="9" t="str">
        <f t="shared" si="11"/>
        <v>N/A</v>
      </c>
    </row>
    <row r="54" spans="1:12" x14ac:dyDescent="0.2">
      <c r="A54" s="48" t="s">
        <v>1300</v>
      </c>
      <c r="B54" s="37" t="s">
        <v>213</v>
      </c>
      <c r="C54" s="49" t="s">
        <v>1736</v>
      </c>
      <c r="D54" s="46" t="str">
        <f t="shared" si="8"/>
        <v>N/A</v>
      </c>
      <c r="E54" s="49" t="s">
        <v>1736</v>
      </c>
      <c r="F54" s="46" t="str">
        <f t="shared" si="9"/>
        <v>N/A</v>
      </c>
      <c r="G54" s="49">
        <v>0</v>
      </c>
      <c r="H54" s="46" t="str">
        <f t="shared" si="10"/>
        <v>N/A</v>
      </c>
      <c r="I54" s="12" t="s">
        <v>1736</v>
      </c>
      <c r="J54" s="12" t="s">
        <v>1736</v>
      </c>
      <c r="K54" s="47" t="s">
        <v>736</v>
      </c>
      <c r="L54" s="9" t="str">
        <f t="shared" si="11"/>
        <v>N/A</v>
      </c>
    </row>
    <row r="55" spans="1:12" x14ac:dyDescent="0.2">
      <c r="A55" s="48" t="s">
        <v>1677</v>
      </c>
      <c r="B55" s="37" t="s">
        <v>213</v>
      </c>
      <c r="C55" s="49">
        <v>40710.935484000001</v>
      </c>
      <c r="D55" s="46" t="str">
        <f t="shared" si="8"/>
        <v>N/A</v>
      </c>
      <c r="E55" s="49">
        <v>35388.454545000001</v>
      </c>
      <c r="F55" s="46" t="str">
        <f t="shared" si="9"/>
        <v>N/A</v>
      </c>
      <c r="G55" s="49">
        <v>61442.894737000002</v>
      </c>
      <c r="H55" s="46" t="str">
        <f t="shared" si="10"/>
        <v>N/A</v>
      </c>
      <c r="I55" s="12">
        <v>-13.1</v>
      </c>
      <c r="J55" s="12">
        <v>73.62</v>
      </c>
      <c r="K55" s="47" t="s">
        <v>736</v>
      </c>
      <c r="L55" s="9" t="str">
        <f t="shared" si="11"/>
        <v>No</v>
      </c>
    </row>
    <row r="56" spans="1:12" x14ac:dyDescent="0.2">
      <c r="A56" s="48" t="s">
        <v>1301</v>
      </c>
      <c r="B56" s="37" t="s">
        <v>213</v>
      </c>
      <c r="C56" s="49" t="s">
        <v>1736</v>
      </c>
      <c r="D56" s="46" t="str">
        <f t="shared" si="8"/>
        <v>N/A</v>
      </c>
      <c r="E56" s="49">
        <v>2334</v>
      </c>
      <c r="F56" s="46" t="str">
        <f t="shared" si="9"/>
        <v>N/A</v>
      </c>
      <c r="G56" s="49">
        <v>757</v>
      </c>
      <c r="H56" s="46" t="str">
        <f t="shared" si="10"/>
        <v>N/A</v>
      </c>
      <c r="I56" s="12" t="s">
        <v>1736</v>
      </c>
      <c r="J56" s="12">
        <v>-67.599999999999994</v>
      </c>
      <c r="K56" s="47" t="s">
        <v>736</v>
      </c>
      <c r="L56" s="9" t="str">
        <f t="shared" si="11"/>
        <v>No</v>
      </c>
    </row>
    <row r="57" spans="1:12" x14ac:dyDescent="0.2">
      <c r="A57" s="48" t="s">
        <v>1678</v>
      </c>
      <c r="B57" s="37" t="s">
        <v>213</v>
      </c>
      <c r="C57" s="49">
        <v>1367.4621365</v>
      </c>
      <c r="D57" s="46" t="str">
        <f t="shared" si="8"/>
        <v>N/A</v>
      </c>
      <c r="E57" s="49">
        <v>1253.3987878999999</v>
      </c>
      <c r="F57" s="46" t="str">
        <f t="shared" si="9"/>
        <v>N/A</v>
      </c>
      <c r="G57" s="49">
        <v>1169.7828158</v>
      </c>
      <c r="H57" s="46" t="str">
        <f t="shared" si="10"/>
        <v>N/A</v>
      </c>
      <c r="I57" s="12">
        <v>-8.34</v>
      </c>
      <c r="J57" s="12">
        <v>-6.67</v>
      </c>
      <c r="K57" s="47" t="s">
        <v>736</v>
      </c>
      <c r="L57" s="9" t="str">
        <f t="shared" si="11"/>
        <v>Yes</v>
      </c>
    </row>
    <row r="58" spans="1:12" x14ac:dyDescent="0.2">
      <c r="A58" s="48" t="s">
        <v>1302</v>
      </c>
      <c r="B58" s="37" t="s">
        <v>213</v>
      </c>
      <c r="C58" s="49">
        <v>1101.7553029999999</v>
      </c>
      <c r="D58" s="46" t="str">
        <f t="shared" si="8"/>
        <v>N/A</v>
      </c>
      <c r="E58" s="49">
        <v>923.51353180000001</v>
      </c>
      <c r="F58" s="46" t="str">
        <f t="shared" si="9"/>
        <v>N/A</v>
      </c>
      <c r="G58" s="49">
        <v>805.93696450000004</v>
      </c>
      <c r="H58" s="46" t="str">
        <f t="shared" si="10"/>
        <v>N/A</v>
      </c>
      <c r="I58" s="12">
        <v>-16.2</v>
      </c>
      <c r="J58" s="12">
        <v>-12.7</v>
      </c>
      <c r="K58" s="47" t="s">
        <v>736</v>
      </c>
      <c r="L58" s="9" t="str">
        <f t="shared" si="11"/>
        <v>Yes</v>
      </c>
    </row>
    <row r="59" spans="1:12" ht="12" customHeight="1" x14ac:dyDescent="0.2">
      <c r="A59" s="48" t="s">
        <v>1679</v>
      </c>
      <c r="B59" s="37" t="s">
        <v>213</v>
      </c>
      <c r="C59" s="49" t="s">
        <v>1736</v>
      </c>
      <c r="D59" s="46" t="str">
        <f t="shared" si="8"/>
        <v>N/A</v>
      </c>
      <c r="E59" s="49" t="s">
        <v>1736</v>
      </c>
      <c r="F59" s="46" t="str">
        <f t="shared" si="9"/>
        <v>N/A</v>
      </c>
      <c r="G59" s="49" t="s">
        <v>1736</v>
      </c>
      <c r="H59" s="46" t="str">
        <f t="shared" si="10"/>
        <v>N/A</v>
      </c>
      <c r="I59" s="12" t="s">
        <v>1736</v>
      </c>
      <c r="J59" s="12" t="s">
        <v>1736</v>
      </c>
      <c r="K59" s="47" t="s">
        <v>736</v>
      </c>
      <c r="L59" s="9" t="str">
        <f t="shared" si="11"/>
        <v>N/A</v>
      </c>
    </row>
    <row r="60" spans="1:12" x14ac:dyDescent="0.2">
      <c r="A60" s="48" t="s">
        <v>1680</v>
      </c>
      <c r="B60" s="37" t="s">
        <v>213</v>
      </c>
      <c r="C60" s="49">
        <v>1486.902439</v>
      </c>
      <c r="D60" s="46" t="str">
        <f t="shared" si="8"/>
        <v>N/A</v>
      </c>
      <c r="E60" s="49">
        <v>1321.2651515</v>
      </c>
      <c r="F60" s="46" t="str">
        <f t="shared" si="9"/>
        <v>N/A</v>
      </c>
      <c r="G60" s="49">
        <v>611.23734176999994</v>
      </c>
      <c r="H60" s="46" t="str">
        <f t="shared" si="10"/>
        <v>N/A</v>
      </c>
      <c r="I60" s="12">
        <v>-11.1</v>
      </c>
      <c r="J60" s="12">
        <v>-53.7</v>
      </c>
      <c r="K60" s="47" t="s">
        <v>736</v>
      </c>
      <c r="L60" s="9" t="str">
        <f t="shared" si="11"/>
        <v>No</v>
      </c>
    </row>
    <row r="61" spans="1:12" x14ac:dyDescent="0.2">
      <c r="A61" s="3" t="s">
        <v>1681</v>
      </c>
      <c r="B61" s="37" t="s">
        <v>213</v>
      </c>
      <c r="C61" s="49">
        <v>1587.4887755</v>
      </c>
      <c r="D61" s="46" t="str">
        <f t="shared" si="8"/>
        <v>N/A</v>
      </c>
      <c r="E61" s="49">
        <v>1344.414794</v>
      </c>
      <c r="F61" s="46" t="str">
        <f t="shared" si="9"/>
        <v>N/A</v>
      </c>
      <c r="G61" s="49">
        <v>988.83817426999997</v>
      </c>
      <c r="H61" s="46" t="str">
        <f t="shared" si="10"/>
        <v>N/A</v>
      </c>
      <c r="I61" s="12">
        <v>-15.3</v>
      </c>
      <c r="J61" s="12">
        <v>-26.4</v>
      </c>
      <c r="K61" s="47" t="s">
        <v>736</v>
      </c>
      <c r="L61" s="9" t="str">
        <f t="shared" si="11"/>
        <v>Yes</v>
      </c>
    </row>
    <row r="62" spans="1:12" x14ac:dyDescent="0.2">
      <c r="A62" s="3" t="s">
        <v>1682</v>
      </c>
      <c r="B62" s="37" t="s">
        <v>213</v>
      </c>
      <c r="C62" s="49">
        <v>2684.0319149000002</v>
      </c>
      <c r="D62" s="46" t="str">
        <f t="shared" si="8"/>
        <v>N/A</v>
      </c>
      <c r="E62" s="49">
        <v>877.58252427000002</v>
      </c>
      <c r="F62" s="46" t="str">
        <f t="shared" si="9"/>
        <v>N/A</v>
      </c>
      <c r="G62" s="49">
        <v>709.57500000000005</v>
      </c>
      <c r="H62" s="46" t="str">
        <f t="shared" si="10"/>
        <v>N/A</v>
      </c>
      <c r="I62" s="12">
        <v>-67.3</v>
      </c>
      <c r="J62" s="12">
        <v>-19.100000000000001</v>
      </c>
      <c r="K62" s="47" t="s">
        <v>736</v>
      </c>
      <c r="L62" s="9" t="str">
        <f t="shared" si="11"/>
        <v>Yes</v>
      </c>
    </row>
    <row r="63" spans="1:12" x14ac:dyDescent="0.2">
      <c r="A63" s="3" t="s">
        <v>1683</v>
      </c>
      <c r="B63" s="37" t="s">
        <v>213</v>
      </c>
      <c r="C63" s="49">
        <v>1432.1243552999999</v>
      </c>
      <c r="D63" s="46" t="str">
        <f t="shared" si="8"/>
        <v>N/A</v>
      </c>
      <c r="E63" s="49">
        <v>1316.5038898</v>
      </c>
      <c r="F63" s="46" t="str">
        <f t="shared" si="9"/>
        <v>N/A</v>
      </c>
      <c r="G63" s="49">
        <v>1294.9242280000001</v>
      </c>
      <c r="H63" s="46" t="str">
        <f t="shared" si="10"/>
        <v>N/A</v>
      </c>
      <c r="I63" s="12">
        <v>-8.07</v>
      </c>
      <c r="J63" s="12">
        <v>-1.64</v>
      </c>
      <c r="K63" s="47" t="s">
        <v>736</v>
      </c>
      <c r="L63" s="9" t="str">
        <f t="shared" si="11"/>
        <v>Yes</v>
      </c>
    </row>
    <row r="64" spans="1:12" x14ac:dyDescent="0.2">
      <c r="A64" s="3" t="s">
        <v>1684</v>
      </c>
      <c r="B64" s="37" t="s">
        <v>213</v>
      </c>
      <c r="C64" s="49">
        <v>111.77595628</v>
      </c>
      <c r="D64" s="46" t="str">
        <f t="shared" si="8"/>
        <v>N/A</v>
      </c>
      <c r="E64" s="49">
        <v>528.24271844999998</v>
      </c>
      <c r="F64" s="46" t="str">
        <f t="shared" si="9"/>
        <v>N/A</v>
      </c>
      <c r="G64" s="49">
        <v>891.67</v>
      </c>
      <c r="H64" s="46" t="str">
        <f t="shared" si="10"/>
        <v>N/A</v>
      </c>
      <c r="I64" s="12">
        <v>372.6</v>
      </c>
      <c r="J64" s="12">
        <v>68.8</v>
      </c>
      <c r="K64" s="47" t="s">
        <v>736</v>
      </c>
      <c r="L64" s="9" t="str">
        <f t="shared" si="11"/>
        <v>No</v>
      </c>
    </row>
    <row r="65" spans="1:12" x14ac:dyDescent="0.2">
      <c r="A65" s="3" t="s">
        <v>1685</v>
      </c>
      <c r="B65" s="37" t="s">
        <v>213</v>
      </c>
      <c r="C65" s="49">
        <v>124.62352941</v>
      </c>
      <c r="D65" s="46" t="str">
        <f t="shared" si="8"/>
        <v>N/A</v>
      </c>
      <c r="E65" s="49">
        <v>243.61818181999999</v>
      </c>
      <c r="F65" s="46" t="str">
        <f t="shared" si="9"/>
        <v>N/A</v>
      </c>
      <c r="G65" s="49">
        <v>31.527027026999999</v>
      </c>
      <c r="H65" s="46" t="str">
        <f t="shared" si="10"/>
        <v>N/A</v>
      </c>
      <c r="I65" s="12">
        <v>95.48</v>
      </c>
      <c r="J65" s="12">
        <v>-87.1</v>
      </c>
      <c r="K65" s="47" t="s">
        <v>736</v>
      </c>
      <c r="L65" s="9" t="str">
        <f t="shared" si="11"/>
        <v>No</v>
      </c>
    </row>
    <row r="66" spans="1:12" x14ac:dyDescent="0.2">
      <c r="A66" s="3" t="s">
        <v>1686</v>
      </c>
      <c r="B66" s="37" t="s">
        <v>213</v>
      </c>
      <c r="C66" s="49">
        <v>36.190476189999998</v>
      </c>
      <c r="D66" s="46" t="str">
        <f t="shared" si="8"/>
        <v>N/A</v>
      </c>
      <c r="E66" s="49">
        <v>1073.9000000000001</v>
      </c>
      <c r="F66" s="46" t="str">
        <f t="shared" si="9"/>
        <v>N/A</v>
      </c>
      <c r="G66" s="49">
        <v>28.76</v>
      </c>
      <c r="H66" s="46" t="str">
        <f t="shared" si="10"/>
        <v>N/A</v>
      </c>
      <c r="I66" s="12">
        <v>2867</v>
      </c>
      <c r="J66" s="12">
        <v>-97.3</v>
      </c>
      <c r="K66" s="47" t="s">
        <v>736</v>
      </c>
      <c r="L66" s="9" t="str">
        <f t="shared" si="11"/>
        <v>No</v>
      </c>
    </row>
    <row r="67" spans="1:12" x14ac:dyDescent="0.2">
      <c r="A67" s="3" t="s">
        <v>1687</v>
      </c>
      <c r="B67" s="37" t="s">
        <v>213</v>
      </c>
      <c r="C67" s="49" t="s">
        <v>1736</v>
      </c>
      <c r="D67" s="46" t="str">
        <f t="shared" si="8"/>
        <v>N/A</v>
      </c>
      <c r="E67" s="49" t="s">
        <v>1736</v>
      </c>
      <c r="F67" s="46" t="str">
        <f t="shared" si="9"/>
        <v>N/A</v>
      </c>
      <c r="G67" s="49" t="s">
        <v>1736</v>
      </c>
      <c r="H67" s="46" t="str">
        <f t="shared" si="10"/>
        <v>N/A</v>
      </c>
      <c r="I67" s="12" t="s">
        <v>1736</v>
      </c>
      <c r="J67" s="12" t="s">
        <v>1736</v>
      </c>
      <c r="K67" s="47" t="s">
        <v>736</v>
      </c>
      <c r="L67" s="9" t="str">
        <f t="shared" si="11"/>
        <v>N/A</v>
      </c>
    </row>
    <row r="68" spans="1:12" x14ac:dyDescent="0.2">
      <c r="A68" s="2" t="s">
        <v>1688</v>
      </c>
      <c r="B68" s="37" t="s">
        <v>213</v>
      </c>
      <c r="C68" s="49">
        <v>36.936170212999997</v>
      </c>
      <c r="D68" s="46" t="str">
        <f t="shared" si="8"/>
        <v>N/A</v>
      </c>
      <c r="E68" s="49">
        <v>48.324324324000003</v>
      </c>
      <c r="F68" s="46" t="str">
        <f t="shared" si="9"/>
        <v>N/A</v>
      </c>
      <c r="G68" s="49">
        <v>2.6</v>
      </c>
      <c r="H68" s="46" t="str">
        <f t="shared" si="10"/>
        <v>N/A</v>
      </c>
      <c r="I68" s="12">
        <v>30.83</v>
      </c>
      <c r="J68" s="12">
        <v>-94.6</v>
      </c>
      <c r="K68" s="47" t="s">
        <v>736</v>
      </c>
      <c r="L68" s="9" t="str">
        <f t="shared" si="11"/>
        <v>No</v>
      </c>
    </row>
    <row r="69" spans="1:12" x14ac:dyDescent="0.2">
      <c r="A69" s="2" t="s">
        <v>1689</v>
      </c>
      <c r="B69" s="37" t="s">
        <v>213</v>
      </c>
      <c r="C69" s="49">
        <v>98.666666667000001</v>
      </c>
      <c r="D69" s="46" t="str">
        <f t="shared" si="8"/>
        <v>N/A</v>
      </c>
      <c r="E69" s="49">
        <v>159.25</v>
      </c>
      <c r="F69" s="46" t="str">
        <f t="shared" si="9"/>
        <v>N/A</v>
      </c>
      <c r="G69" s="49">
        <v>302</v>
      </c>
      <c r="H69" s="46" t="str">
        <f t="shared" si="10"/>
        <v>N/A</v>
      </c>
      <c r="I69" s="12">
        <v>61.4</v>
      </c>
      <c r="J69" s="12">
        <v>89.64</v>
      </c>
      <c r="K69" s="47" t="s">
        <v>736</v>
      </c>
      <c r="L69" s="9" t="str">
        <f t="shared" si="11"/>
        <v>No</v>
      </c>
    </row>
    <row r="70" spans="1:12" x14ac:dyDescent="0.2">
      <c r="A70" s="48" t="s">
        <v>1690</v>
      </c>
      <c r="B70" s="37" t="s">
        <v>213</v>
      </c>
      <c r="C70" s="49">
        <v>600.07692308000003</v>
      </c>
      <c r="D70" s="46" t="str">
        <f t="shared" si="8"/>
        <v>N/A</v>
      </c>
      <c r="E70" s="49">
        <v>58.75</v>
      </c>
      <c r="F70" s="46" t="str">
        <f t="shared" si="9"/>
        <v>N/A</v>
      </c>
      <c r="G70" s="49">
        <v>0</v>
      </c>
      <c r="H70" s="46" t="str">
        <f t="shared" si="10"/>
        <v>N/A</v>
      </c>
      <c r="I70" s="12">
        <v>-90.2</v>
      </c>
      <c r="J70" s="12">
        <v>-100</v>
      </c>
      <c r="K70" s="47" t="s">
        <v>736</v>
      </c>
      <c r="L70" s="9" t="str">
        <f t="shared" si="11"/>
        <v>No</v>
      </c>
    </row>
    <row r="71" spans="1:12" x14ac:dyDescent="0.2">
      <c r="A71" s="48" t="s">
        <v>1691</v>
      </c>
      <c r="B71" s="37" t="s">
        <v>213</v>
      </c>
      <c r="C71" s="49">
        <v>0</v>
      </c>
      <c r="D71" s="46" t="str">
        <f t="shared" si="8"/>
        <v>N/A</v>
      </c>
      <c r="E71" s="49" t="s">
        <v>1736</v>
      </c>
      <c r="F71" s="46" t="str">
        <f t="shared" si="9"/>
        <v>N/A</v>
      </c>
      <c r="G71" s="49" t="s">
        <v>1736</v>
      </c>
      <c r="H71" s="46" t="str">
        <f t="shared" si="10"/>
        <v>N/A</v>
      </c>
      <c r="I71" s="12" t="s">
        <v>1736</v>
      </c>
      <c r="J71" s="12" t="s">
        <v>1736</v>
      </c>
      <c r="K71" s="47" t="s">
        <v>736</v>
      </c>
      <c r="L71" s="9" t="str">
        <f t="shared" si="11"/>
        <v>N/A</v>
      </c>
    </row>
    <row r="72" spans="1:12" x14ac:dyDescent="0.2">
      <c r="A72" s="48" t="s">
        <v>1609</v>
      </c>
      <c r="B72" s="37" t="s">
        <v>213</v>
      </c>
      <c r="C72" s="49">
        <v>0</v>
      </c>
      <c r="D72" s="46" t="str">
        <f t="shared" ref="D72:D135" si="12">IF($B72="N/A","N/A",IF(C72&gt;10,"No",IF(C72&lt;-10,"No","Yes")))</f>
        <v>N/A</v>
      </c>
      <c r="E72" s="49">
        <v>0</v>
      </c>
      <c r="F72" s="46" t="str">
        <f t="shared" ref="F72:F135" si="13">IF($B72="N/A","N/A",IF(E72&gt;10,"No",IF(E72&lt;-10,"No","Yes")))</f>
        <v>N/A</v>
      </c>
      <c r="G72" s="49">
        <v>0</v>
      </c>
      <c r="H72" s="46" t="str">
        <f t="shared" ref="H72:H135" si="14">IF($B72="N/A","N/A",IF(G72&gt;10,"No",IF(G72&lt;-10,"No","Yes")))</f>
        <v>N/A</v>
      </c>
      <c r="I72" s="12" t="s">
        <v>1736</v>
      </c>
      <c r="J72" s="12" t="s">
        <v>1736</v>
      </c>
      <c r="K72" s="47" t="s">
        <v>736</v>
      </c>
      <c r="L72" s="9" t="str">
        <f t="shared" ref="L72:L132" si="15">IF(J72="Div by 0", "N/A", IF(K72="N/A","N/A", IF(J72&gt;VALUE(MID(K72,1,2)), "No", IF(J72&lt;-1*VALUE(MID(K72,1,2)), "No", "Yes"))))</f>
        <v>N/A</v>
      </c>
    </row>
    <row r="73" spans="1:12" x14ac:dyDescent="0.2">
      <c r="A73" s="48" t="s">
        <v>1610</v>
      </c>
      <c r="B73" s="37" t="s">
        <v>213</v>
      </c>
      <c r="C73" s="38">
        <v>0</v>
      </c>
      <c r="D73" s="46" t="str">
        <f t="shared" si="12"/>
        <v>N/A</v>
      </c>
      <c r="E73" s="38">
        <v>0</v>
      </c>
      <c r="F73" s="46" t="str">
        <f t="shared" si="13"/>
        <v>N/A</v>
      </c>
      <c r="G73" s="38">
        <v>0</v>
      </c>
      <c r="H73" s="46" t="str">
        <f t="shared" si="14"/>
        <v>N/A</v>
      </c>
      <c r="I73" s="12" t="s">
        <v>1736</v>
      </c>
      <c r="J73" s="12" t="s">
        <v>1736</v>
      </c>
      <c r="K73" s="47" t="s">
        <v>736</v>
      </c>
      <c r="L73" s="9" t="str">
        <f t="shared" si="15"/>
        <v>N/A</v>
      </c>
    </row>
    <row r="74" spans="1:12" x14ac:dyDescent="0.2">
      <c r="A74" s="48" t="s">
        <v>1303</v>
      </c>
      <c r="B74" s="37" t="s">
        <v>213</v>
      </c>
      <c r="C74" s="49" t="s">
        <v>1736</v>
      </c>
      <c r="D74" s="46" t="str">
        <f t="shared" si="12"/>
        <v>N/A</v>
      </c>
      <c r="E74" s="49" t="s">
        <v>1736</v>
      </c>
      <c r="F74" s="46" t="str">
        <f t="shared" si="13"/>
        <v>N/A</v>
      </c>
      <c r="G74" s="49" t="s">
        <v>1736</v>
      </c>
      <c r="H74" s="46" t="str">
        <f t="shared" si="14"/>
        <v>N/A</v>
      </c>
      <c r="I74" s="12" t="s">
        <v>1736</v>
      </c>
      <c r="J74" s="12" t="s">
        <v>1736</v>
      </c>
      <c r="K74" s="47" t="s">
        <v>736</v>
      </c>
      <c r="L74" s="9" t="str">
        <f t="shared" si="15"/>
        <v>N/A</v>
      </c>
    </row>
    <row r="75" spans="1:12" ht="25.5" x14ac:dyDescent="0.2">
      <c r="A75" s="48" t="s">
        <v>1304</v>
      </c>
      <c r="B75" s="37" t="s">
        <v>213</v>
      </c>
      <c r="C75" s="38" t="s">
        <v>1736</v>
      </c>
      <c r="D75" s="46" t="str">
        <f t="shared" si="12"/>
        <v>N/A</v>
      </c>
      <c r="E75" s="38" t="s">
        <v>1736</v>
      </c>
      <c r="F75" s="46" t="str">
        <f t="shared" si="13"/>
        <v>N/A</v>
      </c>
      <c r="G75" s="38" t="s">
        <v>1736</v>
      </c>
      <c r="H75" s="46" t="str">
        <f t="shared" si="14"/>
        <v>N/A</v>
      </c>
      <c r="I75" s="12" t="s">
        <v>1736</v>
      </c>
      <c r="J75" s="12" t="s">
        <v>1736</v>
      </c>
      <c r="K75" s="47" t="s">
        <v>736</v>
      </c>
      <c r="L75" s="9" t="str">
        <f t="shared" si="15"/>
        <v>N/A</v>
      </c>
    </row>
    <row r="76" spans="1:12" ht="25.5" x14ac:dyDescent="0.2">
      <c r="A76" s="48" t="s">
        <v>546</v>
      </c>
      <c r="B76" s="37" t="s">
        <v>213</v>
      </c>
      <c r="C76" s="49">
        <v>0</v>
      </c>
      <c r="D76" s="46" t="str">
        <f t="shared" si="12"/>
        <v>N/A</v>
      </c>
      <c r="E76" s="49">
        <v>0</v>
      </c>
      <c r="F76" s="46" t="str">
        <f t="shared" si="13"/>
        <v>N/A</v>
      </c>
      <c r="G76" s="49">
        <v>0</v>
      </c>
      <c r="H76" s="46" t="str">
        <f t="shared" si="14"/>
        <v>N/A</v>
      </c>
      <c r="I76" s="12" t="s">
        <v>1736</v>
      </c>
      <c r="J76" s="12" t="s">
        <v>1736</v>
      </c>
      <c r="K76" s="47" t="s">
        <v>736</v>
      </c>
      <c r="L76" s="9" t="str">
        <f t="shared" si="15"/>
        <v>N/A</v>
      </c>
    </row>
    <row r="77" spans="1:12" x14ac:dyDescent="0.2">
      <c r="A77" s="48" t="s">
        <v>547</v>
      </c>
      <c r="B77" s="37" t="s">
        <v>213</v>
      </c>
      <c r="C77" s="38">
        <v>0</v>
      </c>
      <c r="D77" s="46" t="str">
        <f t="shared" si="12"/>
        <v>N/A</v>
      </c>
      <c r="E77" s="38">
        <v>0</v>
      </c>
      <c r="F77" s="46" t="str">
        <f t="shared" si="13"/>
        <v>N/A</v>
      </c>
      <c r="G77" s="38">
        <v>0</v>
      </c>
      <c r="H77" s="46" t="str">
        <f t="shared" si="14"/>
        <v>N/A</v>
      </c>
      <c r="I77" s="12" t="s">
        <v>1736</v>
      </c>
      <c r="J77" s="12" t="s">
        <v>1736</v>
      </c>
      <c r="K77" s="47" t="s">
        <v>736</v>
      </c>
      <c r="L77" s="9" t="str">
        <f t="shared" si="15"/>
        <v>N/A</v>
      </c>
    </row>
    <row r="78" spans="1:12" x14ac:dyDescent="0.2">
      <c r="A78" s="48" t="s">
        <v>1305</v>
      </c>
      <c r="B78" s="37" t="s">
        <v>213</v>
      </c>
      <c r="C78" s="49" t="s">
        <v>1736</v>
      </c>
      <c r="D78" s="46" t="str">
        <f t="shared" si="12"/>
        <v>N/A</v>
      </c>
      <c r="E78" s="49" t="s">
        <v>1736</v>
      </c>
      <c r="F78" s="46" t="str">
        <f t="shared" si="13"/>
        <v>N/A</v>
      </c>
      <c r="G78" s="49" t="s">
        <v>1736</v>
      </c>
      <c r="H78" s="46" t="str">
        <f t="shared" si="14"/>
        <v>N/A</v>
      </c>
      <c r="I78" s="12" t="s">
        <v>1736</v>
      </c>
      <c r="J78" s="12" t="s">
        <v>1736</v>
      </c>
      <c r="K78" s="47" t="s">
        <v>736</v>
      </c>
      <c r="L78" s="9" t="str">
        <f t="shared" si="15"/>
        <v>N/A</v>
      </c>
    </row>
    <row r="79" spans="1:12" ht="25.5" x14ac:dyDescent="0.2">
      <c r="A79" s="48" t="s">
        <v>548</v>
      </c>
      <c r="B79" s="37" t="s">
        <v>213</v>
      </c>
      <c r="C79" s="49">
        <v>0</v>
      </c>
      <c r="D79" s="46" t="str">
        <f t="shared" si="12"/>
        <v>N/A</v>
      </c>
      <c r="E79" s="49">
        <v>0</v>
      </c>
      <c r="F79" s="46" t="str">
        <f t="shared" si="13"/>
        <v>N/A</v>
      </c>
      <c r="G79" s="49">
        <v>0</v>
      </c>
      <c r="H79" s="46" t="str">
        <f t="shared" si="14"/>
        <v>N/A</v>
      </c>
      <c r="I79" s="12" t="s">
        <v>1736</v>
      </c>
      <c r="J79" s="12" t="s">
        <v>1736</v>
      </c>
      <c r="K79" s="47" t="s">
        <v>736</v>
      </c>
      <c r="L79" s="9" t="str">
        <f t="shared" si="15"/>
        <v>N/A</v>
      </c>
    </row>
    <row r="80" spans="1:12" x14ac:dyDescent="0.2">
      <c r="A80" s="48" t="s">
        <v>549</v>
      </c>
      <c r="B80" s="37" t="s">
        <v>213</v>
      </c>
      <c r="C80" s="38">
        <v>0</v>
      </c>
      <c r="D80" s="46" t="str">
        <f t="shared" si="12"/>
        <v>N/A</v>
      </c>
      <c r="E80" s="38">
        <v>0</v>
      </c>
      <c r="F80" s="46" t="str">
        <f t="shared" si="13"/>
        <v>N/A</v>
      </c>
      <c r="G80" s="38">
        <v>0</v>
      </c>
      <c r="H80" s="46" t="str">
        <f t="shared" si="14"/>
        <v>N/A</v>
      </c>
      <c r="I80" s="12" t="s">
        <v>1736</v>
      </c>
      <c r="J80" s="12" t="s">
        <v>1736</v>
      </c>
      <c r="K80" s="47" t="s">
        <v>736</v>
      </c>
      <c r="L80" s="9" t="str">
        <f t="shared" si="15"/>
        <v>N/A</v>
      </c>
    </row>
    <row r="81" spans="1:12" ht="25.5" x14ac:dyDescent="0.2">
      <c r="A81" s="48" t="s">
        <v>1306</v>
      </c>
      <c r="B81" s="37" t="s">
        <v>213</v>
      </c>
      <c r="C81" s="49" t="s">
        <v>1736</v>
      </c>
      <c r="D81" s="46" t="str">
        <f t="shared" si="12"/>
        <v>N/A</v>
      </c>
      <c r="E81" s="49" t="s">
        <v>1736</v>
      </c>
      <c r="F81" s="46" t="str">
        <f t="shared" si="13"/>
        <v>N/A</v>
      </c>
      <c r="G81" s="49" t="s">
        <v>1736</v>
      </c>
      <c r="H81" s="46" t="str">
        <f t="shared" si="14"/>
        <v>N/A</v>
      </c>
      <c r="I81" s="12" t="s">
        <v>1736</v>
      </c>
      <c r="J81" s="12" t="s">
        <v>1736</v>
      </c>
      <c r="K81" s="47" t="s">
        <v>736</v>
      </c>
      <c r="L81" s="9" t="str">
        <f t="shared" si="15"/>
        <v>N/A</v>
      </c>
    </row>
    <row r="82" spans="1:12" ht="25.5" x14ac:dyDescent="0.2">
      <c r="A82" s="48" t="s">
        <v>550</v>
      </c>
      <c r="B82" s="37" t="s">
        <v>213</v>
      </c>
      <c r="C82" s="49">
        <v>18699535</v>
      </c>
      <c r="D82" s="46" t="str">
        <f t="shared" si="12"/>
        <v>N/A</v>
      </c>
      <c r="E82" s="49">
        <v>18938088</v>
      </c>
      <c r="F82" s="46" t="str">
        <f t="shared" si="13"/>
        <v>N/A</v>
      </c>
      <c r="G82" s="49">
        <v>18614825</v>
      </c>
      <c r="H82" s="46" t="str">
        <f t="shared" si="14"/>
        <v>N/A</v>
      </c>
      <c r="I82" s="12">
        <v>1.276</v>
      </c>
      <c r="J82" s="12">
        <v>-1.71</v>
      </c>
      <c r="K82" s="47" t="s">
        <v>736</v>
      </c>
      <c r="L82" s="9" t="str">
        <f t="shared" si="15"/>
        <v>Yes</v>
      </c>
    </row>
    <row r="83" spans="1:12" x14ac:dyDescent="0.2">
      <c r="A83" s="48" t="s">
        <v>551</v>
      </c>
      <c r="B83" s="37" t="s">
        <v>213</v>
      </c>
      <c r="C83" s="38">
        <v>96</v>
      </c>
      <c r="D83" s="46" t="str">
        <f t="shared" si="12"/>
        <v>N/A</v>
      </c>
      <c r="E83" s="38">
        <v>95</v>
      </c>
      <c r="F83" s="46" t="str">
        <f t="shared" si="13"/>
        <v>N/A</v>
      </c>
      <c r="G83" s="38">
        <v>91</v>
      </c>
      <c r="H83" s="46" t="str">
        <f t="shared" si="14"/>
        <v>N/A</v>
      </c>
      <c r="I83" s="12">
        <v>-1.04</v>
      </c>
      <c r="J83" s="12">
        <v>-4.21</v>
      </c>
      <c r="K83" s="47" t="s">
        <v>736</v>
      </c>
      <c r="L83" s="9" t="str">
        <f t="shared" si="15"/>
        <v>Yes</v>
      </c>
    </row>
    <row r="84" spans="1:12" x14ac:dyDescent="0.2">
      <c r="A84" s="48" t="s">
        <v>1307</v>
      </c>
      <c r="B84" s="37" t="s">
        <v>213</v>
      </c>
      <c r="C84" s="49">
        <v>194786.82292000001</v>
      </c>
      <c r="D84" s="46" t="str">
        <f t="shared" si="12"/>
        <v>N/A</v>
      </c>
      <c r="E84" s="49">
        <v>199348.29474000001</v>
      </c>
      <c r="F84" s="46" t="str">
        <f t="shared" si="13"/>
        <v>N/A</v>
      </c>
      <c r="G84" s="49">
        <v>204558.51647999999</v>
      </c>
      <c r="H84" s="46" t="str">
        <f t="shared" si="14"/>
        <v>N/A</v>
      </c>
      <c r="I84" s="12">
        <v>2.3420000000000001</v>
      </c>
      <c r="J84" s="12">
        <v>2.6139999999999999</v>
      </c>
      <c r="K84" s="47" t="s">
        <v>736</v>
      </c>
      <c r="L84" s="9" t="str">
        <f t="shared" si="15"/>
        <v>Yes</v>
      </c>
    </row>
    <row r="85" spans="1:12" x14ac:dyDescent="0.2">
      <c r="A85" s="48" t="s">
        <v>552</v>
      </c>
      <c r="B85" s="37" t="s">
        <v>213</v>
      </c>
      <c r="C85" s="49">
        <v>0</v>
      </c>
      <c r="D85" s="46" t="str">
        <f t="shared" si="12"/>
        <v>N/A</v>
      </c>
      <c r="E85" s="49">
        <v>0</v>
      </c>
      <c r="F85" s="46" t="str">
        <f t="shared" si="13"/>
        <v>N/A</v>
      </c>
      <c r="G85" s="49">
        <v>0</v>
      </c>
      <c r="H85" s="46" t="str">
        <f t="shared" si="14"/>
        <v>N/A</v>
      </c>
      <c r="I85" s="12" t="s">
        <v>1736</v>
      </c>
      <c r="J85" s="12" t="s">
        <v>1736</v>
      </c>
      <c r="K85" s="47" t="s">
        <v>736</v>
      </c>
      <c r="L85" s="9" t="str">
        <f t="shared" si="15"/>
        <v>N/A</v>
      </c>
    </row>
    <row r="86" spans="1:12" x14ac:dyDescent="0.2">
      <c r="A86" s="48" t="s">
        <v>553</v>
      </c>
      <c r="B86" s="37" t="s">
        <v>213</v>
      </c>
      <c r="C86" s="38">
        <v>0</v>
      </c>
      <c r="D86" s="46" t="str">
        <f t="shared" si="12"/>
        <v>N/A</v>
      </c>
      <c r="E86" s="38">
        <v>0</v>
      </c>
      <c r="F86" s="46" t="str">
        <f t="shared" si="13"/>
        <v>N/A</v>
      </c>
      <c r="G86" s="38">
        <v>0</v>
      </c>
      <c r="H86" s="46" t="str">
        <f t="shared" si="14"/>
        <v>N/A</v>
      </c>
      <c r="I86" s="12" t="s">
        <v>1736</v>
      </c>
      <c r="J86" s="12" t="s">
        <v>1736</v>
      </c>
      <c r="K86" s="47" t="s">
        <v>736</v>
      </c>
      <c r="L86" s="9" t="str">
        <f t="shared" si="15"/>
        <v>N/A</v>
      </c>
    </row>
    <row r="87" spans="1:12" x14ac:dyDescent="0.2">
      <c r="A87" s="48" t="s">
        <v>1308</v>
      </c>
      <c r="B87" s="37" t="s">
        <v>213</v>
      </c>
      <c r="C87" s="49" t="s">
        <v>1736</v>
      </c>
      <c r="D87" s="46" t="str">
        <f t="shared" si="12"/>
        <v>N/A</v>
      </c>
      <c r="E87" s="49" t="s">
        <v>1736</v>
      </c>
      <c r="F87" s="46" t="str">
        <f t="shared" si="13"/>
        <v>N/A</v>
      </c>
      <c r="G87" s="49" t="s">
        <v>1736</v>
      </c>
      <c r="H87" s="46" t="str">
        <f t="shared" si="14"/>
        <v>N/A</v>
      </c>
      <c r="I87" s="12" t="s">
        <v>1736</v>
      </c>
      <c r="J87" s="12" t="s">
        <v>1736</v>
      </c>
      <c r="K87" s="47" t="s">
        <v>736</v>
      </c>
      <c r="L87" s="9" t="str">
        <f t="shared" si="15"/>
        <v>N/A</v>
      </c>
    </row>
    <row r="88" spans="1:12" ht="25.5" x14ac:dyDescent="0.2">
      <c r="A88" s="48" t="s">
        <v>554</v>
      </c>
      <c r="B88" s="37" t="s">
        <v>213</v>
      </c>
      <c r="C88" s="49">
        <v>0</v>
      </c>
      <c r="D88" s="46" t="str">
        <f t="shared" si="12"/>
        <v>N/A</v>
      </c>
      <c r="E88" s="49">
        <v>0</v>
      </c>
      <c r="F88" s="46" t="str">
        <f t="shared" si="13"/>
        <v>N/A</v>
      </c>
      <c r="G88" s="49">
        <v>0</v>
      </c>
      <c r="H88" s="46" t="str">
        <f t="shared" si="14"/>
        <v>N/A</v>
      </c>
      <c r="I88" s="12" t="s">
        <v>1736</v>
      </c>
      <c r="J88" s="12" t="s">
        <v>1736</v>
      </c>
      <c r="K88" s="47" t="s">
        <v>736</v>
      </c>
      <c r="L88" s="9" t="str">
        <f t="shared" si="15"/>
        <v>N/A</v>
      </c>
    </row>
    <row r="89" spans="1:12" x14ac:dyDescent="0.2">
      <c r="A89" s="48" t="s">
        <v>555</v>
      </c>
      <c r="B89" s="37" t="s">
        <v>213</v>
      </c>
      <c r="C89" s="38">
        <v>0</v>
      </c>
      <c r="D89" s="46" t="str">
        <f t="shared" si="12"/>
        <v>N/A</v>
      </c>
      <c r="E89" s="38">
        <v>0</v>
      </c>
      <c r="F89" s="46" t="str">
        <f t="shared" si="13"/>
        <v>N/A</v>
      </c>
      <c r="G89" s="38">
        <v>0</v>
      </c>
      <c r="H89" s="46" t="str">
        <f t="shared" si="14"/>
        <v>N/A</v>
      </c>
      <c r="I89" s="12" t="s">
        <v>1736</v>
      </c>
      <c r="J89" s="12" t="s">
        <v>1736</v>
      </c>
      <c r="K89" s="47" t="s">
        <v>736</v>
      </c>
      <c r="L89" s="9" t="str">
        <f t="shared" si="15"/>
        <v>N/A</v>
      </c>
    </row>
    <row r="90" spans="1:12" x14ac:dyDescent="0.2">
      <c r="A90" s="48" t="s">
        <v>1309</v>
      </c>
      <c r="B90" s="37" t="s">
        <v>213</v>
      </c>
      <c r="C90" s="49" t="s">
        <v>1736</v>
      </c>
      <c r="D90" s="46" t="str">
        <f t="shared" si="12"/>
        <v>N/A</v>
      </c>
      <c r="E90" s="49" t="s">
        <v>1736</v>
      </c>
      <c r="F90" s="46" t="str">
        <f t="shared" si="13"/>
        <v>N/A</v>
      </c>
      <c r="G90" s="49" t="s">
        <v>1736</v>
      </c>
      <c r="H90" s="46" t="str">
        <f t="shared" si="14"/>
        <v>N/A</v>
      </c>
      <c r="I90" s="12" t="s">
        <v>1736</v>
      </c>
      <c r="J90" s="12" t="s">
        <v>1736</v>
      </c>
      <c r="K90" s="47" t="s">
        <v>736</v>
      </c>
      <c r="L90" s="9" t="str">
        <f t="shared" si="15"/>
        <v>N/A</v>
      </c>
    </row>
    <row r="91" spans="1:12" x14ac:dyDescent="0.2">
      <c r="A91" s="48" t="s">
        <v>556</v>
      </c>
      <c r="B91" s="37" t="s">
        <v>213</v>
      </c>
      <c r="C91" s="49">
        <v>10122338</v>
      </c>
      <c r="D91" s="46" t="str">
        <f t="shared" si="12"/>
        <v>N/A</v>
      </c>
      <c r="E91" s="49">
        <v>10169386</v>
      </c>
      <c r="F91" s="46" t="str">
        <f t="shared" si="13"/>
        <v>N/A</v>
      </c>
      <c r="G91" s="49">
        <v>9495250</v>
      </c>
      <c r="H91" s="46" t="str">
        <f t="shared" si="14"/>
        <v>N/A</v>
      </c>
      <c r="I91" s="12">
        <v>0.46479999999999999</v>
      </c>
      <c r="J91" s="12">
        <v>-6.63</v>
      </c>
      <c r="K91" s="47" t="s">
        <v>736</v>
      </c>
      <c r="L91" s="9" t="str">
        <f t="shared" si="15"/>
        <v>Yes</v>
      </c>
    </row>
    <row r="92" spans="1:12" x14ac:dyDescent="0.2">
      <c r="A92" s="48" t="s">
        <v>557</v>
      </c>
      <c r="B92" s="37" t="s">
        <v>213</v>
      </c>
      <c r="C92" s="38">
        <v>20159</v>
      </c>
      <c r="D92" s="46" t="str">
        <f t="shared" si="12"/>
        <v>N/A</v>
      </c>
      <c r="E92" s="38">
        <v>21648</v>
      </c>
      <c r="F92" s="46" t="str">
        <f t="shared" si="13"/>
        <v>N/A</v>
      </c>
      <c r="G92" s="38">
        <v>22082</v>
      </c>
      <c r="H92" s="46" t="str">
        <f t="shared" si="14"/>
        <v>N/A</v>
      </c>
      <c r="I92" s="12">
        <v>7.3860000000000001</v>
      </c>
      <c r="J92" s="12">
        <v>2.0049999999999999</v>
      </c>
      <c r="K92" s="47" t="s">
        <v>736</v>
      </c>
      <c r="L92" s="9" t="str">
        <f t="shared" si="15"/>
        <v>Yes</v>
      </c>
    </row>
    <row r="93" spans="1:12" x14ac:dyDescent="0.2">
      <c r="A93" s="48" t="s">
        <v>1310</v>
      </c>
      <c r="B93" s="37" t="s">
        <v>213</v>
      </c>
      <c r="C93" s="49">
        <v>502.12500619999997</v>
      </c>
      <c r="D93" s="46" t="str">
        <f t="shared" si="12"/>
        <v>N/A</v>
      </c>
      <c r="E93" s="49">
        <v>469.76099409</v>
      </c>
      <c r="F93" s="46" t="str">
        <f t="shared" si="13"/>
        <v>N/A</v>
      </c>
      <c r="G93" s="49">
        <v>429.99954714</v>
      </c>
      <c r="H93" s="46" t="str">
        <f t="shared" si="14"/>
        <v>N/A</v>
      </c>
      <c r="I93" s="12">
        <v>-6.45</v>
      </c>
      <c r="J93" s="12">
        <v>-8.4600000000000009</v>
      </c>
      <c r="K93" s="47" t="s">
        <v>736</v>
      </c>
      <c r="L93" s="9" t="str">
        <f t="shared" si="15"/>
        <v>Yes</v>
      </c>
    </row>
    <row r="94" spans="1:12" ht="25.5" x14ac:dyDescent="0.2">
      <c r="A94" s="48" t="s">
        <v>558</v>
      </c>
      <c r="B94" s="37" t="s">
        <v>213</v>
      </c>
      <c r="C94" s="49">
        <v>0</v>
      </c>
      <c r="D94" s="46" t="str">
        <f t="shared" si="12"/>
        <v>N/A</v>
      </c>
      <c r="E94" s="49">
        <v>0</v>
      </c>
      <c r="F94" s="46" t="str">
        <f t="shared" si="13"/>
        <v>N/A</v>
      </c>
      <c r="G94" s="49">
        <v>0</v>
      </c>
      <c r="H94" s="46" t="str">
        <f t="shared" si="14"/>
        <v>N/A</v>
      </c>
      <c r="I94" s="12" t="s">
        <v>1736</v>
      </c>
      <c r="J94" s="12" t="s">
        <v>1736</v>
      </c>
      <c r="K94" s="47" t="s">
        <v>736</v>
      </c>
      <c r="L94" s="9" t="str">
        <f t="shared" si="15"/>
        <v>N/A</v>
      </c>
    </row>
    <row r="95" spans="1:12" x14ac:dyDescent="0.2">
      <c r="A95" s="48" t="s">
        <v>559</v>
      </c>
      <c r="B95" s="37" t="s">
        <v>213</v>
      </c>
      <c r="C95" s="38">
        <v>0</v>
      </c>
      <c r="D95" s="46" t="str">
        <f t="shared" si="12"/>
        <v>N/A</v>
      </c>
      <c r="E95" s="38">
        <v>0</v>
      </c>
      <c r="F95" s="46" t="str">
        <f t="shared" si="13"/>
        <v>N/A</v>
      </c>
      <c r="G95" s="38">
        <v>0</v>
      </c>
      <c r="H95" s="46" t="str">
        <f t="shared" si="14"/>
        <v>N/A</v>
      </c>
      <c r="I95" s="12" t="s">
        <v>1736</v>
      </c>
      <c r="J95" s="12" t="s">
        <v>1736</v>
      </c>
      <c r="K95" s="47" t="s">
        <v>736</v>
      </c>
      <c r="L95" s="9" t="str">
        <f t="shared" si="15"/>
        <v>N/A</v>
      </c>
    </row>
    <row r="96" spans="1:12" ht="25.5" x14ac:dyDescent="0.2">
      <c r="A96" s="48" t="s">
        <v>1311</v>
      </c>
      <c r="B96" s="37" t="s">
        <v>213</v>
      </c>
      <c r="C96" s="49" t="s">
        <v>1736</v>
      </c>
      <c r="D96" s="46" t="str">
        <f t="shared" si="12"/>
        <v>N/A</v>
      </c>
      <c r="E96" s="49" t="s">
        <v>1736</v>
      </c>
      <c r="F96" s="46" t="str">
        <f t="shared" si="13"/>
        <v>N/A</v>
      </c>
      <c r="G96" s="49" t="s">
        <v>1736</v>
      </c>
      <c r="H96" s="46" t="str">
        <f t="shared" si="14"/>
        <v>N/A</v>
      </c>
      <c r="I96" s="12" t="s">
        <v>1736</v>
      </c>
      <c r="J96" s="12" t="s">
        <v>1736</v>
      </c>
      <c r="K96" s="47" t="s">
        <v>736</v>
      </c>
      <c r="L96" s="9" t="str">
        <f t="shared" si="15"/>
        <v>N/A</v>
      </c>
    </row>
    <row r="97" spans="1:12" ht="25.5" x14ac:dyDescent="0.2">
      <c r="A97" s="48" t="s">
        <v>560</v>
      </c>
      <c r="B97" s="37" t="s">
        <v>213</v>
      </c>
      <c r="C97" s="49">
        <v>57</v>
      </c>
      <c r="D97" s="46" t="str">
        <f t="shared" si="12"/>
        <v>N/A</v>
      </c>
      <c r="E97" s="49">
        <v>361</v>
      </c>
      <c r="F97" s="46" t="str">
        <f t="shared" si="13"/>
        <v>N/A</v>
      </c>
      <c r="G97" s="49">
        <v>1840</v>
      </c>
      <c r="H97" s="46" t="str">
        <f t="shared" si="14"/>
        <v>N/A</v>
      </c>
      <c r="I97" s="12">
        <v>533.29999999999995</v>
      </c>
      <c r="J97" s="12">
        <v>409.7</v>
      </c>
      <c r="K97" s="47" t="s">
        <v>736</v>
      </c>
      <c r="L97" s="9" t="str">
        <f t="shared" si="15"/>
        <v>No</v>
      </c>
    </row>
    <row r="98" spans="1:12" x14ac:dyDescent="0.2">
      <c r="A98" s="48" t="s">
        <v>561</v>
      </c>
      <c r="B98" s="37" t="s">
        <v>213</v>
      </c>
      <c r="C98" s="38">
        <v>11</v>
      </c>
      <c r="D98" s="46" t="str">
        <f t="shared" si="12"/>
        <v>N/A</v>
      </c>
      <c r="E98" s="38">
        <v>11</v>
      </c>
      <c r="F98" s="46" t="str">
        <f t="shared" si="13"/>
        <v>N/A</v>
      </c>
      <c r="G98" s="38">
        <v>11</v>
      </c>
      <c r="H98" s="46" t="str">
        <f t="shared" si="14"/>
        <v>N/A</v>
      </c>
      <c r="I98" s="12">
        <v>0</v>
      </c>
      <c r="J98" s="12">
        <v>400</v>
      </c>
      <c r="K98" s="47" t="s">
        <v>736</v>
      </c>
      <c r="L98" s="9" t="str">
        <f t="shared" si="15"/>
        <v>No</v>
      </c>
    </row>
    <row r="99" spans="1:12" x14ac:dyDescent="0.2">
      <c r="A99" s="48" t="s">
        <v>1312</v>
      </c>
      <c r="B99" s="37" t="s">
        <v>213</v>
      </c>
      <c r="C99" s="49">
        <v>57</v>
      </c>
      <c r="D99" s="46" t="str">
        <f t="shared" si="12"/>
        <v>N/A</v>
      </c>
      <c r="E99" s="49">
        <v>361</v>
      </c>
      <c r="F99" s="46" t="str">
        <f t="shared" si="13"/>
        <v>N/A</v>
      </c>
      <c r="G99" s="49">
        <v>368</v>
      </c>
      <c r="H99" s="46" t="str">
        <f t="shared" si="14"/>
        <v>N/A</v>
      </c>
      <c r="I99" s="12">
        <v>533.29999999999995</v>
      </c>
      <c r="J99" s="12">
        <v>1.9390000000000001</v>
      </c>
      <c r="K99" s="47" t="s">
        <v>736</v>
      </c>
      <c r="L99" s="9" t="str">
        <f t="shared" si="15"/>
        <v>Yes</v>
      </c>
    </row>
    <row r="100" spans="1:12" x14ac:dyDescent="0.2">
      <c r="A100" s="48" t="s">
        <v>562</v>
      </c>
      <c r="B100" s="37" t="s">
        <v>213</v>
      </c>
      <c r="C100" s="49">
        <v>0</v>
      </c>
      <c r="D100" s="46" t="str">
        <f t="shared" si="12"/>
        <v>N/A</v>
      </c>
      <c r="E100" s="49">
        <v>0</v>
      </c>
      <c r="F100" s="46" t="str">
        <f t="shared" si="13"/>
        <v>N/A</v>
      </c>
      <c r="G100" s="49">
        <v>0</v>
      </c>
      <c r="H100" s="46" t="str">
        <f t="shared" si="14"/>
        <v>N/A</v>
      </c>
      <c r="I100" s="12" t="s">
        <v>1736</v>
      </c>
      <c r="J100" s="12" t="s">
        <v>1736</v>
      </c>
      <c r="K100" s="47" t="s">
        <v>736</v>
      </c>
      <c r="L100" s="9" t="str">
        <f t="shared" si="15"/>
        <v>N/A</v>
      </c>
    </row>
    <row r="101" spans="1:12" x14ac:dyDescent="0.2">
      <c r="A101" s="48" t="s">
        <v>563</v>
      </c>
      <c r="B101" s="37" t="s">
        <v>213</v>
      </c>
      <c r="C101" s="38">
        <v>0</v>
      </c>
      <c r="D101" s="46" t="str">
        <f t="shared" si="12"/>
        <v>N/A</v>
      </c>
      <c r="E101" s="38">
        <v>0</v>
      </c>
      <c r="F101" s="46" t="str">
        <f t="shared" si="13"/>
        <v>N/A</v>
      </c>
      <c r="G101" s="38">
        <v>0</v>
      </c>
      <c r="H101" s="46" t="str">
        <f t="shared" si="14"/>
        <v>N/A</v>
      </c>
      <c r="I101" s="12" t="s">
        <v>1736</v>
      </c>
      <c r="J101" s="12" t="s">
        <v>1736</v>
      </c>
      <c r="K101" s="47" t="s">
        <v>736</v>
      </c>
      <c r="L101" s="9" t="str">
        <f t="shared" si="15"/>
        <v>N/A</v>
      </c>
    </row>
    <row r="102" spans="1:12" x14ac:dyDescent="0.2">
      <c r="A102" s="48" t="s">
        <v>1313</v>
      </c>
      <c r="B102" s="37" t="s">
        <v>213</v>
      </c>
      <c r="C102" s="49" t="s">
        <v>1736</v>
      </c>
      <c r="D102" s="46" t="str">
        <f t="shared" si="12"/>
        <v>N/A</v>
      </c>
      <c r="E102" s="49" t="s">
        <v>1736</v>
      </c>
      <c r="F102" s="46" t="str">
        <f t="shared" si="13"/>
        <v>N/A</v>
      </c>
      <c r="G102" s="49" t="s">
        <v>1736</v>
      </c>
      <c r="H102" s="46" t="str">
        <f t="shared" si="14"/>
        <v>N/A</v>
      </c>
      <c r="I102" s="12" t="s">
        <v>1736</v>
      </c>
      <c r="J102" s="12" t="s">
        <v>1736</v>
      </c>
      <c r="K102" s="47" t="s">
        <v>736</v>
      </c>
      <c r="L102" s="9" t="str">
        <f t="shared" si="15"/>
        <v>N/A</v>
      </c>
    </row>
    <row r="103" spans="1:12" ht="25.5" x14ac:dyDescent="0.2">
      <c r="A103" s="48" t="s">
        <v>564</v>
      </c>
      <c r="B103" s="37" t="s">
        <v>213</v>
      </c>
      <c r="C103" s="49">
        <v>0</v>
      </c>
      <c r="D103" s="46" t="str">
        <f t="shared" si="12"/>
        <v>N/A</v>
      </c>
      <c r="E103" s="49">
        <v>0</v>
      </c>
      <c r="F103" s="46" t="str">
        <f t="shared" si="13"/>
        <v>N/A</v>
      </c>
      <c r="G103" s="49">
        <v>0</v>
      </c>
      <c r="H103" s="46" t="str">
        <f t="shared" si="14"/>
        <v>N/A</v>
      </c>
      <c r="I103" s="12" t="s">
        <v>1736</v>
      </c>
      <c r="J103" s="12" t="s">
        <v>1736</v>
      </c>
      <c r="K103" s="47" t="s">
        <v>736</v>
      </c>
      <c r="L103" s="9" t="str">
        <f t="shared" si="15"/>
        <v>N/A</v>
      </c>
    </row>
    <row r="104" spans="1:12" x14ac:dyDescent="0.2">
      <c r="A104" s="48" t="s">
        <v>565</v>
      </c>
      <c r="B104" s="37" t="s">
        <v>213</v>
      </c>
      <c r="C104" s="38">
        <v>0</v>
      </c>
      <c r="D104" s="46" t="str">
        <f t="shared" si="12"/>
        <v>N/A</v>
      </c>
      <c r="E104" s="38">
        <v>0</v>
      </c>
      <c r="F104" s="46" t="str">
        <f t="shared" si="13"/>
        <v>N/A</v>
      </c>
      <c r="G104" s="38">
        <v>0</v>
      </c>
      <c r="H104" s="46" t="str">
        <f t="shared" si="14"/>
        <v>N/A</v>
      </c>
      <c r="I104" s="12" t="s">
        <v>1736</v>
      </c>
      <c r="J104" s="12" t="s">
        <v>1736</v>
      </c>
      <c r="K104" s="47" t="s">
        <v>736</v>
      </c>
      <c r="L104" s="9" t="str">
        <f t="shared" si="15"/>
        <v>N/A</v>
      </c>
    </row>
    <row r="105" spans="1:12" ht="25.5" x14ac:dyDescent="0.2">
      <c r="A105" s="48" t="s">
        <v>1314</v>
      </c>
      <c r="B105" s="37" t="s">
        <v>213</v>
      </c>
      <c r="C105" s="49" t="s">
        <v>1736</v>
      </c>
      <c r="D105" s="46" t="str">
        <f t="shared" si="12"/>
        <v>N/A</v>
      </c>
      <c r="E105" s="49" t="s">
        <v>1736</v>
      </c>
      <c r="F105" s="46" t="str">
        <f t="shared" si="13"/>
        <v>N/A</v>
      </c>
      <c r="G105" s="49" t="s">
        <v>1736</v>
      </c>
      <c r="H105" s="46" t="str">
        <f t="shared" si="14"/>
        <v>N/A</v>
      </c>
      <c r="I105" s="12" t="s">
        <v>1736</v>
      </c>
      <c r="J105" s="12" t="s">
        <v>1736</v>
      </c>
      <c r="K105" s="47" t="s">
        <v>736</v>
      </c>
      <c r="L105" s="9" t="str">
        <f t="shared" si="15"/>
        <v>N/A</v>
      </c>
    </row>
    <row r="106" spans="1:12" ht="25.5" x14ac:dyDescent="0.2">
      <c r="A106" s="48" t="s">
        <v>566</v>
      </c>
      <c r="B106" s="37" t="s">
        <v>213</v>
      </c>
      <c r="C106" s="49">
        <v>0</v>
      </c>
      <c r="D106" s="46" t="str">
        <f t="shared" si="12"/>
        <v>N/A</v>
      </c>
      <c r="E106" s="49">
        <v>1116</v>
      </c>
      <c r="F106" s="46" t="str">
        <f t="shared" si="13"/>
        <v>N/A</v>
      </c>
      <c r="G106" s="49">
        <v>0</v>
      </c>
      <c r="H106" s="46" t="str">
        <f t="shared" si="14"/>
        <v>N/A</v>
      </c>
      <c r="I106" s="12" t="s">
        <v>1736</v>
      </c>
      <c r="J106" s="12">
        <v>-100</v>
      </c>
      <c r="K106" s="47" t="s">
        <v>736</v>
      </c>
      <c r="L106" s="9" t="str">
        <f t="shared" si="15"/>
        <v>No</v>
      </c>
    </row>
    <row r="107" spans="1:12" x14ac:dyDescent="0.2">
      <c r="A107" s="48" t="s">
        <v>567</v>
      </c>
      <c r="B107" s="37" t="s">
        <v>213</v>
      </c>
      <c r="C107" s="38">
        <v>0</v>
      </c>
      <c r="D107" s="46" t="str">
        <f t="shared" si="12"/>
        <v>N/A</v>
      </c>
      <c r="E107" s="38">
        <v>11</v>
      </c>
      <c r="F107" s="46" t="str">
        <f t="shared" si="13"/>
        <v>N/A</v>
      </c>
      <c r="G107" s="38">
        <v>0</v>
      </c>
      <c r="H107" s="46" t="str">
        <f t="shared" si="14"/>
        <v>N/A</v>
      </c>
      <c r="I107" s="12" t="s">
        <v>1736</v>
      </c>
      <c r="J107" s="12">
        <v>-100</v>
      </c>
      <c r="K107" s="47" t="s">
        <v>736</v>
      </c>
      <c r="L107" s="9" t="str">
        <f t="shared" si="15"/>
        <v>No</v>
      </c>
    </row>
    <row r="108" spans="1:12" x14ac:dyDescent="0.2">
      <c r="A108" s="48" t="s">
        <v>1315</v>
      </c>
      <c r="B108" s="37" t="s">
        <v>213</v>
      </c>
      <c r="C108" s="49" t="s">
        <v>1736</v>
      </c>
      <c r="D108" s="46" t="str">
        <f t="shared" si="12"/>
        <v>N/A</v>
      </c>
      <c r="E108" s="49">
        <v>558</v>
      </c>
      <c r="F108" s="46" t="str">
        <f t="shared" si="13"/>
        <v>N/A</v>
      </c>
      <c r="G108" s="49" t="s">
        <v>1736</v>
      </c>
      <c r="H108" s="46" t="str">
        <f t="shared" si="14"/>
        <v>N/A</v>
      </c>
      <c r="I108" s="12" t="s">
        <v>1736</v>
      </c>
      <c r="J108" s="12" t="s">
        <v>1736</v>
      </c>
      <c r="K108" s="47" t="s">
        <v>736</v>
      </c>
      <c r="L108" s="9" t="str">
        <f t="shared" si="15"/>
        <v>N/A</v>
      </c>
    </row>
    <row r="109" spans="1:12" x14ac:dyDescent="0.2">
      <c r="A109" s="48" t="s">
        <v>568</v>
      </c>
      <c r="B109" s="37" t="s">
        <v>213</v>
      </c>
      <c r="C109" s="49">
        <v>76923350</v>
      </c>
      <c r="D109" s="46" t="str">
        <f t="shared" si="12"/>
        <v>N/A</v>
      </c>
      <c r="E109" s="49">
        <v>79473881</v>
      </c>
      <c r="F109" s="46" t="str">
        <f t="shared" si="13"/>
        <v>N/A</v>
      </c>
      <c r="G109" s="49">
        <v>78880392</v>
      </c>
      <c r="H109" s="46" t="str">
        <f t="shared" si="14"/>
        <v>N/A</v>
      </c>
      <c r="I109" s="12">
        <v>3.3159999999999998</v>
      </c>
      <c r="J109" s="12">
        <v>-0.747</v>
      </c>
      <c r="K109" s="47" t="s">
        <v>736</v>
      </c>
      <c r="L109" s="9" t="str">
        <f t="shared" si="15"/>
        <v>Yes</v>
      </c>
    </row>
    <row r="110" spans="1:12" x14ac:dyDescent="0.2">
      <c r="A110" s="48" t="s">
        <v>569</v>
      </c>
      <c r="B110" s="37" t="s">
        <v>213</v>
      </c>
      <c r="C110" s="38">
        <v>30316</v>
      </c>
      <c r="D110" s="46" t="str">
        <f t="shared" si="12"/>
        <v>N/A</v>
      </c>
      <c r="E110" s="38">
        <v>31914</v>
      </c>
      <c r="F110" s="46" t="str">
        <f t="shared" si="13"/>
        <v>N/A</v>
      </c>
      <c r="G110" s="38">
        <v>32389</v>
      </c>
      <c r="H110" s="46" t="str">
        <f t="shared" si="14"/>
        <v>N/A</v>
      </c>
      <c r="I110" s="12">
        <v>5.2709999999999999</v>
      </c>
      <c r="J110" s="12">
        <v>1.488</v>
      </c>
      <c r="K110" s="47" t="s">
        <v>736</v>
      </c>
      <c r="L110" s="9" t="str">
        <f t="shared" si="15"/>
        <v>Yes</v>
      </c>
    </row>
    <row r="111" spans="1:12" x14ac:dyDescent="0.2">
      <c r="A111" s="48" t="s">
        <v>1316</v>
      </c>
      <c r="B111" s="37" t="s">
        <v>213</v>
      </c>
      <c r="C111" s="49">
        <v>2537.3845494000002</v>
      </c>
      <c r="D111" s="46" t="str">
        <f t="shared" si="12"/>
        <v>N/A</v>
      </c>
      <c r="E111" s="49">
        <v>2490.2513316999998</v>
      </c>
      <c r="F111" s="46" t="str">
        <f t="shared" si="13"/>
        <v>N/A</v>
      </c>
      <c r="G111" s="49">
        <v>2435.4068357000001</v>
      </c>
      <c r="H111" s="46" t="str">
        <f t="shared" si="14"/>
        <v>N/A</v>
      </c>
      <c r="I111" s="12">
        <v>-1.86</v>
      </c>
      <c r="J111" s="12">
        <v>-2.2000000000000002</v>
      </c>
      <c r="K111" s="47" t="s">
        <v>736</v>
      </c>
      <c r="L111" s="9" t="str">
        <f t="shared" si="15"/>
        <v>Yes</v>
      </c>
    </row>
    <row r="112" spans="1:12" ht="25.5" x14ac:dyDescent="0.2">
      <c r="A112" s="48" t="s">
        <v>570</v>
      </c>
      <c r="B112" s="37" t="s">
        <v>213</v>
      </c>
      <c r="C112" s="49">
        <v>9914711</v>
      </c>
      <c r="D112" s="46" t="str">
        <f t="shared" si="12"/>
        <v>N/A</v>
      </c>
      <c r="E112" s="49">
        <v>9230281</v>
      </c>
      <c r="F112" s="46" t="str">
        <f t="shared" si="13"/>
        <v>N/A</v>
      </c>
      <c r="G112" s="49">
        <v>13615891</v>
      </c>
      <c r="H112" s="46" t="str">
        <f t="shared" si="14"/>
        <v>N/A</v>
      </c>
      <c r="I112" s="12">
        <v>-6.9</v>
      </c>
      <c r="J112" s="12">
        <v>47.51</v>
      </c>
      <c r="K112" s="47" t="s">
        <v>736</v>
      </c>
      <c r="L112" s="9" t="str">
        <f t="shared" si="15"/>
        <v>No</v>
      </c>
    </row>
    <row r="113" spans="1:12" x14ac:dyDescent="0.2">
      <c r="A113" s="48" t="s">
        <v>571</v>
      </c>
      <c r="B113" s="37" t="s">
        <v>213</v>
      </c>
      <c r="C113" s="38">
        <v>456</v>
      </c>
      <c r="D113" s="46" t="str">
        <f t="shared" si="12"/>
        <v>N/A</v>
      </c>
      <c r="E113" s="38">
        <v>514</v>
      </c>
      <c r="F113" s="46" t="str">
        <f t="shared" si="13"/>
        <v>N/A</v>
      </c>
      <c r="G113" s="38">
        <v>714</v>
      </c>
      <c r="H113" s="46" t="str">
        <f t="shared" si="14"/>
        <v>N/A</v>
      </c>
      <c r="I113" s="12">
        <v>12.72</v>
      </c>
      <c r="J113" s="12">
        <v>38.909999999999997</v>
      </c>
      <c r="K113" s="47" t="s">
        <v>736</v>
      </c>
      <c r="L113" s="9" t="str">
        <f t="shared" si="15"/>
        <v>No</v>
      </c>
    </row>
    <row r="114" spans="1:12" ht="25.5" x14ac:dyDescent="0.2">
      <c r="A114" s="48" t="s">
        <v>1317</v>
      </c>
      <c r="B114" s="37" t="s">
        <v>213</v>
      </c>
      <c r="C114" s="49">
        <v>21742.787281000001</v>
      </c>
      <c r="D114" s="46" t="str">
        <f t="shared" si="12"/>
        <v>N/A</v>
      </c>
      <c r="E114" s="49">
        <v>17957.745136000001</v>
      </c>
      <c r="F114" s="46" t="str">
        <f t="shared" si="13"/>
        <v>N/A</v>
      </c>
      <c r="G114" s="49">
        <v>19069.875349999998</v>
      </c>
      <c r="H114" s="46" t="str">
        <f t="shared" si="14"/>
        <v>N/A</v>
      </c>
      <c r="I114" s="12">
        <v>-17.399999999999999</v>
      </c>
      <c r="J114" s="12">
        <v>6.1929999999999996</v>
      </c>
      <c r="K114" s="47" t="s">
        <v>736</v>
      </c>
      <c r="L114" s="9" t="str">
        <f t="shared" si="15"/>
        <v>Yes</v>
      </c>
    </row>
    <row r="115" spans="1:12" ht="25.5" x14ac:dyDescent="0.2">
      <c r="A115" s="48" t="s">
        <v>572</v>
      </c>
      <c r="B115" s="37" t="s">
        <v>213</v>
      </c>
      <c r="C115" s="49">
        <v>0</v>
      </c>
      <c r="D115" s="46" t="str">
        <f t="shared" si="12"/>
        <v>N/A</v>
      </c>
      <c r="E115" s="49">
        <v>0</v>
      </c>
      <c r="F115" s="46" t="str">
        <f t="shared" si="13"/>
        <v>N/A</v>
      </c>
      <c r="G115" s="49">
        <v>0</v>
      </c>
      <c r="H115" s="46" t="str">
        <f t="shared" si="14"/>
        <v>N/A</v>
      </c>
      <c r="I115" s="12" t="s">
        <v>1736</v>
      </c>
      <c r="J115" s="12" t="s">
        <v>1736</v>
      </c>
      <c r="K115" s="47" t="s">
        <v>736</v>
      </c>
      <c r="L115" s="9" t="str">
        <f t="shared" si="15"/>
        <v>N/A</v>
      </c>
    </row>
    <row r="116" spans="1:12" x14ac:dyDescent="0.2">
      <c r="A116" s="3" t="s">
        <v>573</v>
      </c>
      <c r="B116" s="37" t="s">
        <v>213</v>
      </c>
      <c r="C116" s="38">
        <v>0</v>
      </c>
      <c r="D116" s="46" t="str">
        <f t="shared" si="12"/>
        <v>N/A</v>
      </c>
      <c r="E116" s="38">
        <v>0</v>
      </c>
      <c r="F116" s="46" t="str">
        <f t="shared" si="13"/>
        <v>N/A</v>
      </c>
      <c r="G116" s="38">
        <v>0</v>
      </c>
      <c r="H116" s="46" t="str">
        <f t="shared" si="14"/>
        <v>N/A</v>
      </c>
      <c r="I116" s="12" t="s">
        <v>1736</v>
      </c>
      <c r="J116" s="12" t="s">
        <v>1736</v>
      </c>
      <c r="K116" s="47" t="s">
        <v>736</v>
      </c>
      <c r="L116" s="9" t="str">
        <f t="shared" si="15"/>
        <v>N/A</v>
      </c>
    </row>
    <row r="117" spans="1:12" ht="25.5" x14ac:dyDescent="0.2">
      <c r="A117" s="3" t="s">
        <v>1318</v>
      </c>
      <c r="B117" s="37" t="s">
        <v>213</v>
      </c>
      <c r="C117" s="49" t="s">
        <v>1736</v>
      </c>
      <c r="D117" s="46" t="str">
        <f t="shared" si="12"/>
        <v>N/A</v>
      </c>
      <c r="E117" s="49" t="s">
        <v>1736</v>
      </c>
      <c r="F117" s="46" t="str">
        <f t="shared" si="13"/>
        <v>N/A</v>
      </c>
      <c r="G117" s="49" t="s">
        <v>1736</v>
      </c>
      <c r="H117" s="46" t="str">
        <f t="shared" si="14"/>
        <v>N/A</v>
      </c>
      <c r="I117" s="12" t="s">
        <v>1736</v>
      </c>
      <c r="J117" s="12" t="s">
        <v>1736</v>
      </c>
      <c r="K117" s="47" t="s">
        <v>736</v>
      </c>
      <c r="L117" s="9" t="str">
        <f t="shared" si="15"/>
        <v>N/A</v>
      </c>
    </row>
    <row r="118" spans="1:12" ht="25.5" x14ac:dyDescent="0.2">
      <c r="A118" s="4" t="s">
        <v>574</v>
      </c>
      <c r="B118" s="37" t="s">
        <v>213</v>
      </c>
      <c r="C118" s="49">
        <v>0</v>
      </c>
      <c r="D118" s="46" t="str">
        <f t="shared" si="12"/>
        <v>N/A</v>
      </c>
      <c r="E118" s="49">
        <v>0</v>
      </c>
      <c r="F118" s="46" t="str">
        <f t="shared" si="13"/>
        <v>N/A</v>
      </c>
      <c r="G118" s="49">
        <v>0</v>
      </c>
      <c r="H118" s="46" t="str">
        <f t="shared" si="14"/>
        <v>N/A</v>
      </c>
      <c r="I118" s="12" t="s">
        <v>1736</v>
      </c>
      <c r="J118" s="12" t="s">
        <v>1736</v>
      </c>
      <c r="K118" s="47" t="s">
        <v>736</v>
      </c>
      <c r="L118" s="9" t="str">
        <f t="shared" si="15"/>
        <v>N/A</v>
      </c>
    </row>
    <row r="119" spans="1:12" x14ac:dyDescent="0.2">
      <c r="A119" s="4" t="s">
        <v>575</v>
      </c>
      <c r="B119" s="37" t="s">
        <v>213</v>
      </c>
      <c r="C119" s="38">
        <v>0</v>
      </c>
      <c r="D119" s="46" t="str">
        <f t="shared" si="12"/>
        <v>N/A</v>
      </c>
      <c r="E119" s="38">
        <v>0</v>
      </c>
      <c r="F119" s="46" t="str">
        <f t="shared" si="13"/>
        <v>N/A</v>
      </c>
      <c r="G119" s="38">
        <v>0</v>
      </c>
      <c r="H119" s="46" t="str">
        <f t="shared" si="14"/>
        <v>N/A</v>
      </c>
      <c r="I119" s="12" t="s">
        <v>1736</v>
      </c>
      <c r="J119" s="12" t="s">
        <v>1736</v>
      </c>
      <c r="K119" s="47" t="s">
        <v>736</v>
      </c>
      <c r="L119" s="9" t="str">
        <f t="shared" si="15"/>
        <v>N/A</v>
      </c>
    </row>
    <row r="120" spans="1:12" ht="25.5" x14ac:dyDescent="0.2">
      <c r="A120" s="4" t="s">
        <v>1319</v>
      </c>
      <c r="B120" s="37" t="s">
        <v>213</v>
      </c>
      <c r="C120" s="49" t="s">
        <v>1736</v>
      </c>
      <c r="D120" s="46" t="str">
        <f t="shared" si="12"/>
        <v>N/A</v>
      </c>
      <c r="E120" s="49" t="s">
        <v>1736</v>
      </c>
      <c r="F120" s="46" t="str">
        <f t="shared" si="13"/>
        <v>N/A</v>
      </c>
      <c r="G120" s="49" t="s">
        <v>1736</v>
      </c>
      <c r="H120" s="46" t="str">
        <f t="shared" si="14"/>
        <v>N/A</v>
      </c>
      <c r="I120" s="12" t="s">
        <v>1736</v>
      </c>
      <c r="J120" s="12" t="s">
        <v>1736</v>
      </c>
      <c r="K120" s="47" t="s">
        <v>736</v>
      </c>
      <c r="L120" s="9" t="str">
        <f t="shared" si="15"/>
        <v>N/A</v>
      </c>
    </row>
    <row r="121" spans="1:12" ht="25.5" x14ac:dyDescent="0.2">
      <c r="A121" s="4" t="s">
        <v>576</v>
      </c>
      <c r="B121" s="37" t="s">
        <v>213</v>
      </c>
      <c r="C121" s="49">
        <v>0</v>
      </c>
      <c r="D121" s="46" t="str">
        <f t="shared" si="12"/>
        <v>N/A</v>
      </c>
      <c r="E121" s="49">
        <v>0</v>
      </c>
      <c r="F121" s="46" t="str">
        <f t="shared" si="13"/>
        <v>N/A</v>
      </c>
      <c r="G121" s="49">
        <v>0</v>
      </c>
      <c r="H121" s="46" t="str">
        <f t="shared" si="14"/>
        <v>N/A</v>
      </c>
      <c r="I121" s="12" t="s">
        <v>1736</v>
      </c>
      <c r="J121" s="12" t="s">
        <v>1736</v>
      </c>
      <c r="K121" s="47" t="s">
        <v>736</v>
      </c>
      <c r="L121" s="9" t="str">
        <f t="shared" si="15"/>
        <v>N/A</v>
      </c>
    </row>
    <row r="122" spans="1:12" ht="25.5" x14ac:dyDescent="0.2">
      <c r="A122" s="4" t="s">
        <v>577</v>
      </c>
      <c r="B122" s="37" t="s">
        <v>213</v>
      </c>
      <c r="C122" s="38">
        <v>0</v>
      </c>
      <c r="D122" s="46" t="str">
        <f t="shared" si="12"/>
        <v>N/A</v>
      </c>
      <c r="E122" s="38">
        <v>0</v>
      </c>
      <c r="F122" s="46" t="str">
        <f t="shared" si="13"/>
        <v>N/A</v>
      </c>
      <c r="G122" s="38">
        <v>0</v>
      </c>
      <c r="H122" s="46" t="str">
        <f t="shared" si="14"/>
        <v>N/A</v>
      </c>
      <c r="I122" s="12" t="s">
        <v>1736</v>
      </c>
      <c r="J122" s="12" t="s">
        <v>1736</v>
      </c>
      <c r="K122" s="47" t="s">
        <v>736</v>
      </c>
      <c r="L122" s="9" t="str">
        <f t="shared" si="15"/>
        <v>N/A</v>
      </c>
    </row>
    <row r="123" spans="1:12" ht="25.5" x14ac:dyDescent="0.2">
      <c r="A123" s="4" t="s">
        <v>1320</v>
      </c>
      <c r="B123" s="37" t="s">
        <v>213</v>
      </c>
      <c r="C123" s="49" t="s">
        <v>1736</v>
      </c>
      <c r="D123" s="46" t="str">
        <f t="shared" si="12"/>
        <v>N/A</v>
      </c>
      <c r="E123" s="49" t="s">
        <v>1736</v>
      </c>
      <c r="F123" s="46" t="str">
        <f t="shared" si="13"/>
        <v>N/A</v>
      </c>
      <c r="G123" s="49" t="s">
        <v>1736</v>
      </c>
      <c r="H123" s="46" t="str">
        <f t="shared" si="14"/>
        <v>N/A</v>
      </c>
      <c r="I123" s="12" t="s">
        <v>1736</v>
      </c>
      <c r="J123" s="12" t="s">
        <v>1736</v>
      </c>
      <c r="K123" s="47" t="s">
        <v>736</v>
      </c>
      <c r="L123" s="9" t="str">
        <f t="shared" si="15"/>
        <v>N/A</v>
      </c>
    </row>
    <row r="124" spans="1:12" ht="25.5" x14ac:dyDescent="0.2">
      <c r="A124" s="4" t="s">
        <v>578</v>
      </c>
      <c r="B124" s="37" t="s">
        <v>213</v>
      </c>
      <c r="C124" s="49">
        <v>0</v>
      </c>
      <c r="D124" s="46" t="str">
        <f t="shared" si="12"/>
        <v>N/A</v>
      </c>
      <c r="E124" s="49">
        <v>0</v>
      </c>
      <c r="F124" s="46" t="str">
        <f t="shared" si="13"/>
        <v>N/A</v>
      </c>
      <c r="G124" s="49">
        <v>0</v>
      </c>
      <c r="H124" s="46" t="str">
        <f t="shared" si="14"/>
        <v>N/A</v>
      </c>
      <c r="I124" s="12" t="s">
        <v>1736</v>
      </c>
      <c r="J124" s="12" t="s">
        <v>1736</v>
      </c>
      <c r="K124" s="47" t="s">
        <v>736</v>
      </c>
      <c r="L124" s="9" t="str">
        <f t="shared" si="15"/>
        <v>N/A</v>
      </c>
    </row>
    <row r="125" spans="1:12" x14ac:dyDescent="0.2">
      <c r="A125" s="2" t="s">
        <v>579</v>
      </c>
      <c r="B125" s="37" t="s">
        <v>213</v>
      </c>
      <c r="C125" s="38">
        <v>0</v>
      </c>
      <c r="D125" s="46" t="str">
        <f t="shared" si="12"/>
        <v>N/A</v>
      </c>
      <c r="E125" s="38">
        <v>0</v>
      </c>
      <c r="F125" s="46" t="str">
        <f t="shared" si="13"/>
        <v>N/A</v>
      </c>
      <c r="G125" s="38">
        <v>0</v>
      </c>
      <c r="H125" s="46" t="str">
        <f t="shared" si="14"/>
        <v>N/A</v>
      </c>
      <c r="I125" s="12" t="s">
        <v>1736</v>
      </c>
      <c r="J125" s="12" t="s">
        <v>1736</v>
      </c>
      <c r="K125" s="47" t="s">
        <v>736</v>
      </c>
      <c r="L125" s="9" t="str">
        <f t="shared" si="15"/>
        <v>N/A</v>
      </c>
    </row>
    <row r="126" spans="1:12" ht="25.5" x14ac:dyDescent="0.2">
      <c r="A126" s="2" t="s">
        <v>1321</v>
      </c>
      <c r="B126" s="37" t="s">
        <v>213</v>
      </c>
      <c r="C126" s="49" t="s">
        <v>1736</v>
      </c>
      <c r="D126" s="46" t="str">
        <f t="shared" si="12"/>
        <v>N/A</v>
      </c>
      <c r="E126" s="49" t="s">
        <v>1736</v>
      </c>
      <c r="F126" s="46" t="str">
        <f t="shared" si="13"/>
        <v>N/A</v>
      </c>
      <c r="G126" s="49" t="s">
        <v>1736</v>
      </c>
      <c r="H126" s="46" t="str">
        <f t="shared" si="14"/>
        <v>N/A</v>
      </c>
      <c r="I126" s="12" t="s">
        <v>1736</v>
      </c>
      <c r="J126" s="12" t="s">
        <v>1736</v>
      </c>
      <c r="K126" s="47" t="s">
        <v>736</v>
      </c>
      <c r="L126" s="9" t="str">
        <f t="shared" si="15"/>
        <v>N/A</v>
      </c>
    </row>
    <row r="127" spans="1:12" ht="25.5" x14ac:dyDescent="0.2">
      <c r="A127" s="2" t="s">
        <v>580</v>
      </c>
      <c r="B127" s="37" t="s">
        <v>213</v>
      </c>
      <c r="C127" s="49">
        <v>0</v>
      </c>
      <c r="D127" s="46" t="str">
        <f t="shared" si="12"/>
        <v>N/A</v>
      </c>
      <c r="E127" s="49">
        <v>0</v>
      </c>
      <c r="F127" s="46" t="str">
        <f t="shared" si="13"/>
        <v>N/A</v>
      </c>
      <c r="G127" s="49">
        <v>0</v>
      </c>
      <c r="H127" s="46" t="str">
        <f t="shared" si="14"/>
        <v>N/A</v>
      </c>
      <c r="I127" s="12" t="s">
        <v>1736</v>
      </c>
      <c r="J127" s="12" t="s">
        <v>1736</v>
      </c>
      <c r="K127" s="47" t="s">
        <v>736</v>
      </c>
      <c r="L127" s="9" t="str">
        <f t="shared" si="15"/>
        <v>N/A</v>
      </c>
    </row>
    <row r="128" spans="1:12" x14ac:dyDescent="0.2">
      <c r="A128" s="2" t="s">
        <v>581</v>
      </c>
      <c r="B128" s="37" t="s">
        <v>213</v>
      </c>
      <c r="C128" s="38">
        <v>0</v>
      </c>
      <c r="D128" s="46" t="str">
        <f t="shared" si="12"/>
        <v>N/A</v>
      </c>
      <c r="E128" s="38">
        <v>0</v>
      </c>
      <c r="F128" s="46" t="str">
        <f t="shared" si="13"/>
        <v>N/A</v>
      </c>
      <c r="G128" s="38">
        <v>0</v>
      </c>
      <c r="H128" s="46" t="str">
        <f t="shared" si="14"/>
        <v>N/A</v>
      </c>
      <c r="I128" s="12" t="s">
        <v>1736</v>
      </c>
      <c r="J128" s="12" t="s">
        <v>1736</v>
      </c>
      <c r="K128" s="47" t="s">
        <v>736</v>
      </c>
      <c r="L128" s="9" t="str">
        <f t="shared" si="15"/>
        <v>N/A</v>
      </c>
    </row>
    <row r="129" spans="1:12" ht="25.5" x14ac:dyDescent="0.2">
      <c r="A129" s="2" t="s">
        <v>1322</v>
      </c>
      <c r="B129" s="37" t="s">
        <v>213</v>
      </c>
      <c r="C129" s="49" t="s">
        <v>1736</v>
      </c>
      <c r="D129" s="46" t="str">
        <f t="shared" si="12"/>
        <v>N/A</v>
      </c>
      <c r="E129" s="49" t="s">
        <v>1736</v>
      </c>
      <c r="F129" s="46" t="str">
        <f t="shared" si="13"/>
        <v>N/A</v>
      </c>
      <c r="G129" s="49" t="s">
        <v>1736</v>
      </c>
      <c r="H129" s="46" t="str">
        <f t="shared" si="14"/>
        <v>N/A</v>
      </c>
      <c r="I129" s="12" t="s">
        <v>1736</v>
      </c>
      <c r="J129" s="12" t="s">
        <v>1736</v>
      </c>
      <c r="K129" s="47" t="s">
        <v>736</v>
      </c>
      <c r="L129" s="9" t="str">
        <f t="shared" si="15"/>
        <v>N/A</v>
      </c>
    </row>
    <row r="130" spans="1:12" ht="25.5" x14ac:dyDescent="0.2">
      <c r="A130" s="2" t="s">
        <v>582</v>
      </c>
      <c r="B130" s="37" t="s">
        <v>213</v>
      </c>
      <c r="C130" s="49">
        <v>0</v>
      </c>
      <c r="D130" s="46" t="str">
        <f t="shared" si="12"/>
        <v>N/A</v>
      </c>
      <c r="E130" s="49">
        <v>0</v>
      </c>
      <c r="F130" s="46" t="str">
        <f t="shared" si="13"/>
        <v>N/A</v>
      </c>
      <c r="G130" s="49">
        <v>0</v>
      </c>
      <c r="H130" s="46" t="str">
        <f t="shared" si="14"/>
        <v>N/A</v>
      </c>
      <c r="I130" s="12" t="s">
        <v>1736</v>
      </c>
      <c r="J130" s="12" t="s">
        <v>1736</v>
      </c>
      <c r="K130" s="47" t="s">
        <v>736</v>
      </c>
      <c r="L130" s="9" t="str">
        <f t="shared" si="15"/>
        <v>N/A</v>
      </c>
    </row>
    <row r="131" spans="1:12" x14ac:dyDescent="0.2">
      <c r="A131" s="2" t="s">
        <v>583</v>
      </c>
      <c r="B131" s="37" t="s">
        <v>213</v>
      </c>
      <c r="C131" s="38">
        <v>0</v>
      </c>
      <c r="D131" s="46" t="str">
        <f t="shared" si="12"/>
        <v>N/A</v>
      </c>
      <c r="E131" s="38">
        <v>0</v>
      </c>
      <c r="F131" s="46" t="str">
        <f t="shared" si="13"/>
        <v>N/A</v>
      </c>
      <c r="G131" s="38">
        <v>0</v>
      </c>
      <c r="H131" s="46" t="str">
        <f t="shared" si="14"/>
        <v>N/A</v>
      </c>
      <c r="I131" s="12" t="s">
        <v>1736</v>
      </c>
      <c r="J131" s="12" t="s">
        <v>1736</v>
      </c>
      <c r="K131" s="47" t="s">
        <v>736</v>
      </c>
      <c r="L131" s="9" t="str">
        <f t="shared" si="15"/>
        <v>N/A</v>
      </c>
    </row>
    <row r="132" spans="1:12" x14ac:dyDescent="0.2">
      <c r="A132" s="2" t="s">
        <v>1323</v>
      </c>
      <c r="B132" s="37" t="s">
        <v>213</v>
      </c>
      <c r="C132" s="49" t="s">
        <v>1736</v>
      </c>
      <c r="D132" s="46" t="str">
        <f t="shared" si="12"/>
        <v>N/A</v>
      </c>
      <c r="E132" s="49" t="s">
        <v>1736</v>
      </c>
      <c r="F132" s="46" t="str">
        <f t="shared" si="13"/>
        <v>N/A</v>
      </c>
      <c r="G132" s="49" t="s">
        <v>1736</v>
      </c>
      <c r="H132" s="46" t="str">
        <f t="shared" si="14"/>
        <v>N/A</v>
      </c>
      <c r="I132" s="12" t="s">
        <v>1736</v>
      </c>
      <c r="J132" s="12" t="s">
        <v>1736</v>
      </c>
      <c r="K132" s="47" t="s">
        <v>736</v>
      </c>
      <c r="L132" s="9" t="str">
        <f t="shared" si="15"/>
        <v>N/A</v>
      </c>
    </row>
    <row r="133" spans="1:12" ht="25.5" x14ac:dyDescent="0.2">
      <c r="A133" s="2" t="s">
        <v>584</v>
      </c>
      <c r="B133" s="37" t="s">
        <v>213</v>
      </c>
      <c r="C133" s="49">
        <v>0</v>
      </c>
      <c r="D133" s="46" t="str">
        <f t="shared" si="12"/>
        <v>N/A</v>
      </c>
      <c r="E133" s="49">
        <v>0</v>
      </c>
      <c r="F133" s="46" t="str">
        <f t="shared" si="13"/>
        <v>N/A</v>
      </c>
      <c r="G133" s="49">
        <v>0</v>
      </c>
      <c r="H133" s="46" t="str">
        <f t="shared" si="14"/>
        <v>N/A</v>
      </c>
      <c r="I133" s="12" t="s">
        <v>1736</v>
      </c>
      <c r="J133" s="12" t="s">
        <v>1736</v>
      </c>
      <c r="K133" s="47" t="s">
        <v>736</v>
      </c>
      <c r="L133" s="9" t="str">
        <f>IF(J133="Div by 0", "N/A", IF(OR(J133="N/A",K133="N/A"),"N/A", IF(J133&gt;VALUE(MID(K133,1,2)), "No", IF(J133&lt;-1*VALUE(MID(K133,1,2)), "No", "Yes"))))</f>
        <v>N/A</v>
      </c>
    </row>
    <row r="134" spans="1:12" x14ac:dyDescent="0.2">
      <c r="A134" s="2" t="s">
        <v>585</v>
      </c>
      <c r="B134" s="37" t="s">
        <v>213</v>
      </c>
      <c r="C134" s="38">
        <v>0</v>
      </c>
      <c r="D134" s="46" t="str">
        <f t="shared" si="12"/>
        <v>N/A</v>
      </c>
      <c r="E134" s="38">
        <v>0</v>
      </c>
      <c r="F134" s="46" t="str">
        <f t="shared" si="13"/>
        <v>N/A</v>
      </c>
      <c r="G134" s="38">
        <v>0</v>
      </c>
      <c r="H134" s="46" t="str">
        <f t="shared" si="14"/>
        <v>N/A</v>
      </c>
      <c r="I134" s="12" t="s">
        <v>1736</v>
      </c>
      <c r="J134" s="12" t="s">
        <v>1736</v>
      </c>
      <c r="K134" s="47" t="s">
        <v>736</v>
      </c>
      <c r="L134" s="9" t="str">
        <f t="shared" ref="L134:L138" si="16">IF(J134="Div by 0", "N/A", IF(OR(J134="N/A",K134="N/A"),"N/A", IF(J134&gt;VALUE(MID(K134,1,2)), "No", IF(J134&lt;-1*VALUE(MID(K134,1,2)), "No", "Yes"))))</f>
        <v>N/A</v>
      </c>
    </row>
    <row r="135" spans="1:12" ht="25.5" x14ac:dyDescent="0.2">
      <c r="A135" s="2" t="s">
        <v>1324</v>
      </c>
      <c r="B135" s="37" t="s">
        <v>213</v>
      </c>
      <c r="C135" s="49" t="s">
        <v>1736</v>
      </c>
      <c r="D135" s="46" t="str">
        <f t="shared" si="12"/>
        <v>N/A</v>
      </c>
      <c r="E135" s="49" t="s">
        <v>1736</v>
      </c>
      <c r="F135" s="46" t="str">
        <f t="shared" si="13"/>
        <v>N/A</v>
      </c>
      <c r="G135" s="49" t="s">
        <v>1736</v>
      </c>
      <c r="H135" s="46" t="str">
        <f t="shared" si="14"/>
        <v>N/A</v>
      </c>
      <c r="I135" s="12" t="s">
        <v>1736</v>
      </c>
      <c r="J135" s="12" t="s">
        <v>1736</v>
      </c>
      <c r="K135" s="47" t="s">
        <v>736</v>
      </c>
      <c r="L135" s="9" t="str">
        <f t="shared" si="16"/>
        <v>N/A</v>
      </c>
    </row>
    <row r="136" spans="1:12" ht="25.5" x14ac:dyDescent="0.2">
      <c r="A136" s="2" t="s">
        <v>586</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1736</v>
      </c>
      <c r="J136" s="12" t="s">
        <v>1736</v>
      </c>
      <c r="K136" s="47" t="s">
        <v>736</v>
      </c>
      <c r="L136" s="9" t="str">
        <f t="shared" si="16"/>
        <v>N/A</v>
      </c>
    </row>
    <row r="137" spans="1:12" x14ac:dyDescent="0.2">
      <c r="A137" s="2" t="s">
        <v>587</v>
      </c>
      <c r="B137" s="37" t="s">
        <v>213</v>
      </c>
      <c r="C137" s="38">
        <v>0</v>
      </c>
      <c r="D137" s="46" t="str">
        <f t="shared" si="17"/>
        <v>N/A</v>
      </c>
      <c r="E137" s="38">
        <v>0</v>
      </c>
      <c r="F137" s="46" t="str">
        <f t="shared" si="18"/>
        <v>N/A</v>
      </c>
      <c r="G137" s="38">
        <v>0</v>
      </c>
      <c r="H137" s="46" t="str">
        <f t="shared" si="19"/>
        <v>N/A</v>
      </c>
      <c r="I137" s="12" t="s">
        <v>1736</v>
      </c>
      <c r="J137" s="12" t="s">
        <v>1736</v>
      </c>
      <c r="K137" s="47" t="s">
        <v>736</v>
      </c>
      <c r="L137" s="9" t="str">
        <f t="shared" si="16"/>
        <v>N/A</v>
      </c>
    </row>
    <row r="138" spans="1:12" ht="25.5" x14ac:dyDescent="0.2">
      <c r="A138" s="2" t="s">
        <v>1325</v>
      </c>
      <c r="B138" s="37" t="s">
        <v>213</v>
      </c>
      <c r="C138" s="49" t="s">
        <v>1736</v>
      </c>
      <c r="D138" s="46" t="str">
        <f t="shared" si="17"/>
        <v>N/A</v>
      </c>
      <c r="E138" s="49" t="s">
        <v>1736</v>
      </c>
      <c r="F138" s="46" t="str">
        <f t="shared" si="18"/>
        <v>N/A</v>
      </c>
      <c r="G138" s="49" t="s">
        <v>1736</v>
      </c>
      <c r="H138" s="46" t="str">
        <f t="shared" si="19"/>
        <v>N/A</v>
      </c>
      <c r="I138" s="12" t="s">
        <v>1736</v>
      </c>
      <c r="J138" s="12" t="s">
        <v>1736</v>
      </c>
      <c r="K138" s="47" t="s">
        <v>736</v>
      </c>
      <c r="L138" s="9" t="str">
        <f t="shared" si="16"/>
        <v>N/A</v>
      </c>
    </row>
    <row r="139" spans="1:12" ht="25.5" x14ac:dyDescent="0.2">
      <c r="A139" s="2" t="s">
        <v>588</v>
      </c>
      <c r="B139" s="37" t="s">
        <v>213</v>
      </c>
      <c r="C139" s="49">
        <v>33959</v>
      </c>
      <c r="D139" s="46" t="str">
        <f t="shared" si="17"/>
        <v>N/A</v>
      </c>
      <c r="E139" s="49">
        <v>33734</v>
      </c>
      <c r="F139" s="46" t="str">
        <f t="shared" si="18"/>
        <v>N/A</v>
      </c>
      <c r="G139" s="49">
        <v>73211</v>
      </c>
      <c r="H139" s="46" t="str">
        <f t="shared" si="19"/>
        <v>N/A</v>
      </c>
      <c r="I139" s="12">
        <v>-0.66300000000000003</v>
      </c>
      <c r="J139" s="12">
        <v>117</v>
      </c>
      <c r="K139" s="47" t="s">
        <v>736</v>
      </c>
      <c r="L139" s="9" t="str">
        <f t="shared" ref="L139:L150" si="20">IF(J139="Div by 0", "N/A", IF(K139="N/A","N/A", IF(J139&gt;VALUE(MID(K139,1,2)), "No", IF(J139&lt;-1*VALUE(MID(K139,1,2)), "No", "Yes"))))</f>
        <v>No</v>
      </c>
    </row>
    <row r="140" spans="1:12" ht="25.5" x14ac:dyDescent="0.2">
      <c r="A140" s="2" t="s">
        <v>589</v>
      </c>
      <c r="B140" s="37" t="s">
        <v>213</v>
      </c>
      <c r="C140" s="38">
        <v>14</v>
      </c>
      <c r="D140" s="46" t="str">
        <f t="shared" si="17"/>
        <v>N/A</v>
      </c>
      <c r="E140" s="38">
        <v>11</v>
      </c>
      <c r="F140" s="46" t="str">
        <f t="shared" si="18"/>
        <v>N/A</v>
      </c>
      <c r="G140" s="38">
        <v>20</v>
      </c>
      <c r="H140" s="46" t="str">
        <f t="shared" si="19"/>
        <v>N/A</v>
      </c>
      <c r="I140" s="12">
        <v>-28.6</v>
      </c>
      <c r="J140" s="12">
        <v>100</v>
      </c>
      <c r="K140" s="47" t="s">
        <v>736</v>
      </c>
      <c r="L140" s="9" t="str">
        <f t="shared" si="20"/>
        <v>No</v>
      </c>
    </row>
    <row r="141" spans="1:12" ht="25.5" x14ac:dyDescent="0.2">
      <c r="A141" s="2" t="s">
        <v>1326</v>
      </c>
      <c r="B141" s="37" t="s">
        <v>213</v>
      </c>
      <c r="C141" s="49">
        <v>2425.6428571000001</v>
      </c>
      <c r="D141" s="46" t="str">
        <f t="shared" si="17"/>
        <v>N/A</v>
      </c>
      <c r="E141" s="49">
        <v>3373.4</v>
      </c>
      <c r="F141" s="46" t="str">
        <f t="shared" si="18"/>
        <v>N/A</v>
      </c>
      <c r="G141" s="49">
        <v>3660.55</v>
      </c>
      <c r="H141" s="46" t="str">
        <f t="shared" si="19"/>
        <v>N/A</v>
      </c>
      <c r="I141" s="12">
        <v>39.07</v>
      </c>
      <c r="J141" s="12">
        <v>8.5120000000000005</v>
      </c>
      <c r="K141" s="47" t="s">
        <v>736</v>
      </c>
      <c r="L141" s="9" t="str">
        <f t="shared" si="20"/>
        <v>Yes</v>
      </c>
    </row>
    <row r="142" spans="1:12" ht="25.5" x14ac:dyDescent="0.2">
      <c r="A142" s="2" t="s">
        <v>590</v>
      </c>
      <c r="B142" s="37" t="s">
        <v>213</v>
      </c>
      <c r="C142" s="49">
        <v>26114846</v>
      </c>
      <c r="D142" s="46" t="str">
        <f t="shared" si="17"/>
        <v>N/A</v>
      </c>
      <c r="E142" s="49">
        <v>33107876</v>
      </c>
      <c r="F142" s="46" t="str">
        <f t="shared" si="18"/>
        <v>N/A</v>
      </c>
      <c r="G142" s="49">
        <v>52589627</v>
      </c>
      <c r="H142" s="46" t="str">
        <f t="shared" si="19"/>
        <v>N/A</v>
      </c>
      <c r="I142" s="12">
        <v>26.78</v>
      </c>
      <c r="J142" s="12">
        <v>58.84</v>
      </c>
      <c r="K142" s="47" t="s">
        <v>736</v>
      </c>
      <c r="L142" s="9" t="str">
        <f t="shared" si="20"/>
        <v>No</v>
      </c>
    </row>
    <row r="143" spans="1:12" x14ac:dyDescent="0.2">
      <c r="A143" s="3" t="s">
        <v>591</v>
      </c>
      <c r="B143" s="37" t="s">
        <v>213</v>
      </c>
      <c r="C143" s="38">
        <v>256</v>
      </c>
      <c r="D143" s="46" t="str">
        <f t="shared" si="17"/>
        <v>N/A</v>
      </c>
      <c r="E143" s="38">
        <v>321</v>
      </c>
      <c r="F143" s="46" t="str">
        <f t="shared" si="18"/>
        <v>N/A</v>
      </c>
      <c r="G143" s="38">
        <v>496</v>
      </c>
      <c r="H143" s="46" t="str">
        <f t="shared" si="19"/>
        <v>N/A</v>
      </c>
      <c r="I143" s="12">
        <v>25.39</v>
      </c>
      <c r="J143" s="12">
        <v>54.52</v>
      </c>
      <c r="K143" s="47" t="s">
        <v>736</v>
      </c>
      <c r="L143" s="9" t="str">
        <f t="shared" si="20"/>
        <v>No</v>
      </c>
    </row>
    <row r="144" spans="1:12" ht="25.5" x14ac:dyDescent="0.2">
      <c r="A144" s="3" t="s">
        <v>1327</v>
      </c>
      <c r="B144" s="37" t="s">
        <v>213</v>
      </c>
      <c r="C144" s="49">
        <v>102011.11719</v>
      </c>
      <c r="D144" s="46" t="str">
        <f t="shared" si="17"/>
        <v>N/A</v>
      </c>
      <c r="E144" s="49">
        <v>103139.80061999999</v>
      </c>
      <c r="F144" s="46" t="str">
        <f t="shared" si="18"/>
        <v>N/A</v>
      </c>
      <c r="G144" s="49">
        <v>106027.47379</v>
      </c>
      <c r="H144" s="46" t="str">
        <f t="shared" si="19"/>
        <v>N/A</v>
      </c>
      <c r="I144" s="12">
        <v>1.1060000000000001</v>
      </c>
      <c r="J144" s="12">
        <v>2.8</v>
      </c>
      <c r="K144" s="47" t="s">
        <v>736</v>
      </c>
      <c r="L144" s="9" t="str">
        <f t="shared" si="20"/>
        <v>Yes</v>
      </c>
    </row>
    <row r="145" spans="1:12" ht="25.5" x14ac:dyDescent="0.2">
      <c r="A145" s="2" t="s">
        <v>592</v>
      </c>
      <c r="B145" s="37" t="s">
        <v>213</v>
      </c>
      <c r="C145" s="49">
        <v>1350093</v>
      </c>
      <c r="D145" s="46" t="str">
        <f t="shared" si="17"/>
        <v>N/A</v>
      </c>
      <c r="E145" s="49">
        <v>1845968</v>
      </c>
      <c r="F145" s="46" t="str">
        <f t="shared" si="18"/>
        <v>N/A</v>
      </c>
      <c r="G145" s="49">
        <v>2288040</v>
      </c>
      <c r="H145" s="46" t="str">
        <f t="shared" si="19"/>
        <v>N/A</v>
      </c>
      <c r="I145" s="12">
        <v>36.729999999999997</v>
      </c>
      <c r="J145" s="12">
        <v>23.95</v>
      </c>
      <c r="K145" s="47" t="s">
        <v>736</v>
      </c>
      <c r="L145" s="9" t="str">
        <f t="shared" si="20"/>
        <v>Yes</v>
      </c>
    </row>
    <row r="146" spans="1:12" x14ac:dyDescent="0.2">
      <c r="A146" s="2" t="s">
        <v>593</v>
      </c>
      <c r="B146" s="37" t="s">
        <v>213</v>
      </c>
      <c r="C146" s="38">
        <v>150</v>
      </c>
      <c r="D146" s="46" t="str">
        <f t="shared" si="17"/>
        <v>N/A</v>
      </c>
      <c r="E146" s="38">
        <v>199</v>
      </c>
      <c r="F146" s="46" t="str">
        <f t="shared" si="18"/>
        <v>N/A</v>
      </c>
      <c r="G146" s="38">
        <v>294</v>
      </c>
      <c r="H146" s="46" t="str">
        <f t="shared" si="19"/>
        <v>N/A</v>
      </c>
      <c r="I146" s="12">
        <v>32.67</v>
      </c>
      <c r="J146" s="12">
        <v>47.74</v>
      </c>
      <c r="K146" s="47" t="s">
        <v>736</v>
      </c>
      <c r="L146" s="9" t="str">
        <f t="shared" si="20"/>
        <v>No</v>
      </c>
    </row>
    <row r="147" spans="1:12" ht="25.5" x14ac:dyDescent="0.2">
      <c r="A147" s="2" t="s">
        <v>1328</v>
      </c>
      <c r="B147" s="37" t="s">
        <v>213</v>
      </c>
      <c r="C147" s="49">
        <v>9000.6200000000008</v>
      </c>
      <c r="D147" s="46" t="str">
        <f t="shared" si="17"/>
        <v>N/A</v>
      </c>
      <c r="E147" s="49">
        <v>9276.2211055000007</v>
      </c>
      <c r="F147" s="46" t="str">
        <f t="shared" si="18"/>
        <v>N/A</v>
      </c>
      <c r="G147" s="49">
        <v>7782.4489795999998</v>
      </c>
      <c r="H147" s="46" t="str">
        <f t="shared" si="19"/>
        <v>N/A</v>
      </c>
      <c r="I147" s="12">
        <v>3.0619999999999998</v>
      </c>
      <c r="J147" s="12">
        <v>-16.100000000000001</v>
      </c>
      <c r="K147" s="47" t="s">
        <v>736</v>
      </c>
      <c r="L147" s="9" t="str">
        <f t="shared" si="20"/>
        <v>Yes</v>
      </c>
    </row>
    <row r="148" spans="1:12" ht="25.5" x14ac:dyDescent="0.2">
      <c r="A148" s="2" t="s">
        <v>594</v>
      </c>
      <c r="B148" s="37" t="s">
        <v>213</v>
      </c>
      <c r="C148" s="49">
        <v>4959632</v>
      </c>
      <c r="D148" s="46" t="str">
        <f t="shared" si="17"/>
        <v>N/A</v>
      </c>
      <c r="E148" s="49">
        <v>6514514</v>
      </c>
      <c r="F148" s="46" t="str">
        <f t="shared" si="18"/>
        <v>N/A</v>
      </c>
      <c r="G148" s="49">
        <v>10096084</v>
      </c>
      <c r="H148" s="46" t="str">
        <f t="shared" si="19"/>
        <v>N/A</v>
      </c>
      <c r="I148" s="12">
        <v>31.35</v>
      </c>
      <c r="J148" s="12">
        <v>54.98</v>
      </c>
      <c r="K148" s="47" t="s">
        <v>736</v>
      </c>
      <c r="L148" s="9" t="str">
        <f t="shared" si="20"/>
        <v>No</v>
      </c>
    </row>
    <row r="149" spans="1:12" x14ac:dyDescent="0.2">
      <c r="A149" s="2" t="s">
        <v>595</v>
      </c>
      <c r="B149" s="37" t="s">
        <v>213</v>
      </c>
      <c r="C149" s="38">
        <v>326</v>
      </c>
      <c r="D149" s="46" t="str">
        <f t="shared" si="17"/>
        <v>N/A</v>
      </c>
      <c r="E149" s="38">
        <v>418</v>
      </c>
      <c r="F149" s="46" t="str">
        <f t="shared" si="18"/>
        <v>N/A</v>
      </c>
      <c r="G149" s="38">
        <v>611</v>
      </c>
      <c r="H149" s="46" t="str">
        <f t="shared" si="19"/>
        <v>N/A</v>
      </c>
      <c r="I149" s="12">
        <v>28.22</v>
      </c>
      <c r="J149" s="12">
        <v>46.17</v>
      </c>
      <c r="K149" s="47" t="s">
        <v>736</v>
      </c>
      <c r="L149" s="9" t="str">
        <f t="shared" si="20"/>
        <v>No</v>
      </c>
    </row>
    <row r="150" spans="1:12" ht="25.5" x14ac:dyDescent="0.2">
      <c r="A150" s="4" t="s">
        <v>1329</v>
      </c>
      <c r="B150" s="37" t="s">
        <v>213</v>
      </c>
      <c r="C150" s="49">
        <v>15213.595092</v>
      </c>
      <c r="D150" s="46" t="str">
        <f t="shared" si="17"/>
        <v>N/A</v>
      </c>
      <c r="E150" s="49">
        <v>15584.961722</v>
      </c>
      <c r="F150" s="46" t="str">
        <f t="shared" si="18"/>
        <v>N/A</v>
      </c>
      <c r="G150" s="49">
        <v>16523.869067</v>
      </c>
      <c r="H150" s="46" t="str">
        <f t="shared" si="19"/>
        <v>N/A</v>
      </c>
      <c r="I150" s="12">
        <v>2.4409999999999998</v>
      </c>
      <c r="J150" s="12">
        <v>6.024</v>
      </c>
      <c r="K150" s="47" t="s">
        <v>736</v>
      </c>
      <c r="L150" s="9" t="str">
        <f t="shared" si="20"/>
        <v>Yes</v>
      </c>
    </row>
    <row r="151" spans="1:12" ht="25.5" x14ac:dyDescent="0.2">
      <c r="A151" s="4" t="s">
        <v>1330</v>
      </c>
      <c r="B151" s="37" t="s">
        <v>213</v>
      </c>
      <c r="C151" s="49">
        <v>0</v>
      </c>
      <c r="D151" s="46" t="str">
        <f t="shared" ref="D151:D170" si="21">IF($B151="N/A","N/A",IF(C151&gt;10,"No",IF(C151&lt;-10,"No","Yes")))</f>
        <v>N/A</v>
      </c>
      <c r="E151" s="49">
        <v>0</v>
      </c>
      <c r="F151" s="46" t="str">
        <f t="shared" ref="F151:F170" si="22">IF($B151="N/A","N/A",IF(E151&gt;10,"No",IF(E151&lt;-10,"No","Yes")))</f>
        <v>N/A</v>
      </c>
      <c r="G151" s="49">
        <v>0</v>
      </c>
      <c r="H151" s="46" t="str">
        <f t="shared" ref="H151:H170" si="23">IF($B151="N/A","N/A",IF(G151&gt;10,"No",IF(G151&lt;-10,"No","Yes")))</f>
        <v>N/A</v>
      </c>
      <c r="I151" s="12" t="s">
        <v>1736</v>
      </c>
      <c r="J151" s="12" t="s">
        <v>1736</v>
      </c>
      <c r="K151" s="47" t="s">
        <v>736</v>
      </c>
      <c r="L151" s="9" t="str">
        <f t="shared" ref="L151:L170" si="24">IF(J151="Div by 0", "N/A", IF(K151="N/A","N/A", IF(J151&gt;VALUE(MID(K151,1,2)), "No", IF(J151&lt;-1*VALUE(MID(K151,1,2)), "No", "Yes"))))</f>
        <v>N/A</v>
      </c>
    </row>
    <row r="152" spans="1:12" ht="25.5" x14ac:dyDescent="0.2">
      <c r="A152" s="4" t="s">
        <v>1331</v>
      </c>
      <c r="B152" s="37" t="s">
        <v>213</v>
      </c>
      <c r="C152" s="49">
        <v>0</v>
      </c>
      <c r="D152" s="46" t="str">
        <f t="shared" si="21"/>
        <v>N/A</v>
      </c>
      <c r="E152" s="49">
        <v>0</v>
      </c>
      <c r="F152" s="46" t="str">
        <f t="shared" si="22"/>
        <v>N/A</v>
      </c>
      <c r="G152" s="49">
        <v>0</v>
      </c>
      <c r="H152" s="46" t="str">
        <f t="shared" si="23"/>
        <v>N/A</v>
      </c>
      <c r="I152" s="12" t="s">
        <v>1736</v>
      </c>
      <c r="J152" s="12" t="s">
        <v>1736</v>
      </c>
      <c r="K152" s="47" t="s">
        <v>736</v>
      </c>
      <c r="L152" s="9" t="str">
        <f t="shared" si="24"/>
        <v>N/A</v>
      </c>
    </row>
    <row r="153" spans="1:12" ht="25.5" x14ac:dyDescent="0.2">
      <c r="A153" s="4" t="s">
        <v>1332</v>
      </c>
      <c r="B153" s="37" t="s">
        <v>213</v>
      </c>
      <c r="C153" s="49">
        <v>0</v>
      </c>
      <c r="D153" s="46" t="str">
        <f t="shared" si="21"/>
        <v>N/A</v>
      </c>
      <c r="E153" s="49">
        <v>0</v>
      </c>
      <c r="F153" s="46" t="str">
        <f t="shared" si="22"/>
        <v>N/A</v>
      </c>
      <c r="G153" s="49">
        <v>0</v>
      </c>
      <c r="H153" s="46" t="str">
        <f t="shared" si="23"/>
        <v>N/A</v>
      </c>
      <c r="I153" s="12" t="s">
        <v>1736</v>
      </c>
      <c r="J153" s="12" t="s">
        <v>1736</v>
      </c>
      <c r="K153" s="47" t="s">
        <v>736</v>
      </c>
      <c r="L153" s="9" t="str">
        <f t="shared" si="24"/>
        <v>N/A</v>
      </c>
    </row>
    <row r="154" spans="1:12" ht="25.5" x14ac:dyDescent="0.2">
      <c r="A154" s="4" t="s">
        <v>1333</v>
      </c>
      <c r="B154" s="37" t="s">
        <v>213</v>
      </c>
      <c r="C154" s="49">
        <v>0</v>
      </c>
      <c r="D154" s="46" t="str">
        <f t="shared" si="21"/>
        <v>N/A</v>
      </c>
      <c r="E154" s="49">
        <v>0</v>
      </c>
      <c r="F154" s="46" t="str">
        <f t="shared" si="22"/>
        <v>N/A</v>
      </c>
      <c r="G154" s="49">
        <v>0</v>
      </c>
      <c r="H154" s="46" t="str">
        <f t="shared" si="23"/>
        <v>N/A</v>
      </c>
      <c r="I154" s="12" t="s">
        <v>1736</v>
      </c>
      <c r="J154" s="12" t="s">
        <v>1736</v>
      </c>
      <c r="K154" s="47" t="s">
        <v>736</v>
      </c>
      <c r="L154" s="9" t="str">
        <f t="shared" si="24"/>
        <v>N/A</v>
      </c>
    </row>
    <row r="155" spans="1:12" ht="25.5" x14ac:dyDescent="0.2">
      <c r="A155" s="2" t="s">
        <v>1334</v>
      </c>
      <c r="B155" s="37" t="s">
        <v>213</v>
      </c>
      <c r="C155" s="49">
        <v>0</v>
      </c>
      <c r="D155" s="46" t="str">
        <f t="shared" si="21"/>
        <v>N/A</v>
      </c>
      <c r="E155" s="49">
        <v>0</v>
      </c>
      <c r="F155" s="46" t="str">
        <f t="shared" si="22"/>
        <v>N/A</v>
      </c>
      <c r="G155" s="49">
        <v>0</v>
      </c>
      <c r="H155" s="46" t="str">
        <f t="shared" si="23"/>
        <v>N/A</v>
      </c>
      <c r="I155" s="12" t="s">
        <v>1736</v>
      </c>
      <c r="J155" s="12" t="s">
        <v>1736</v>
      </c>
      <c r="K155" s="47" t="s">
        <v>736</v>
      </c>
      <c r="L155" s="9" t="str">
        <f t="shared" si="24"/>
        <v>N/A</v>
      </c>
    </row>
    <row r="156" spans="1:12" ht="25.5" x14ac:dyDescent="0.2">
      <c r="A156" s="2" t="s">
        <v>1335</v>
      </c>
      <c r="B156" s="37" t="s">
        <v>213</v>
      </c>
      <c r="C156" s="49">
        <v>454.13675441999999</v>
      </c>
      <c r="D156" s="46" t="str">
        <f t="shared" si="21"/>
        <v>N/A</v>
      </c>
      <c r="E156" s="49">
        <v>445.49724771000001</v>
      </c>
      <c r="F156" s="46" t="str">
        <f t="shared" si="22"/>
        <v>N/A</v>
      </c>
      <c r="G156" s="49">
        <v>431.1382481</v>
      </c>
      <c r="H156" s="46" t="str">
        <f t="shared" si="23"/>
        <v>N/A</v>
      </c>
      <c r="I156" s="12">
        <v>-1.9</v>
      </c>
      <c r="J156" s="12">
        <v>-3.22</v>
      </c>
      <c r="K156" s="47" t="s">
        <v>736</v>
      </c>
      <c r="L156" s="9" t="str">
        <f t="shared" si="24"/>
        <v>Yes</v>
      </c>
    </row>
    <row r="157" spans="1:12" ht="25.5" x14ac:dyDescent="0.2">
      <c r="A157" s="2" t="s">
        <v>1336</v>
      </c>
      <c r="B157" s="37" t="s">
        <v>213</v>
      </c>
      <c r="C157" s="49">
        <v>55635.333333000002</v>
      </c>
      <c r="D157" s="46" t="str">
        <f t="shared" si="21"/>
        <v>N/A</v>
      </c>
      <c r="E157" s="49">
        <v>85357.833333000002</v>
      </c>
      <c r="F157" s="46" t="str">
        <f t="shared" si="22"/>
        <v>N/A</v>
      </c>
      <c r="G157" s="49">
        <v>81612.142856999999</v>
      </c>
      <c r="H157" s="46" t="str">
        <f t="shared" si="23"/>
        <v>N/A</v>
      </c>
      <c r="I157" s="12">
        <v>53.42</v>
      </c>
      <c r="J157" s="12">
        <v>-4.3899999999999997</v>
      </c>
      <c r="K157" s="47" t="s">
        <v>736</v>
      </c>
      <c r="L157" s="9" t="str">
        <f t="shared" si="24"/>
        <v>Yes</v>
      </c>
    </row>
    <row r="158" spans="1:12" ht="25.5" x14ac:dyDescent="0.2">
      <c r="A158" s="2" t="s">
        <v>1337</v>
      </c>
      <c r="B158" s="37" t="s">
        <v>213</v>
      </c>
      <c r="C158" s="49">
        <v>589.00365607000003</v>
      </c>
      <c r="D158" s="46" t="str">
        <f t="shared" si="21"/>
        <v>N/A</v>
      </c>
      <c r="E158" s="49">
        <v>580.82023074000006</v>
      </c>
      <c r="F158" s="46" t="str">
        <f t="shared" si="22"/>
        <v>N/A</v>
      </c>
      <c r="G158" s="49">
        <v>575.73516272999996</v>
      </c>
      <c r="H158" s="46" t="str">
        <f t="shared" si="23"/>
        <v>N/A</v>
      </c>
      <c r="I158" s="12">
        <v>-1.39</v>
      </c>
      <c r="J158" s="12">
        <v>-0.875</v>
      </c>
      <c r="K158" s="47" t="s">
        <v>736</v>
      </c>
      <c r="L158" s="9" t="str">
        <f t="shared" si="24"/>
        <v>Yes</v>
      </c>
    </row>
    <row r="159" spans="1:12" ht="25.5" x14ac:dyDescent="0.2">
      <c r="A159" s="2" t="s">
        <v>1338</v>
      </c>
      <c r="B159" s="37" t="s">
        <v>213</v>
      </c>
      <c r="C159" s="49">
        <v>0</v>
      </c>
      <c r="D159" s="46" t="str">
        <f t="shared" si="21"/>
        <v>N/A</v>
      </c>
      <c r="E159" s="49">
        <v>0</v>
      </c>
      <c r="F159" s="46" t="str">
        <f t="shared" si="22"/>
        <v>N/A</v>
      </c>
      <c r="G159" s="49">
        <v>0</v>
      </c>
      <c r="H159" s="46" t="str">
        <f t="shared" si="23"/>
        <v>N/A</v>
      </c>
      <c r="I159" s="12" t="s">
        <v>1736</v>
      </c>
      <c r="J159" s="12" t="s">
        <v>1736</v>
      </c>
      <c r="K159" s="47" t="s">
        <v>736</v>
      </c>
      <c r="L159" s="9" t="str">
        <f t="shared" si="24"/>
        <v>N/A</v>
      </c>
    </row>
    <row r="160" spans="1:12" ht="25.5" x14ac:dyDescent="0.2">
      <c r="A160" s="4" t="s">
        <v>1339</v>
      </c>
      <c r="B160" s="37" t="s">
        <v>213</v>
      </c>
      <c r="C160" s="49">
        <v>0</v>
      </c>
      <c r="D160" s="46" t="str">
        <f t="shared" si="21"/>
        <v>N/A</v>
      </c>
      <c r="E160" s="49">
        <v>0</v>
      </c>
      <c r="F160" s="46" t="str">
        <f t="shared" si="22"/>
        <v>N/A</v>
      </c>
      <c r="G160" s="49">
        <v>0</v>
      </c>
      <c r="H160" s="46" t="str">
        <f t="shared" si="23"/>
        <v>N/A</v>
      </c>
      <c r="I160" s="12" t="s">
        <v>1736</v>
      </c>
      <c r="J160" s="12" t="s">
        <v>1736</v>
      </c>
      <c r="K160" s="47" t="s">
        <v>736</v>
      </c>
      <c r="L160" s="9" t="str">
        <f t="shared" si="24"/>
        <v>N/A</v>
      </c>
    </row>
    <row r="161" spans="1:12" x14ac:dyDescent="0.2">
      <c r="A161" s="4" t="s">
        <v>1340</v>
      </c>
      <c r="B161" s="37" t="s">
        <v>213</v>
      </c>
      <c r="C161" s="49">
        <v>1868.1598504000001</v>
      </c>
      <c r="D161" s="46" t="str">
        <f t="shared" si="21"/>
        <v>N/A</v>
      </c>
      <c r="E161" s="49">
        <v>1869.5337803</v>
      </c>
      <c r="F161" s="46" t="str">
        <f t="shared" si="22"/>
        <v>N/A</v>
      </c>
      <c r="G161" s="49">
        <v>1826.9499722</v>
      </c>
      <c r="H161" s="46" t="str">
        <f t="shared" si="23"/>
        <v>N/A</v>
      </c>
      <c r="I161" s="12">
        <v>7.3499999999999996E-2</v>
      </c>
      <c r="J161" s="12">
        <v>-2.2799999999999998</v>
      </c>
      <c r="K161" s="47" t="s">
        <v>736</v>
      </c>
      <c r="L161" s="9" t="str">
        <f t="shared" si="24"/>
        <v>Yes</v>
      </c>
    </row>
    <row r="162" spans="1:12" x14ac:dyDescent="0.2">
      <c r="A162" s="4" t="s">
        <v>1341</v>
      </c>
      <c r="B162" s="37" t="s">
        <v>213</v>
      </c>
      <c r="C162" s="49">
        <v>1271.1666667</v>
      </c>
      <c r="D162" s="46" t="str">
        <f t="shared" si="21"/>
        <v>N/A</v>
      </c>
      <c r="E162" s="49">
        <v>3917.1666667</v>
      </c>
      <c r="F162" s="46" t="str">
        <f t="shared" si="22"/>
        <v>N/A</v>
      </c>
      <c r="G162" s="49">
        <v>2419.1428571000001</v>
      </c>
      <c r="H162" s="46" t="str">
        <f t="shared" si="23"/>
        <v>N/A</v>
      </c>
      <c r="I162" s="12">
        <v>208.2</v>
      </c>
      <c r="J162" s="12">
        <v>-38.200000000000003</v>
      </c>
      <c r="K162" s="47" t="s">
        <v>736</v>
      </c>
      <c r="L162" s="9" t="str">
        <f t="shared" si="24"/>
        <v>No</v>
      </c>
    </row>
    <row r="163" spans="1:12" ht="25.5" x14ac:dyDescent="0.2">
      <c r="A163" s="4" t="s">
        <v>1692</v>
      </c>
      <c r="B163" s="37" t="s">
        <v>213</v>
      </c>
      <c r="C163" s="49">
        <v>2150.2032327000002</v>
      </c>
      <c r="D163" s="46" t="str">
        <f t="shared" si="21"/>
        <v>N/A</v>
      </c>
      <c r="E163" s="49">
        <v>2201.9841759999999</v>
      </c>
      <c r="F163" s="46" t="str">
        <f t="shared" si="22"/>
        <v>N/A</v>
      </c>
      <c r="G163" s="49">
        <v>2194.8002872000002</v>
      </c>
      <c r="H163" s="46" t="str">
        <f t="shared" si="23"/>
        <v>N/A</v>
      </c>
      <c r="I163" s="12">
        <v>2.4079999999999999</v>
      </c>
      <c r="J163" s="12">
        <v>-0.32600000000000001</v>
      </c>
      <c r="K163" s="47" t="s">
        <v>736</v>
      </c>
      <c r="L163" s="9" t="str">
        <f t="shared" si="24"/>
        <v>Yes</v>
      </c>
    </row>
    <row r="164" spans="1:12" x14ac:dyDescent="0.2">
      <c r="A164" s="4" t="s">
        <v>1342</v>
      </c>
      <c r="B164" s="37" t="s">
        <v>213</v>
      </c>
      <c r="C164" s="49">
        <v>995.54180128999997</v>
      </c>
      <c r="D164" s="46" t="str">
        <f t="shared" si="21"/>
        <v>N/A</v>
      </c>
      <c r="E164" s="49">
        <v>893.40018648</v>
      </c>
      <c r="F164" s="46" t="str">
        <f t="shared" si="22"/>
        <v>N/A</v>
      </c>
      <c r="G164" s="49">
        <v>857.19098255999995</v>
      </c>
      <c r="H164" s="46" t="str">
        <f t="shared" si="23"/>
        <v>N/A</v>
      </c>
      <c r="I164" s="12">
        <v>-10.3</v>
      </c>
      <c r="J164" s="12">
        <v>-4.05</v>
      </c>
      <c r="K164" s="47" t="s">
        <v>736</v>
      </c>
      <c r="L164" s="9" t="str">
        <f t="shared" si="24"/>
        <v>Yes</v>
      </c>
    </row>
    <row r="165" spans="1:12" x14ac:dyDescent="0.2">
      <c r="A165" s="4" t="s">
        <v>1343</v>
      </c>
      <c r="B165" s="37" t="s">
        <v>213</v>
      </c>
      <c r="C165" s="49">
        <v>122.23529412000001</v>
      </c>
      <c r="D165" s="46" t="str">
        <f t="shared" si="21"/>
        <v>N/A</v>
      </c>
      <c r="E165" s="49">
        <v>234.81818182000001</v>
      </c>
      <c r="F165" s="46" t="str">
        <f t="shared" si="22"/>
        <v>N/A</v>
      </c>
      <c r="G165" s="49">
        <v>28.878378378000001</v>
      </c>
      <c r="H165" s="46" t="str">
        <f t="shared" si="23"/>
        <v>N/A</v>
      </c>
      <c r="I165" s="12">
        <v>92.1</v>
      </c>
      <c r="J165" s="12">
        <v>-87.7</v>
      </c>
      <c r="K165" s="47" t="s">
        <v>736</v>
      </c>
      <c r="L165" s="9" t="str">
        <f t="shared" si="24"/>
        <v>No</v>
      </c>
    </row>
    <row r="166" spans="1:12" x14ac:dyDescent="0.2">
      <c r="A166" s="4" t="s">
        <v>1344</v>
      </c>
      <c r="B166" s="37" t="s">
        <v>213</v>
      </c>
      <c r="C166" s="49">
        <v>1274.9085875000001</v>
      </c>
      <c r="D166" s="46" t="str">
        <f t="shared" si="21"/>
        <v>N/A</v>
      </c>
      <c r="E166" s="49">
        <v>1432.6802164000001</v>
      </c>
      <c r="F166" s="46" t="str">
        <f t="shared" si="22"/>
        <v>N/A</v>
      </c>
      <c r="G166" s="49">
        <v>2041.8737956</v>
      </c>
      <c r="H166" s="46" t="str">
        <f t="shared" si="23"/>
        <v>N/A</v>
      </c>
      <c r="I166" s="12">
        <v>12.38</v>
      </c>
      <c r="J166" s="12">
        <v>42.52</v>
      </c>
      <c r="K166" s="47" t="s">
        <v>736</v>
      </c>
      <c r="L166" s="9" t="str">
        <f t="shared" si="24"/>
        <v>No</v>
      </c>
    </row>
    <row r="167" spans="1:12" x14ac:dyDescent="0.2">
      <c r="A167" s="48" t="s">
        <v>1345</v>
      </c>
      <c r="B167" s="37" t="s">
        <v>213</v>
      </c>
      <c r="C167" s="49">
        <v>0</v>
      </c>
      <c r="D167" s="46" t="str">
        <f t="shared" si="21"/>
        <v>N/A</v>
      </c>
      <c r="E167" s="49">
        <v>0</v>
      </c>
      <c r="F167" s="46" t="str">
        <f t="shared" si="22"/>
        <v>N/A</v>
      </c>
      <c r="G167" s="49">
        <v>0</v>
      </c>
      <c r="H167" s="46" t="str">
        <f t="shared" si="23"/>
        <v>N/A</v>
      </c>
      <c r="I167" s="12" t="s">
        <v>1736</v>
      </c>
      <c r="J167" s="12" t="s">
        <v>1736</v>
      </c>
      <c r="K167" s="47" t="s">
        <v>736</v>
      </c>
      <c r="L167" s="9" t="str">
        <f t="shared" si="24"/>
        <v>N/A</v>
      </c>
    </row>
    <row r="168" spans="1:12" x14ac:dyDescent="0.2">
      <c r="A168" s="48" t="s">
        <v>1346</v>
      </c>
      <c r="B168" s="37" t="s">
        <v>213</v>
      </c>
      <c r="C168" s="49">
        <v>1565.4383759</v>
      </c>
      <c r="D168" s="46" t="str">
        <f t="shared" si="21"/>
        <v>N/A</v>
      </c>
      <c r="E168" s="49">
        <v>1798.0635166</v>
      </c>
      <c r="F168" s="46" t="str">
        <f t="shared" si="22"/>
        <v>N/A</v>
      </c>
      <c r="G168" s="49">
        <v>2695.7635608999999</v>
      </c>
      <c r="H168" s="46" t="str">
        <f t="shared" si="23"/>
        <v>N/A</v>
      </c>
      <c r="I168" s="12">
        <v>14.86</v>
      </c>
      <c r="J168" s="12">
        <v>49.93</v>
      </c>
      <c r="K168" s="47" t="s">
        <v>736</v>
      </c>
      <c r="L168" s="9" t="str">
        <f t="shared" si="24"/>
        <v>No</v>
      </c>
    </row>
    <row r="169" spans="1:12" x14ac:dyDescent="0.2">
      <c r="A169" s="48" t="s">
        <v>1347</v>
      </c>
      <c r="B169" s="37" t="s">
        <v>213</v>
      </c>
      <c r="C169" s="49">
        <v>371.92033522000003</v>
      </c>
      <c r="D169" s="46" t="str">
        <f t="shared" si="21"/>
        <v>N/A</v>
      </c>
      <c r="E169" s="49">
        <v>359.99860139999998</v>
      </c>
      <c r="F169" s="46" t="str">
        <f t="shared" si="22"/>
        <v>N/A</v>
      </c>
      <c r="G169" s="49">
        <v>312.59183325999999</v>
      </c>
      <c r="H169" s="46" t="str">
        <f t="shared" si="23"/>
        <v>N/A</v>
      </c>
      <c r="I169" s="12">
        <v>-3.21</v>
      </c>
      <c r="J169" s="12">
        <v>-13.2</v>
      </c>
      <c r="K169" s="47" t="s">
        <v>736</v>
      </c>
      <c r="L169" s="9" t="str">
        <f t="shared" si="24"/>
        <v>Yes</v>
      </c>
    </row>
    <row r="170" spans="1:12" x14ac:dyDescent="0.2">
      <c r="A170" s="48" t="s">
        <v>1348</v>
      </c>
      <c r="B170" s="37" t="s">
        <v>213</v>
      </c>
      <c r="C170" s="49">
        <v>2.3882352940999998</v>
      </c>
      <c r="D170" s="46" t="str">
        <f t="shared" si="21"/>
        <v>N/A</v>
      </c>
      <c r="E170" s="49">
        <v>8.8000000000000007</v>
      </c>
      <c r="F170" s="46" t="str">
        <f t="shared" si="22"/>
        <v>N/A</v>
      </c>
      <c r="G170" s="49">
        <v>2.6486486486</v>
      </c>
      <c r="H170" s="46" t="str">
        <f t="shared" si="23"/>
        <v>N/A</v>
      </c>
      <c r="I170" s="12">
        <v>268.5</v>
      </c>
      <c r="J170" s="12">
        <v>-69.900000000000006</v>
      </c>
      <c r="K170" s="47" t="s">
        <v>736</v>
      </c>
      <c r="L170" s="9" t="str">
        <f t="shared" si="24"/>
        <v>No</v>
      </c>
    </row>
    <row r="171" spans="1:12" x14ac:dyDescent="0.2">
      <c r="A171" s="48" t="s">
        <v>85</v>
      </c>
      <c r="B171" s="37" t="s">
        <v>213</v>
      </c>
      <c r="C171" s="8">
        <v>0</v>
      </c>
      <c r="D171" s="46" t="str">
        <f t="shared" ref="D171:D202" si="25">IF($B171="N/A","N/A",IF(C171&gt;10,"No",IF(C171&lt;-10,"No","Yes")))</f>
        <v>N/A</v>
      </c>
      <c r="E171" s="8">
        <v>0</v>
      </c>
      <c r="F171" s="46" t="str">
        <f t="shared" ref="F171:F202" si="26">IF($B171="N/A","N/A",IF(E171&gt;10,"No",IF(E171&lt;-10,"No","Yes")))</f>
        <v>N/A</v>
      </c>
      <c r="G171" s="8">
        <v>0</v>
      </c>
      <c r="H171" s="46" t="str">
        <f t="shared" ref="H171:H202" si="27">IF($B171="N/A","N/A",IF(G171&gt;10,"No",IF(G171&lt;-10,"No","Yes")))</f>
        <v>N/A</v>
      </c>
      <c r="I171" s="12" t="s">
        <v>1736</v>
      </c>
      <c r="J171" s="12" t="s">
        <v>1736</v>
      </c>
      <c r="K171" s="47" t="s">
        <v>736</v>
      </c>
      <c r="L171" s="9" t="str">
        <f t="shared" ref="L171:L202" si="28">IF(J171="Div by 0", "N/A", IF(K171="N/A","N/A", IF(J171&gt;VALUE(MID(K171,1,2)), "No", IF(J171&lt;-1*VALUE(MID(K171,1,2)), "No", "Yes"))))</f>
        <v>N/A</v>
      </c>
    </row>
    <row r="172" spans="1:12" x14ac:dyDescent="0.2">
      <c r="A172" s="48" t="s">
        <v>463</v>
      </c>
      <c r="B172" s="37" t="s">
        <v>213</v>
      </c>
      <c r="C172" s="8">
        <v>0</v>
      </c>
      <c r="D172" s="46" t="str">
        <f t="shared" si="25"/>
        <v>N/A</v>
      </c>
      <c r="E172" s="8">
        <v>0</v>
      </c>
      <c r="F172" s="46" t="str">
        <f t="shared" si="26"/>
        <v>N/A</v>
      </c>
      <c r="G172" s="8">
        <v>0</v>
      </c>
      <c r="H172" s="46" t="str">
        <f t="shared" si="27"/>
        <v>N/A</v>
      </c>
      <c r="I172" s="12" t="s">
        <v>1736</v>
      </c>
      <c r="J172" s="12" t="s">
        <v>1736</v>
      </c>
      <c r="K172" s="47" t="s">
        <v>736</v>
      </c>
      <c r="L172" s="9" t="str">
        <f t="shared" si="28"/>
        <v>N/A</v>
      </c>
    </row>
    <row r="173" spans="1:12" x14ac:dyDescent="0.2">
      <c r="A173" s="48" t="s">
        <v>464</v>
      </c>
      <c r="B173" s="37" t="s">
        <v>213</v>
      </c>
      <c r="C173" s="8">
        <v>0</v>
      </c>
      <c r="D173" s="46" t="str">
        <f t="shared" si="25"/>
        <v>N/A</v>
      </c>
      <c r="E173" s="8">
        <v>0</v>
      </c>
      <c r="F173" s="46" t="str">
        <f t="shared" si="26"/>
        <v>N/A</v>
      </c>
      <c r="G173" s="8">
        <v>0</v>
      </c>
      <c r="H173" s="46" t="str">
        <f t="shared" si="27"/>
        <v>N/A</v>
      </c>
      <c r="I173" s="12" t="s">
        <v>1736</v>
      </c>
      <c r="J173" s="12" t="s">
        <v>1736</v>
      </c>
      <c r="K173" s="47" t="s">
        <v>736</v>
      </c>
      <c r="L173" s="9" t="str">
        <f t="shared" si="28"/>
        <v>N/A</v>
      </c>
    </row>
    <row r="174" spans="1:12" x14ac:dyDescent="0.2">
      <c r="A174" s="2" t="s">
        <v>465</v>
      </c>
      <c r="B174" s="37" t="s">
        <v>213</v>
      </c>
      <c r="C174" s="8">
        <v>0</v>
      </c>
      <c r="D174" s="46" t="str">
        <f t="shared" si="25"/>
        <v>N/A</v>
      </c>
      <c r="E174" s="8">
        <v>0</v>
      </c>
      <c r="F174" s="46" t="str">
        <f t="shared" si="26"/>
        <v>N/A</v>
      </c>
      <c r="G174" s="8">
        <v>0</v>
      </c>
      <c r="H174" s="46" t="str">
        <f t="shared" si="27"/>
        <v>N/A</v>
      </c>
      <c r="I174" s="12" t="s">
        <v>1736</v>
      </c>
      <c r="J174" s="12" t="s">
        <v>1736</v>
      </c>
      <c r="K174" s="47" t="s">
        <v>736</v>
      </c>
      <c r="L174" s="9" t="str">
        <f t="shared" si="28"/>
        <v>N/A</v>
      </c>
    </row>
    <row r="175" spans="1:12" x14ac:dyDescent="0.2">
      <c r="A175" s="2" t="s">
        <v>466</v>
      </c>
      <c r="B175" s="37" t="s">
        <v>213</v>
      </c>
      <c r="C175" s="8">
        <v>0</v>
      </c>
      <c r="D175" s="46" t="str">
        <f t="shared" si="25"/>
        <v>N/A</v>
      </c>
      <c r="E175" s="8">
        <v>0</v>
      </c>
      <c r="F175" s="46" t="str">
        <f t="shared" si="26"/>
        <v>N/A</v>
      </c>
      <c r="G175" s="8">
        <v>0</v>
      </c>
      <c r="H175" s="46" t="str">
        <f t="shared" si="27"/>
        <v>N/A</v>
      </c>
      <c r="I175" s="12" t="s">
        <v>1736</v>
      </c>
      <c r="J175" s="12" t="s">
        <v>1736</v>
      </c>
      <c r="K175" s="47" t="s">
        <v>736</v>
      </c>
      <c r="L175" s="9" t="str">
        <f t="shared" si="28"/>
        <v>N/A</v>
      </c>
    </row>
    <row r="176" spans="1:12" x14ac:dyDescent="0.2">
      <c r="A176" s="2" t="s">
        <v>1349</v>
      </c>
      <c r="B176" s="37" t="s">
        <v>213</v>
      </c>
      <c r="C176" s="8">
        <v>0.2331455217</v>
      </c>
      <c r="D176" s="46" t="str">
        <f t="shared" si="25"/>
        <v>N/A</v>
      </c>
      <c r="E176" s="8">
        <v>0.22347682899999999</v>
      </c>
      <c r="F176" s="46" t="str">
        <f t="shared" si="26"/>
        <v>N/A</v>
      </c>
      <c r="G176" s="8">
        <v>0.21076523990000001</v>
      </c>
      <c r="H176" s="46" t="str">
        <f t="shared" si="27"/>
        <v>N/A</v>
      </c>
      <c r="I176" s="12">
        <v>-4.1500000000000004</v>
      </c>
      <c r="J176" s="12">
        <v>-5.69</v>
      </c>
      <c r="K176" s="47" t="s">
        <v>736</v>
      </c>
      <c r="L176" s="9" t="str">
        <f t="shared" si="28"/>
        <v>Yes</v>
      </c>
    </row>
    <row r="177" spans="1:12" x14ac:dyDescent="0.2">
      <c r="A177" s="2" t="s">
        <v>1350</v>
      </c>
      <c r="B177" s="37" t="s">
        <v>213</v>
      </c>
      <c r="C177" s="8">
        <v>16.666666667000001</v>
      </c>
      <c r="D177" s="46" t="str">
        <f t="shared" si="25"/>
        <v>N/A</v>
      </c>
      <c r="E177" s="8">
        <v>33.333333332999999</v>
      </c>
      <c r="F177" s="46" t="str">
        <f t="shared" si="26"/>
        <v>N/A</v>
      </c>
      <c r="G177" s="8">
        <v>28.571428570999998</v>
      </c>
      <c r="H177" s="46" t="str">
        <f t="shared" si="27"/>
        <v>N/A</v>
      </c>
      <c r="I177" s="12">
        <v>100</v>
      </c>
      <c r="J177" s="12">
        <v>-14.3</v>
      </c>
      <c r="K177" s="47" t="s">
        <v>736</v>
      </c>
      <c r="L177" s="9" t="str">
        <f t="shared" si="28"/>
        <v>Yes</v>
      </c>
    </row>
    <row r="178" spans="1:12" x14ac:dyDescent="0.2">
      <c r="A178" s="2" t="s">
        <v>1351</v>
      </c>
      <c r="B178" s="37" t="s">
        <v>213</v>
      </c>
      <c r="C178" s="8">
        <v>0.30467271740000001</v>
      </c>
      <c r="D178" s="46" t="str">
        <f t="shared" si="25"/>
        <v>N/A</v>
      </c>
      <c r="E178" s="8">
        <v>0.29315344850000002</v>
      </c>
      <c r="F178" s="46" t="str">
        <f t="shared" si="26"/>
        <v>N/A</v>
      </c>
      <c r="G178" s="8">
        <v>0.28398213150000001</v>
      </c>
      <c r="H178" s="46" t="str">
        <f t="shared" si="27"/>
        <v>N/A</v>
      </c>
      <c r="I178" s="12">
        <v>-3.78</v>
      </c>
      <c r="J178" s="12">
        <v>-3.13</v>
      </c>
      <c r="K178" s="47" t="s">
        <v>736</v>
      </c>
      <c r="L178" s="9" t="str">
        <f t="shared" si="28"/>
        <v>Yes</v>
      </c>
    </row>
    <row r="179" spans="1:12" x14ac:dyDescent="0.2">
      <c r="A179" s="2" t="s">
        <v>1352</v>
      </c>
      <c r="B179" s="37" t="s">
        <v>213</v>
      </c>
      <c r="C179" s="8">
        <v>0</v>
      </c>
      <c r="D179" s="46" t="str">
        <f t="shared" si="25"/>
        <v>N/A</v>
      </c>
      <c r="E179" s="8">
        <v>0</v>
      </c>
      <c r="F179" s="46" t="str">
        <f t="shared" si="26"/>
        <v>N/A</v>
      </c>
      <c r="G179" s="8">
        <v>0</v>
      </c>
      <c r="H179" s="46" t="str">
        <f t="shared" si="27"/>
        <v>N/A</v>
      </c>
      <c r="I179" s="12" t="s">
        <v>1736</v>
      </c>
      <c r="J179" s="12" t="s">
        <v>1736</v>
      </c>
      <c r="K179" s="47" t="s">
        <v>736</v>
      </c>
      <c r="L179" s="9" t="str">
        <f t="shared" si="28"/>
        <v>N/A</v>
      </c>
    </row>
    <row r="180" spans="1:12" x14ac:dyDescent="0.2">
      <c r="A180" s="2" t="s">
        <v>1353</v>
      </c>
      <c r="B180" s="37" t="s">
        <v>213</v>
      </c>
      <c r="C180" s="8">
        <v>0</v>
      </c>
      <c r="D180" s="46" t="str">
        <f t="shared" si="25"/>
        <v>N/A</v>
      </c>
      <c r="E180" s="8">
        <v>0</v>
      </c>
      <c r="F180" s="46" t="str">
        <f t="shared" si="26"/>
        <v>N/A</v>
      </c>
      <c r="G180" s="8">
        <v>0</v>
      </c>
      <c r="H180" s="46" t="str">
        <f t="shared" si="27"/>
        <v>N/A</v>
      </c>
      <c r="I180" s="12" t="s">
        <v>1736</v>
      </c>
      <c r="J180" s="12" t="s">
        <v>1736</v>
      </c>
      <c r="K180" s="47" t="s">
        <v>736</v>
      </c>
      <c r="L180" s="9" t="str">
        <f t="shared" si="28"/>
        <v>N/A</v>
      </c>
    </row>
    <row r="181" spans="1:12" x14ac:dyDescent="0.2">
      <c r="A181" s="2" t="s">
        <v>86</v>
      </c>
      <c r="B181" s="37" t="s">
        <v>213</v>
      </c>
      <c r="C181" s="8">
        <v>0</v>
      </c>
      <c r="D181" s="46" t="str">
        <f t="shared" si="25"/>
        <v>N/A</v>
      </c>
      <c r="E181" s="8">
        <v>0</v>
      </c>
      <c r="F181" s="46" t="str">
        <f t="shared" si="26"/>
        <v>N/A</v>
      </c>
      <c r="G181" s="8">
        <v>0</v>
      </c>
      <c r="H181" s="46" t="str">
        <f t="shared" si="27"/>
        <v>N/A</v>
      </c>
      <c r="I181" s="12" t="s">
        <v>1736</v>
      </c>
      <c r="J181" s="12" t="s">
        <v>1736</v>
      </c>
      <c r="K181" s="47" t="s">
        <v>736</v>
      </c>
      <c r="L181" s="9" t="str">
        <f t="shared" si="28"/>
        <v>N/A</v>
      </c>
    </row>
    <row r="182" spans="1:12" x14ac:dyDescent="0.2">
      <c r="A182" s="2" t="s">
        <v>87</v>
      </c>
      <c r="B182" s="37" t="s">
        <v>213</v>
      </c>
      <c r="C182" s="8">
        <v>73.625412862000005</v>
      </c>
      <c r="D182" s="46" t="str">
        <f t="shared" si="25"/>
        <v>N/A</v>
      </c>
      <c r="E182" s="8">
        <v>75.074100212000005</v>
      </c>
      <c r="F182" s="46" t="str">
        <f t="shared" si="26"/>
        <v>N/A</v>
      </c>
      <c r="G182" s="8">
        <v>75.016212710999994</v>
      </c>
      <c r="H182" s="46" t="str">
        <f t="shared" si="27"/>
        <v>N/A</v>
      </c>
      <c r="I182" s="12">
        <v>1.968</v>
      </c>
      <c r="J182" s="12">
        <v>-7.6999999999999999E-2</v>
      </c>
      <c r="K182" s="47" t="s">
        <v>736</v>
      </c>
      <c r="L182" s="9" t="str">
        <f t="shared" si="28"/>
        <v>Yes</v>
      </c>
    </row>
    <row r="183" spans="1:12" x14ac:dyDescent="0.2">
      <c r="A183" s="2" t="s">
        <v>467</v>
      </c>
      <c r="B183" s="37" t="s">
        <v>213</v>
      </c>
      <c r="C183" s="8">
        <v>16.666666667000001</v>
      </c>
      <c r="D183" s="46" t="str">
        <f t="shared" si="25"/>
        <v>N/A</v>
      </c>
      <c r="E183" s="8">
        <v>33.333333332999999</v>
      </c>
      <c r="F183" s="46" t="str">
        <f t="shared" si="26"/>
        <v>N/A</v>
      </c>
      <c r="G183" s="8">
        <v>42.857142856999999</v>
      </c>
      <c r="H183" s="46" t="str">
        <f t="shared" si="27"/>
        <v>N/A</v>
      </c>
      <c r="I183" s="12">
        <v>100</v>
      </c>
      <c r="J183" s="12">
        <v>28.57</v>
      </c>
      <c r="K183" s="47" t="s">
        <v>736</v>
      </c>
      <c r="L183" s="9" t="str">
        <f t="shared" si="28"/>
        <v>Yes</v>
      </c>
    </row>
    <row r="184" spans="1:12" x14ac:dyDescent="0.2">
      <c r="A184" s="2" t="s">
        <v>468</v>
      </c>
      <c r="B184" s="37" t="s">
        <v>213</v>
      </c>
      <c r="C184" s="8">
        <v>74.388249254000002</v>
      </c>
      <c r="D184" s="46" t="str">
        <f t="shared" si="25"/>
        <v>N/A</v>
      </c>
      <c r="E184" s="8">
        <v>75.387719077</v>
      </c>
      <c r="F184" s="46" t="str">
        <f t="shared" si="26"/>
        <v>N/A</v>
      </c>
      <c r="G184" s="8">
        <v>75.513720484999993</v>
      </c>
      <c r="H184" s="46" t="str">
        <f t="shared" si="27"/>
        <v>N/A</v>
      </c>
      <c r="I184" s="12">
        <v>1.3440000000000001</v>
      </c>
      <c r="J184" s="12">
        <v>0.1671</v>
      </c>
      <c r="K184" s="47" t="s">
        <v>736</v>
      </c>
      <c r="L184" s="9" t="str">
        <f t="shared" si="28"/>
        <v>Yes</v>
      </c>
    </row>
    <row r="185" spans="1:12" x14ac:dyDescent="0.2">
      <c r="A185" s="2" t="s">
        <v>469</v>
      </c>
      <c r="B185" s="37" t="s">
        <v>213</v>
      </c>
      <c r="C185" s="8">
        <v>71.607431340999995</v>
      </c>
      <c r="D185" s="46" t="str">
        <f t="shared" si="25"/>
        <v>N/A</v>
      </c>
      <c r="E185" s="8">
        <v>74.452214452000007</v>
      </c>
      <c r="F185" s="46" t="str">
        <f t="shared" si="26"/>
        <v>N/A</v>
      </c>
      <c r="G185" s="8">
        <v>74.104636325000001</v>
      </c>
      <c r="H185" s="46" t="str">
        <f t="shared" si="27"/>
        <v>N/A</v>
      </c>
      <c r="I185" s="12">
        <v>3.9729999999999999</v>
      </c>
      <c r="J185" s="12">
        <v>-0.46700000000000003</v>
      </c>
      <c r="K185" s="47" t="s">
        <v>736</v>
      </c>
      <c r="L185" s="9" t="str">
        <f t="shared" si="28"/>
        <v>Yes</v>
      </c>
    </row>
    <row r="186" spans="1:12" x14ac:dyDescent="0.2">
      <c r="A186" s="2" t="s">
        <v>470</v>
      </c>
      <c r="B186" s="37" t="s">
        <v>213</v>
      </c>
      <c r="C186" s="8">
        <v>32.941176470999999</v>
      </c>
      <c r="D186" s="46" t="str">
        <f t="shared" si="25"/>
        <v>N/A</v>
      </c>
      <c r="E186" s="8">
        <v>20</v>
      </c>
      <c r="F186" s="46" t="str">
        <f t="shared" si="26"/>
        <v>N/A</v>
      </c>
      <c r="G186" s="8">
        <v>12.162162162</v>
      </c>
      <c r="H186" s="46" t="str">
        <f t="shared" si="27"/>
        <v>N/A</v>
      </c>
      <c r="I186" s="12">
        <v>-39.299999999999997</v>
      </c>
      <c r="J186" s="12">
        <v>-39.200000000000003</v>
      </c>
      <c r="K186" s="47" t="s">
        <v>736</v>
      </c>
      <c r="L186" s="9" t="str">
        <f t="shared" si="28"/>
        <v>No</v>
      </c>
    </row>
    <row r="187" spans="1:12" x14ac:dyDescent="0.2">
      <c r="A187" s="2" t="s">
        <v>116</v>
      </c>
      <c r="B187" s="37" t="s">
        <v>213</v>
      </c>
      <c r="C187" s="8">
        <v>49.657567514999997</v>
      </c>
      <c r="D187" s="46" t="str">
        <f t="shared" si="25"/>
        <v>N/A</v>
      </c>
      <c r="E187" s="8">
        <v>51.806633732999998</v>
      </c>
      <c r="F187" s="46" t="str">
        <f t="shared" si="26"/>
        <v>N/A</v>
      </c>
      <c r="G187" s="8">
        <v>52.431906615000003</v>
      </c>
      <c r="H187" s="46" t="str">
        <f t="shared" si="27"/>
        <v>N/A</v>
      </c>
      <c r="I187" s="12">
        <v>4.3280000000000003</v>
      </c>
      <c r="J187" s="12">
        <v>1.2070000000000001</v>
      </c>
      <c r="K187" s="47" t="s">
        <v>736</v>
      </c>
      <c r="L187" s="9" t="str">
        <f t="shared" si="28"/>
        <v>Yes</v>
      </c>
    </row>
    <row r="188" spans="1:12" x14ac:dyDescent="0.2">
      <c r="A188" s="2" t="s">
        <v>471</v>
      </c>
      <c r="B188" s="37" t="s">
        <v>213</v>
      </c>
      <c r="C188" s="8">
        <v>0</v>
      </c>
      <c r="D188" s="46" t="str">
        <f t="shared" si="25"/>
        <v>N/A</v>
      </c>
      <c r="E188" s="8">
        <v>0</v>
      </c>
      <c r="F188" s="46" t="str">
        <f t="shared" si="26"/>
        <v>N/A</v>
      </c>
      <c r="G188" s="8">
        <v>0</v>
      </c>
      <c r="H188" s="46" t="str">
        <f t="shared" si="27"/>
        <v>N/A</v>
      </c>
      <c r="I188" s="12" t="s">
        <v>1736</v>
      </c>
      <c r="J188" s="12" t="s">
        <v>1736</v>
      </c>
      <c r="K188" s="47" t="s">
        <v>736</v>
      </c>
      <c r="L188" s="9" t="str">
        <f t="shared" si="28"/>
        <v>N/A</v>
      </c>
    </row>
    <row r="189" spans="1:12" x14ac:dyDescent="0.2">
      <c r="A189" s="2" t="s">
        <v>472</v>
      </c>
      <c r="B189" s="37" t="s">
        <v>213</v>
      </c>
      <c r="C189" s="8">
        <v>44.979314326000001</v>
      </c>
      <c r="D189" s="46" t="str">
        <f t="shared" si="25"/>
        <v>N/A</v>
      </c>
      <c r="E189" s="8">
        <v>46.081830791000002</v>
      </c>
      <c r="F189" s="46" t="str">
        <f t="shared" si="26"/>
        <v>N/A</v>
      </c>
      <c r="G189" s="8">
        <v>46.678366304999997</v>
      </c>
      <c r="H189" s="46" t="str">
        <f t="shared" si="27"/>
        <v>N/A</v>
      </c>
      <c r="I189" s="12">
        <v>2.4510000000000001</v>
      </c>
      <c r="J189" s="12">
        <v>1.2949999999999999</v>
      </c>
      <c r="K189" s="47" t="s">
        <v>736</v>
      </c>
      <c r="L189" s="9" t="str">
        <f t="shared" si="28"/>
        <v>Yes</v>
      </c>
    </row>
    <row r="190" spans="1:12" x14ac:dyDescent="0.2">
      <c r="A190" s="2" t="s">
        <v>473</v>
      </c>
      <c r="B190" s="37" t="s">
        <v>213</v>
      </c>
      <c r="C190" s="8">
        <v>64.832390953000001</v>
      </c>
      <c r="D190" s="46" t="str">
        <f t="shared" si="25"/>
        <v>N/A</v>
      </c>
      <c r="E190" s="8">
        <v>69.025641026000002</v>
      </c>
      <c r="F190" s="46" t="str">
        <f t="shared" si="26"/>
        <v>N/A</v>
      </c>
      <c r="G190" s="8">
        <v>68.124202467000003</v>
      </c>
      <c r="H190" s="46" t="str">
        <f t="shared" si="27"/>
        <v>N/A</v>
      </c>
      <c r="I190" s="12">
        <v>6.468</v>
      </c>
      <c r="J190" s="12">
        <v>-1.31</v>
      </c>
      <c r="K190" s="47" t="s">
        <v>736</v>
      </c>
      <c r="L190" s="9" t="str">
        <f t="shared" si="28"/>
        <v>Yes</v>
      </c>
    </row>
    <row r="191" spans="1:12" x14ac:dyDescent="0.2">
      <c r="A191" s="2" t="s">
        <v>474</v>
      </c>
      <c r="B191" s="37" t="s">
        <v>213</v>
      </c>
      <c r="C191" s="8">
        <v>1.1764705881999999</v>
      </c>
      <c r="D191" s="46" t="str">
        <f t="shared" si="25"/>
        <v>N/A</v>
      </c>
      <c r="E191" s="8">
        <v>1.8181818182</v>
      </c>
      <c r="F191" s="46" t="str">
        <f t="shared" si="26"/>
        <v>N/A</v>
      </c>
      <c r="G191" s="8">
        <v>1.3513513514</v>
      </c>
      <c r="H191" s="46" t="str">
        <f t="shared" si="27"/>
        <v>N/A</v>
      </c>
      <c r="I191" s="12">
        <v>54.55</v>
      </c>
      <c r="J191" s="12">
        <v>-25.7</v>
      </c>
      <c r="K191" s="47" t="s">
        <v>736</v>
      </c>
      <c r="L191" s="9" t="str">
        <f t="shared" si="28"/>
        <v>Yes</v>
      </c>
    </row>
    <row r="192" spans="1:12" x14ac:dyDescent="0.2">
      <c r="A192" s="2" t="s">
        <v>1354</v>
      </c>
      <c r="B192" s="37" t="s">
        <v>213</v>
      </c>
      <c r="C192" s="38" t="s">
        <v>1736</v>
      </c>
      <c r="D192" s="46" t="str">
        <f t="shared" si="25"/>
        <v>N/A</v>
      </c>
      <c r="E192" s="38" t="s">
        <v>1736</v>
      </c>
      <c r="F192" s="46" t="str">
        <f t="shared" si="26"/>
        <v>N/A</v>
      </c>
      <c r="G192" s="38" t="s">
        <v>1736</v>
      </c>
      <c r="H192" s="46" t="str">
        <f t="shared" si="27"/>
        <v>N/A</v>
      </c>
      <c r="I192" s="12" t="s">
        <v>1736</v>
      </c>
      <c r="J192" s="12" t="s">
        <v>1736</v>
      </c>
      <c r="K192" s="47" t="s">
        <v>736</v>
      </c>
      <c r="L192" s="9" t="str">
        <f t="shared" si="28"/>
        <v>N/A</v>
      </c>
    </row>
    <row r="193" spans="1:12" x14ac:dyDescent="0.2">
      <c r="A193" s="2" t="s">
        <v>1355</v>
      </c>
      <c r="B193" s="37" t="s">
        <v>213</v>
      </c>
      <c r="C193" s="38" t="s">
        <v>1736</v>
      </c>
      <c r="D193" s="46" t="str">
        <f t="shared" si="25"/>
        <v>N/A</v>
      </c>
      <c r="E193" s="38" t="s">
        <v>1736</v>
      </c>
      <c r="F193" s="46" t="str">
        <f t="shared" si="26"/>
        <v>N/A</v>
      </c>
      <c r="G193" s="38" t="s">
        <v>1736</v>
      </c>
      <c r="H193" s="46" t="str">
        <f t="shared" si="27"/>
        <v>N/A</v>
      </c>
      <c r="I193" s="12" t="s">
        <v>1736</v>
      </c>
      <c r="J193" s="12" t="s">
        <v>1736</v>
      </c>
      <c r="K193" s="47" t="s">
        <v>736</v>
      </c>
      <c r="L193" s="9" t="str">
        <f t="shared" si="28"/>
        <v>N/A</v>
      </c>
    </row>
    <row r="194" spans="1:12" x14ac:dyDescent="0.2">
      <c r="A194" s="2" t="s">
        <v>1356</v>
      </c>
      <c r="B194" s="37" t="s">
        <v>213</v>
      </c>
      <c r="C194" s="38" t="s">
        <v>1736</v>
      </c>
      <c r="D194" s="46" t="str">
        <f t="shared" si="25"/>
        <v>N/A</v>
      </c>
      <c r="E194" s="38" t="s">
        <v>1736</v>
      </c>
      <c r="F194" s="46" t="str">
        <f t="shared" si="26"/>
        <v>N/A</v>
      </c>
      <c r="G194" s="38" t="s">
        <v>1736</v>
      </c>
      <c r="H194" s="46" t="str">
        <f t="shared" si="27"/>
        <v>N/A</v>
      </c>
      <c r="I194" s="12" t="s">
        <v>1736</v>
      </c>
      <c r="J194" s="12" t="s">
        <v>1736</v>
      </c>
      <c r="K194" s="47" t="s">
        <v>736</v>
      </c>
      <c r="L194" s="9" t="str">
        <f t="shared" si="28"/>
        <v>N/A</v>
      </c>
    </row>
    <row r="195" spans="1:12" x14ac:dyDescent="0.2">
      <c r="A195" s="2" t="s">
        <v>1357</v>
      </c>
      <c r="B195" s="37" t="s">
        <v>213</v>
      </c>
      <c r="C195" s="38" t="s">
        <v>1736</v>
      </c>
      <c r="D195" s="46" t="str">
        <f t="shared" si="25"/>
        <v>N/A</v>
      </c>
      <c r="E195" s="38" t="s">
        <v>1736</v>
      </c>
      <c r="F195" s="46" t="str">
        <f t="shared" si="26"/>
        <v>N/A</v>
      </c>
      <c r="G195" s="38" t="s">
        <v>1736</v>
      </c>
      <c r="H195" s="46" t="str">
        <f t="shared" si="27"/>
        <v>N/A</v>
      </c>
      <c r="I195" s="12" t="s">
        <v>1736</v>
      </c>
      <c r="J195" s="12" t="s">
        <v>1736</v>
      </c>
      <c r="K195" s="47" t="s">
        <v>736</v>
      </c>
      <c r="L195" s="9" t="str">
        <f t="shared" si="28"/>
        <v>N/A</v>
      </c>
    </row>
    <row r="196" spans="1:12" x14ac:dyDescent="0.2">
      <c r="A196" s="2" t="s">
        <v>1358</v>
      </c>
      <c r="B196" s="37" t="s">
        <v>213</v>
      </c>
      <c r="C196" s="38" t="s">
        <v>1736</v>
      </c>
      <c r="D196" s="46" t="str">
        <f t="shared" si="25"/>
        <v>N/A</v>
      </c>
      <c r="E196" s="38" t="s">
        <v>1736</v>
      </c>
      <c r="F196" s="46" t="str">
        <f t="shared" si="26"/>
        <v>N/A</v>
      </c>
      <c r="G196" s="38" t="s">
        <v>1736</v>
      </c>
      <c r="H196" s="46" t="str">
        <f t="shared" si="27"/>
        <v>N/A</v>
      </c>
      <c r="I196" s="12" t="s">
        <v>1736</v>
      </c>
      <c r="J196" s="12" t="s">
        <v>1736</v>
      </c>
      <c r="K196" s="47" t="s">
        <v>736</v>
      </c>
      <c r="L196" s="9" t="str">
        <f t="shared" si="28"/>
        <v>N/A</v>
      </c>
    </row>
    <row r="197" spans="1:12" x14ac:dyDescent="0.2">
      <c r="A197" s="2" t="s">
        <v>1359</v>
      </c>
      <c r="B197" s="37" t="s">
        <v>213</v>
      </c>
      <c r="C197" s="38">
        <v>338.73958333000002</v>
      </c>
      <c r="D197" s="46" t="str">
        <f t="shared" si="25"/>
        <v>N/A</v>
      </c>
      <c r="E197" s="38">
        <v>341.90526316</v>
      </c>
      <c r="F197" s="46" t="str">
        <f t="shared" si="26"/>
        <v>N/A</v>
      </c>
      <c r="G197" s="38">
        <v>328.46153845999999</v>
      </c>
      <c r="H197" s="46" t="str">
        <f t="shared" si="27"/>
        <v>N/A</v>
      </c>
      <c r="I197" s="12">
        <v>0.9345</v>
      </c>
      <c r="J197" s="12">
        <v>-3.93</v>
      </c>
      <c r="K197" s="47" t="s">
        <v>736</v>
      </c>
      <c r="L197" s="9" t="str">
        <f t="shared" si="28"/>
        <v>Yes</v>
      </c>
    </row>
    <row r="198" spans="1:12" x14ac:dyDescent="0.2">
      <c r="A198" s="2" t="s">
        <v>1360</v>
      </c>
      <c r="B198" s="37" t="s">
        <v>213</v>
      </c>
      <c r="C198" s="38">
        <v>365</v>
      </c>
      <c r="D198" s="46" t="str">
        <f t="shared" si="25"/>
        <v>N/A</v>
      </c>
      <c r="E198" s="38">
        <v>366</v>
      </c>
      <c r="F198" s="46" t="str">
        <f t="shared" si="26"/>
        <v>N/A</v>
      </c>
      <c r="G198" s="38">
        <v>355.5</v>
      </c>
      <c r="H198" s="46" t="str">
        <f t="shared" si="27"/>
        <v>N/A</v>
      </c>
      <c r="I198" s="12">
        <v>0.27400000000000002</v>
      </c>
      <c r="J198" s="12">
        <v>-2.87</v>
      </c>
      <c r="K198" s="47" t="s">
        <v>736</v>
      </c>
      <c r="L198" s="9" t="str">
        <f t="shared" si="28"/>
        <v>Yes</v>
      </c>
    </row>
    <row r="199" spans="1:12" x14ac:dyDescent="0.2">
      <c r="A199" s="2" t="s">
        <v>1361</v>
      </c>
      <c r="B199" s="37" t="s">
        <v>213</v>
      </c>
      <c r="C199" s="38">
        <v>338.46315788999999</v>
      </c>
      <c r="D199" s="46" t="str">
        <f t="shared" si="25"/>
        <v>N/A</v>
      </c>
      <c r="E199" s="38">
        <v>341.38709677000003</v>
      </c>
      <c r="F199" s="46" t="str">
        <f t="shared" si="26"/>
        <v>N/A</v>
      </c>
      <c r="G199" s="38">
        <v>327.85393257999999</v>
      </c>
      <c r="H199" s="46" t="str">
        <f t="shared" si="27"/>
        <v>N/A</v>
      </c>
      <c r="I199" s="12">
        <v>0.8639</v>
      </c>
      <c r="J199" s="12">
        <v>-3.96</v>
      </c>
      <c r="K199" s="47" t="s">
        <v>736</v>
      </c>
      <c r="L199" s="9" t="str">
        <f t="shared" si="28"/>
        <v>Yes</v>
      </c>
    </row>
    <row r="200" spans="1:12" x14ac:dyDescent="0.2">
      <c r="A200" s="2" t="s">
        <v>1362</v>
      </c>
      <c r="B200" s="37" t="s">
        <v>213</v>
      </c>
      <c r="C200" s="38" t="s">
        <v>1736</v>
      </c>
      <c r="D200" s="46" t="str">
        <f t="shared" si="25"/>
        <v>N/A</v>
      </c>
      <c r="E200" s="38" t="s">
        <v>1736</v>
      </c>
      <c r="F200" s="46" t="str">
        <f t="shared" si="26"/>
        <v>N/A</v>
      </c>
      <c r="G200" s="38" t="s">
        <v>1736</v>
      </c>
      <c r="H200" s="46" t="str">
        <f t="shared" si="27"/>
        <v>N/A</v>
      </c>
      <c r="I200" s="12" t="s">
        <v>1736</v>
      </c>
      <c r="J200" s="12" t="s">
        <v>1736</v>
      </c>
      <c r="K200" s="47" t="s">
        <v>736</v>
      </c>
      <c r="L200" s="9" t="str">
        <f t="shared" si="28"/>
        <v>N/A</v>
      </c>
    </row>
    <row r="201" spans="1:12" x14ac:dyDescent="0.2">
      <c r="A201" s="2" t="s">
        <v>1363</v>
      </c>
      <c r="B201" s="37" t="s">
        <v>213</v>
      </c>
      <c r="C201" s="38" t="s">
        <v>1736</v>
      </c>
      <c r="D201" s="46" t="str">
        <f t="shared" si="25"/>
        <v>N/A</v>
      </c>
      <c r="E201" s="38" t="s">
        <v>1736</v>
      </c>
      <c r="F201" s="46" t="str">
        <f t="shared" si="26"/>
        <v>N/A</v>
      </c>
      <c r="G201" s="38" t="s">
        <v>1736</v>
      </c>
      <c r="H201" s="46" t="str">
        <f t="shared" si="27"/>
        <v>N/A</v>
      </c>
      <c r="I201" s="12" t="s">
        <v>1736</v>
      </c>
      <c r="J201" s="12" t="s">
        <v>1736</v>
      </c>
      <c r="K201" s="47" t="s">
        <v>736</v>
      </c>
      <c r="L201" s="9" t="str">
        <f t="shared" si="28"/>
        <v>N/A</v>
      </c>
    </row>
    <row r="202" spans="1:12" x14ac:dyDescent="0.2">
      <c r="A202" s="2" t="s">
        <v>28</v>
      </c>
      <c r="B202" s="37" t="s">
        <v>213</v>
      </c>
      <c r="C202" s="8">
        <v>0.51972022539999996</v>
      </c>
      <c r="D202" s="46" t="str">
        <f t="shared" si="25"/>
        <v>N/A</v>
      </c>
      <c r="E202" s="8">
        <v>0.38579157850000001</v>
      </c>
      <c r="F202" s="46" t="str">
        <f t="shared" si="26"/>
        <v>N/A</v>
      </c>
      <c r="G202" s="8">
        <v>0.48406522140000002</v>
      </c>
      <c r="H202" s="46" t="str">
        <f t="shared" si="27"/>
        <v>N/A</v>
      </c>
      <c r="I202" s="12">
        <v>-25.8</v>
      </c>
      <c r="J202" s="12">
        <v>25.47</v>
      </c>
      <c r="K202" s="47" t="s">
        <v>736</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0</v>
      </c>
      <c r="J203" s="12">
        <v>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-33.299999999999997</v>
      </c>
      <c r="J204" s="12">
        <v>0</v>
      </c>
      <c r="K204" s="14" t="s">
        <v>213</v>
      </c>
      <c r="L204" s="9" t="str">
        <f t="shared" si="32"/>
        <v>N/A</v>
      </c>
    </row>
    <row r="205" spans="1:12" ht="25.5" x14ac:dyDescent="0.2">
      <c r="A205" s="2" t="s">
        <v>1611</v>
      </c>
      <c r="B205" s="37" t="s">
        <v>213</v>
      </c>
      <c r="C205" s="38">
        <v>0</v>
      </c>
      <c r="D205" s="46" t="str">
        <f t="shared" si="29"/>
        <v>N/A</v>
      </c>
      <c r="E205" s="38">
        <v>0</v>
      </c>
      <c r="F205" s="46" t="str">
        <f t="shared" si="30"/>
        <v>N/A</v>
      </c>
      <c r="G205" s="38">
        <v>0</v>
      </c>
      <c r="H205" s="46" t="str">
        <f t="shared" si="31"/>
        <v>N/A</v>
      </c>
      <c r="I205" s="12" t="s">
        <v>1736</v>
      </c>
      <c r="J205" s="12" t="s">
        <v>1736</v>
      </c>
      <c r="K205" s="14" t="s">
        <v>213</v>
      </c>
      <c r="L205" s="9" t="str">
        <f t="shared" si="32"/>
        <v>N/A</v>
      </c>
    </row>
    <row r="206" spans="1:12" ht="25.5" x14ac:dyDescent="0.2">
      <c r="A206" s="2" t="s">
        <v>1364</v>
      </c>
      <c r="B206" s="37" t="s">
        <v>213</v>
      </c>
      <c r="C206" s="38">
        <v>41</v>
      </c>
      <c r="D206" s="46" t="str">
        <f t="shared" si="29"/>
        <v>N/A</v>
      </c>
      <c r="E206" s="38">
        <v>45</v>
      </c>
      <c r="F206" s="46" t="str">
        <f t="shared" si="30"/>
        <v>N/A</v>
      </c>
      <c r="G206" s="38">
        <v>39</v>
      </c>
      <c r="H206" s="46" t="str">
        <f t="shared" si="31"/>
        <v>N/A</v>
      </c>
      <c r="I206" s="12">
        <v>9.7560000000000002</v>
      </c>
      <c r="J206" s="12">
        <v>-13.3</v>
      </c>
      <c r="K206" s="14" t="s">
        <v>213</v>
      </c>
      <c r="L206" s="9" t="str">
        <f t="shared" si="32"/>
        <v>N/A</v>
      </c>
    </row>
    <row r="207" spans="1:12" x14ac:dyDescent="0.2">
      <c r="A207" s="2" t="s">
        <v>1612</v>
      </c>
      <c r="B207" s="37" t="s">
        <v>213</v>
      </c>
      <c r="C207" s="38">
        <v>11</v>
      </c>
      <c r="D207" s="46" t="str">
        <f t="shared" si="29"/>
        <v>N/A</v>
      </c>
      <c r="E207" s="38">
        <v>11</v>
      </c>
      <c r="F207" s="46" t="str">
        <f t="shared" si="30"/>
        <v>N/A</v>
      </c>
      <c r="G207" s="38">
        <v>11</v>
      </c>
      <c r="H207" s="46" t="str">
        <f t="shared" si="31"/>
        <v>N/A</v>
      </c>
      <c r="I207" s="12">
        <v>0</v>
      </c>
      <c r="J207" s="12">
        <v>0</v>
      </c>
      <c r="K207" s="14" t="s">
        <v>213</v>
      </c>
      <c r="L207" s="9" t="str">
        <f t="shared" si="32"/>
        <v>N/A</v>
      </c>
    </row>
    <row r="208" spans="1:12" x14ac:dyDescent="0.2">
      <c r="A208" s="2" t="s">
        <v>1613</v>
      </c>
      <c r="B208" s="37" t="s">
        <v>213</v>
      </c>
      <c r="C208" s="38">
        <v>44</v>
      </c>
      <c r="D208" s="46" t="str">
        <f t="shared" si="29"/>
        <v>N/A</v>
      </c>
      <c r="E208" s="38">
        <v>54</v>
      </c>
      <c r="F208" s="46" t="str">
        <f t="shared" si="30"/>
        <v>N/A</v>
      </c>
      <c r="G208" s="38">
        <v>81</v>
      </c>
      <c r="H208" s="46" t="str">
        <f t="shared" si="31"/>
        <v>N/A</v>
      </c>
      <c r="I208" s="12">
        <v>22.73</v>
      </c>
      <c r="J208" s="12">
        <v>50</v>
      </c>
      <c r="K208" s="14" t="s">
        <v>213</v>
      </c>
      <c r="L208" s="9" t="str">
        <f t="shared" si="32"/>
        <v>N/A</v>
      </c>
    </row>
    <row r="209" spans="1:12" x14ac:dyDescent="0.2">
      <c r="A209" s="2" t="s">
        <v>125</v>
      </c>
      <c r="B209" s="37" t="s">
        <v>213</v>
      </c>
      <c r="C209" s="49">
        <v>4133684</v>
      </c>
      <c r="D209" s="46" t="str">
        <f t="shared" si="29"/>
        <v>N/A</v>
      </c>
      <c r="E209" s="49">
        <v>5959817</v>
      </c>
      <c r="F209" s="46" t="str">
        <f t="shared" si="30"/>
        <v>N/A</v>
      </c>
      <c r="G209" s="49">
        <v>4615723</v>
      </c>
      <c r="H209" s="46" t="str">
        <f t="shared" si="31"/>
        <v>N/A</v>
      </c>
      <c r="I209" s="12">
        <v>44.18</v>
      </c>
      <c r="J209" s="12">
        <v>-22.6</v>
      </c>
      <c r="K209" s="14" t="s">
        <v>213</v>
      </c>
      <c r="L209" s="9" t="str">
        <f t="shared" si="32"/>
        <v>N/A</v>
      </c>
    </row>
    <row r="210" spans="1:12" x14ac:dyDescent="0.2">
      <c r="A210" s="48" t="s">
        <v>1608</v>
      </c>
      <c r="B210" s="37" t="s">
        <v>213</v>
      </c>
      <c r="C210" s="49">
        <v>0</v>
      </c>
      <c r="D210" s="46" t="str">
        <f t="shared" si="29"/>
        <v>N/A</v>
      </c>
      <c r="E210" s="49">
        <v>0</v>
      </c>
      <c r="F210" s="46" t="str">
        <f t="shared" si="30"/>
        <v>N/A</v>
      </c>
      <c r="G210" s="49">
        <v>0</v>
      </c>
      <c r="H210" s="46" t="str">
        <f t="shared" si="31"/>
        <v>N/A</v>
      </c>
      <c r="I210" s="12" t="s">
        <v>1736</v>
      </c>
      <c r="J210" s="12" t="s">
        <v>1736</v>
      </c>
      <c r="K210" s="14" t="s">
        <v>213</v>
      </c>
      <c r="L210" s="9" t="str">
        <f t="shared" si="32"/>
        <v>N/A</v>
      </c>
    </row>
    <row r="211" spans="1:12" x14ac:dyDescent="0.2">
      <c r="A211" s="48" t="s">
        <v>1365</v>
      </c>
      <c r="B211" s="37" t="s">
        <v>213</v>
      </c>
      <c r="C211" s="49">
        <v>333812</v>
      </c>
      <c r="D211" s="46" t="str">
        <f t="shared" si="29"/>
        <v>N/A</v>
      </c>
      <c r="E211" s="49">
        <v>368824</v>
      </c>
      <c r="F211" s="46" t="str">
        <f t="shared" si="30"/>
        <v>N/A</v>
      </c>
      <c r="G211" s="49">
        <v>497040</v>
      </c>
      <c r="H211" s="46" t="str">
        <f t="shared" si="31"/>
        <v>N/A</v>
      </c>
      <c r="I211" s="12">
        <v>10.49</v>
      </c>
      <c r="J211" s="12">
        <v>34.76</v>
      </c>
      <c r="K211" s="14" t="s">
        <v>213</v>
      </c>
      <c r="L211" s="9" t="str">
        <f t="shared" si="32"/>
        <v>N/A</v>
      </c>
    </row>
    <row r="212" spans="1:12" x14ac:dyDescent="0.2">
      <c r="A212" s="48" t="s">
        <v>1602</v>
      </c>
      <c r="B212" s="37" t="s">
        <v>213</v>
      </c>
      <c r="C212" s="49">
        <v>4133684</v>
      </c>
      <c r="D212" s="46" t="str">
        <f t="shared" si="29"/>
        <v>N/A</v>
      </c>
      <c r="E212" s="49">
        <v>5959361</v>
      </c>
      <c r="F212" s="46" t="str">
        <f t="shared" si="30"/>
        <v>N/A</v>
      </c>
      <c r="G212" s="49">
        <v>4615699</v>
      </c>
      <c r="H212" s="46" t="str">
        <f t="shared" si="31"/>
        <v>N/A</v>
      </c>
      <c r="I212" s="12">
        <v>44.17</v>
      </c>
      <c r="J212" s="12">
        <v>-22.5</v>
      </c>
      <c r="K212" s="14" t="s">
        <v>213</v>
      </c>
      <c r="L212" s="9" t="str">
        <f t="shared" si="32"/>
        <v>N/A</v>
      </c>
    </row>
    <row r="213" spans="1:12" x14ac:dyDescent="0.2">
      <c r="A213" s="48" t="s">
        <v>1603</v>
      </c>
      <c r="B213" s="37" t="s">
        <v>213</v>
      </c>
      <c r="C213" s="49">
        <v>334897</v>
      </c>
      <c r="D213" s="46" t="str">
        <f t="shared" si="29"/>
        <v>N/A</v>
      </c>
      <c r="E213" s="49">
        <v>331655</v>
      </c>
      <c r="F213" s="46" t="str">
        <f t="shared" si="30"/>
        <v>N/A</v>
      </c>
      <c r="G213" s="49">
        <v>334793</v>
      </c>
      <c r="H213" s="46" t="str">
        <f t="shared" si="31"/>
        <v>N/A</v>
      </c>
      <c r="I213" s="12">
        <v>-0.96799999999999997</v>
      </c>
      <c r="J213" s="12">
        <v>0.94620000000000004</v>
      </c>
      <c r="K213" s="14" t="s">
        <v>213</v>
      </c>
      <c r="L213" s="9" t="str">
        <f t="shared" si="32"/>
        <v>N/A</v>
      </c>
    </row>
    <row r="214" spans="1:12" ht="25.5" x14ac:dyDescent="0.2">
      <c r="A214" s="2" t="s">
        <v>1366</v>
      </c>
      <c r="B214" s="37" t="s">
        <v>213</v>
      </c>
      <c r="C214" s="49">
        <v>429023</v>
      </c>
      <c r="D214" s="46" t="str">
        <f t="shared" ref="D214:D228" si="33">IF($B214="N/A","N/A",IF(C214&gt;10,"No",IF(C214&lt;-10,"No","Yes")))</f>
        <v>N/A</v>
      </c>
      <c r="E214" s="49">
        <v>443204</v>
      </c>
      <c r="F214" s="46" t="str">
        <f t="shared" ref="F214:F228" si="34">IF($B214="N/A","N/A",IF(E214&gt;10,"No",IF(E214&lt;-10,"No","Yes")))</f>
        <v>N/A</v>
      </c>
      <c r="G214" s="49">
        <v>442596</v>
      </c>
      <c r="H214" s="46" t="str">
        <f t="shared" ref="H214:H228" si="35">IF($B214="N/A","N/A",IF(G214&gt;10,"No",IF(G214&lt;-10,"No","Yes")))</f>
        <v>N/A</v>
      </c>
      <c r="I214" s="12">
        <v>3.3050000000000002</v>
      </c>
      <c r="J214" s="12">
        <v>-0.13700000000000001</v>
      </c>
      <c r="K214" s="47" t="s">
        <v>736</v>
      </c>
      <c r="L214" s="9" t="str">
        <f t="shared" ref="L214:L228" si="36">IF(J214="Div by 0", "N/A", IF(K214="N/A","N/A", IF(J214&gt;VALUE(MID(K214,1,2)), "No", IF(J214&lt;-1*VALUE(MID(K214,1,2)), "No", "Yes"))))</f>
        <v>Yes</v>
      </c>
    </row>
    <row r="215" spans="1:12" x14ac:dyDescent="0.2">
      <c r="A215" s="61" t="s">
        <v>647</v>
      </c>
      <c r="B215" s="37" t="s">
        <v>213</v>
      </c>
      <c r="C215" s="38">
        <v>1943</v>
      </c>
      <c r="D215" s="46" t="str">
        <f t="shared" si="33"/>
        <v>N/A</v>
      </c>
      <c r="E215" s="38">
        <v>1994</v>
      </c>
      <c r="F215" s="46" t="str">
        <f t="shared" si="34"/>
        <v>N/A</v>
      </c>
      <c r="G215" s="38">
        <v>1892</v>
      </c>
      <c r="H215" s="46" t="str">
        <f t="shared" si="35"/>
        <v>N/A</v>
      </c>
      <c r="I215" s="12">
        <v>2.625</v>
      </c>
      <c r="J215" s="12">
        <v>-5.12</v>
      </c>
      <c r="K215" s="47" t="s">
        <v>736</v>
      </c>
      <c r="L215" s="9" t="str">
        <f t="shared" si="36"/>
        <v>Yes</v>
      </c>
    </row>
    <row r="216" spans="1:12" ht="25.5" x14ac:dyDescent="0.2">
      <c r="A216" s="4" t="s">
        <v>1367</v>
      </c>
      <c r="B216" s="37" t="s">
        <v>213</v>
      </c>
      <c r="C216" s="49">
        <v>220.80442615000001</v>
      </c>
      <c r="D216" s="46" t="str">
        <f t="shared" si="33"/>
        <v>N/A</v>
      </c>
      <c r="E216" s="49">
        <v>222.26880642</v>
      </c>
      <c r="F216" s="46" t="str">
        <f t="shared" si="34"/>
        <v>N/A</v>
      </c>
      <c r="G216" s="49">
        <v>233.93023256000001</v>
      </c>
      <c r="H216" s="46" t="str">
        <f t="shared" si="35"/>
        <v>N/A</v>
      </c>
      <c r="I216" s="12">
        <v>0.66320000000000001</v>
      </c>
      <c r="J216" s="12">
        <v>5.2469999999999999</v>
      </c>
      <c r="K216" s="47" t="s">
        <v>736</v>
      </c>
      <c r="L216" s="9" t="str">
        <f t="shared" si="36"/>
        <v>Yes</v>
      </c>
    </row>
    <row r="217" spans="1:12" ht="25.5" x14ac:dyDescent="0.2">
      <c r="A217" s="2" t="s">
        <v>1368</v>
      </c>
      <c r="B217" s="37" t="s">
        <v>213</v>
      </c>
      <c r="C217" s="49">
        <v>0</v>
      </c>
      <c r="D217" s="46" t="str">
        <f t="shared" si="33"/>
        <v>N/A</v>
      </c>
      <c r="E217" s="49">
        <v>0</v>
      </c>
      <c r="F217" s="46" t="str">
        <f t="shared" si="34"/>
        <v>N/A</v>
      </c>
      <c r="G217" s="49">
        <v>0</v>
      </c>
      <c r="H217" s="46" t="str">
        <f t="shared" si="35"/>
        <v>N/A</v>
      </c>
      <c r="I217" s="12" t="s">
        <v>1736</v>
      </c>
      <c r="J217" s="12" t="s">
        <v>1736</v>
      </c>
      <c r="K217" s="47" t="s">
        <v>736</v>
      </c>
      <c r="L217" s="9" t="str">
        <f t="shared" si="36"/>
        <v>N/A</v>
      </c>
    </row>
    <row r="218" spans="1:12" x14ac:dyDescent="0.2">
      <c r="A218" s="4" t="s">
        <v>514</v>
      </c>
      <c r="B218" s="37" t="s">
        <v>213</v>
      </c>
      <c r="C218" s="38">
        <v>0</v>
      </c>
      <c r="D218" s="46" t="str">
        <f t="shared" si="33"/>
        <v>N/A</v>
      </c>
      <c r="E218" s="38">
        <v>0</v>
      </c>
      <c r="F218" s="46" t="str">
        <f t="shared" si="34"/>
        <v>N/A</v>
      </c>
      <c r="G218" s="38">
        <v>0</v>
      </c>
      <c r="H218" s="46" t="str">
        <f t="shared" si="35"/>
        <v>N/A</v>
      </c>
      <c r="I218" s="12" t="s">
        <v>1736</v>
      </c>
      <c r="J218" s="12" t="s">
        <v>1736</v>
      </c>
      <c r="K218" s="47" t="s">
        <v>736</v>
      </c>
      <c r="L218" s="9" t="str">
        <f t="shared" si="36"/>
        <v>N/A</v>
      </c>
    </row>
    <row r="219" spans="1:12" ht="25.5" x14ac:dyDescent="0.2">
      <c r="A219" s="2" t="s">
        <v>1369</v>
      </c>
      <c r="B219" s="37" t="s">
        <v>213</v>
      </c>
      <c r="C219" s="49" t="s">
        <v>1736</v>
      </c>
      <c r="D219" s="46" t="str">
        <f t="shared" si="33"/>
        <v>N/A</v>
      </c>
      <c r="E219" s="49" t="s">
        <v>1736</v>
      </c>
      <c r="F219" s="46" t="str">
        <f t="shared" si="34"/>
        <v>N/A</v>
      </c>
      <c r="G219" s="49" t="s">
        <v>1736</v>
      </c>
      <c r="H219" s="46" t="str">
        <f t="shared" si="35"/>
        <v>N/A</v>
      </c>
      <c r="I219" s="12" t="s">
        <v>1736</v>
      </c>
      <c r="J219" s="12" t="s">
        <v>1736</v>
      </c>
      <c r="K219" s="47" t="s">
        <v>736</v>
      </c>
      <c r="L219" s="9" t="str">
        <f t="shared" si="36"/>
        <v>N/A</v>
      </c>
    </row>
    <row r="220" spans="1:12" ht="25.5" x14ac:dyDescent="0.2">
      <c r="A220" s="2" t="s">
        <v>1370</v>
      </c>
      <c r="B220" s="37" t="s">
        <v>213</v>
      </c>
      <c r="C220" s="49">
        <v>0</v>
      </c>
      <c r="D220" s="46" t="str">
        <f t="shared" si="33"/>
        <v>N/A</v>
      </c>
      <c r="E220" s="49">
        <v>0</v>
      </c>
      <c r="F220" s="46" t="str">
        <f t="shared" si="34"/>
        <v>N/A</v>
      </c>
      <c r="G220" s="49">
        <v>0</v>
      </c>
      <c r="H220" s="46" t="str">
        <f t="shared" si="35"/>
        <v>N/A</v>
      </c>
      <c r="I220" s="12" t="s">
        <v>1736</v>
      </c>
      <c r="J220" s="12" t="s">
        <v>1736</v>
      </c>
      <c r="K220" s="47" t="s">
        <v>736</v>
      </c>
      <c r="L220" s="9" t="str">
        <f t="shared" si="36"/>
        <v>N/A</v>
      </c>
    </row>
    <row r="221" spans="1:12" x14ac:dyDescent="0.2">
      <c r="A221" s="4" t="s">
        <v>515</v>
      </c>
      <c r="B221" s="37" t="s">
        <v>213</v>
      </c>
      <c r="C221" s="38">
        <v>0</v>
      </c>
      <c r="D221" s="46" t="str">
        <f t="shared" si="33"/>
        <v>N/A</v>
      </c>
      <c r="E221" s="38">
        <v>0</v>
      </c>
      <c r="F221" s="46" t="str">
        <f t="shared" si="34"/>
        <v>N/A</v>
      </c>
      <c r="G221" s="38">
        <v>0</v>
      </c>
      <c r="H221" s="46" t="str">
        <f t="shared" si="35"/>
        <v>N/A</v>
      </c>
      <c r="I221" s="12" t="s">
        <v>1736</v>
      </c>
      <c r="J221" s="12" t="s">
        <v>1736</v>
      </c>
      <c r="K221" s="47" t="s">
        <v>736</v>
      </c>
      <c r="L221" s="9" t="str">
        <f t="shared" si="36"/>
        <v>N/A</v>
      </c>
    </row>
    <row r="222" spans="1:12" ht="25.5" x14ac:dyDescent="0.2">
      <c r="A222" s="2" t="s">
        <v>1371</v>
      </c>
      <c r="B222" s="37" t="s">
        <v>213</v>
      </c>
      <c r="C222" s="49" t="s">
        <v>1736</v>
      </c>
      <c r="D222" s="46" t="str">
        <f t="shared" si="33"/>
        <v>N/A</v>
      </c>
      <c r="E222" s="49" t="s">
        <v>1736</v>
      </c>
      <c r="F222" s="46" t="str">
        <f t="shared" si="34"/>
        <v>N/A</v>
      </c>
      <c r="G222" s="49" t="s">
        <v>1736</v>
      </c>
      <c r="H222" s="46" t="str">
        <f t="shared" si="35"/>
        <v>N/A</v>
      </c>
      <c r="I222" s="12" t="s">
        <v>1736</v>
      </c>
      <c r="J222" s="12" t="s">
        <v>1736</v>
      </c>
      <c r="K222" s="47" t="s">
        <v>736</v>
      </c>
      <c r="L222" s="9" t="str">
        <f t="shared" si="36"/>
        <v>N/A</v>
      </c>
    </row>
    <row r="223" spans="1:12" ht="25.5" x14ac:dyDescent="0.2">
      <c r="A223" s="2" t="s">
        <v>1372</v>
      </c>
      <c r="B223" s="37" t="s">
        <v>213</v>
      </c>
      <c r="C223" s="49">
        <v>0</v>
      </c>
      <c r="D223" s="46" t="str">
        <f t="shared" si="33"/>
        <v>N/A</v>
      </c>
      <c r="E223" s="49">
        <v>0</v>
      </c>
      <c r="F223" s="46" t="str">
        <f t="shared" si="34"/>
        <v>N/A</v>
      </c>
      <c r="G223" s="49">
        <v>0</v>
      </c>
      <c r="H223" s="46" t="str">
        <f t="shared" si="35"/>
        <v>N/A</v>
      </c>
      <c r="I223" s="12" t="s">
        <v>1736</v>
      </c>
      <c r="J223" s="12" t="s">
        <v>1736</v>
      </c>
      <c r="K223" s="47" t="s">
        <v>736</v>
      </c>
      <c r="L223" s="9" t="str">
        <f t="shared" si="36"/>
        <v>N/A</v>
      </c>
    </row>
    <row r="224" spans="1:12" x14ac:dyDescent="0.2">
      <c r="A224" s="2" t="s">
        <v>516</v>
      </c>
      <c r="B224" s="37" t="s">
        <v>213</v>
      </c>
      <c r="C224" s="38">
        <v>0</v>
      </c>
      <c r="D224" s="46" t="str">
        <f t="shared" si="33"/>
        <v>N/A</v>
      </c>
      <c r="E224" s="38">
        <v>0</v>
      </c>
      <c r="F224" s="46" t="str">
        <f t="shared" si="34"/>
        <v>N/A</v>
      </c>
      <c r="G224" s="38">
        <v>0</v>
      </c>
      <c r="H224" s="46" t="str">
        <f t="shared" si="35"/>
        <v>N/A</v>
      </c>
      <c r="I224" s="12" t="s">
        <v>1736</v>
      </c>
      <c r="J224" s="12" t="s">
        <v>1736</v>
      </c>
      <c r="K224" s="47" t="s">
        <v>736</v>
      </c>
      <c r="L224" s="9" t="str">
        <f t="shared" si="36"/>
        <v>N/A</v>
      </c>
    </row>
    <row r="225" spans="1:12" ht="25.5" x14ac:dyDescent="0.2">
      <c r="A225" s="2" t="s">
        <v>1373</v>
      </c>
      <c r="B225" s="37" t="s">
        <v>213</v>
      </c>
      <c r="C225" s="49" t="s">
        <v>1736</v>
      </c>
      <c r="D225" s="46" t="str">
        <f t="shared" si="33"/>
        <v>N/A</v>
      </c>
      <c r="E225" s="49" t="s">
        <v>1736</v>
      </c>
      <c r="F225" s="46" t="str">
        <f t="shared" si="34"/>
        <v>N/A</v>
      </c>
      <c r="G225" s="49" t="s">
        <v>1736</v>
      </c>
      <c r="H225" s="46" t="str">
        <f t="shared" si="35"/>
        <v>N/A</v>
      </c>
      <c r="I225" s="12" t="s">
        <v>1736</v>
      </c>
      <c r="J225" s="12" t="s">
        <v>1736</v>
      </c>
      <c r="K225" s="47" t="s">
        <v>736</v>
      </c>
      <c r="L225" s="9" t="str">
        <f t="shared" si="36"/>
        <v>N/A</v>
      </c>
    </row>
    <row r="226" spans="1:12" ht="25.5" x14ac:dyDescent="0.2">
      <c r="A226" s="2" t="s">
        <v>1374</v>
      </c>
      <c r="B226" s="37" t="s">
        <v>213</v>
      </c>
      <c r="C226" s="49">
        <v>42266303</v>
      </c>
      <c r="D226" s="46" t="str">
        <f t="shared" si="33"/>
        <v>N/A</v>
      </c>
      <c r="E226" s="49">
        <v>42722560</v>
      </c>
      <c r="F226" s="46" t="str">
        <f t="shared" si="34"/>
        <v>N/A</v>
      </c>
      <c r="G226" s="49">
        <v>78662853</v>
      </c>
      <c r="H226" s="46" t="str">
        <f t="shared" si="35"/>
        <v>N/A</v>
      </c>
      <c r="I226" s="12">
        <v>1.079</v>
      </c>
      <c r="J226" s="12">
        <v>84.12</v>
      </c>
      <c r="K226" s="47" t="s">
        <v>736</v>
      </c>
      <c r="L226" s="9" t="str">
        <f t="shared" si="36"/>
        <v>No</v>
      </c>
    </row>
    <row r="227" spans="1:12" ht="25.5" x14ac:dyDescent="0.2">
      <c r="A227" s="2" t="s">
        <v>517</v>
      </c>
      <c r="B227" s="37" t="s">
        <v>213</v>
      </c>
      <c r="C227" s="38">
        <v>459</v>
      </c>
      <c r="D227" s="46" t="str">
        <f t="shared" si="33"/>
        <v>N/A</v>
      </c>
      <c r="E227" s="38">
        <v>520</v>
      </c>
      <c r="F227" s="46" t="str">
        <f t="shared" si="34"/>
        <v>N/A</v>
      </c>
      <c r="G227" s="38">
        <v>714</v>
      </c>
      <c r="H227" s="46" t="str">
        <f t="shared" si="35"/>
        <v>N/A</v>
      </c>
      <c r="I227" s="12">
        <v>13.29</v>
      </c>
      <c r="J227" s="12">
        <v>37.31</v>
      </c>
      <c r="K227" s="47" t="s">
        <v>736</v>
      </c>
      <c r="L227" s="9" t="str">
        <f t="shared" si="36"/>
        <v>No</v>
      </c>
    </row>
    <row r="228" spans="1:12" ht="25.5" x14ac:dyDescent="0.2">
      <c r="A228" s="2" t="s">
        <v>1375</v>
      </c>
      <c r="B228" s="37" t="s">
        <v>213</v>
      </c>
      <c r="C228" s="49">
        <v>92083.448801999999</v>
      </c>
      <c r="D228" s="46" t="str">
        <f t="shared" si="33"/>
        <v>N/A</v>
      </c>
      <c r="E228" s="49">
        <v>82158.769230999998</v>
      </c>
      <c r="F228" s="46" t="str">
        <f t="shared" si="34"/>
        <v>N/A</v>
      </c>
      <c r="G228" s="49">
        <v>110172.06303</v>
      </c>
      <c r="H228" s="46" t="str">
        <f t="shared" si="35"/>
        <v>N/A</v>
      </c>
      <c r="I228" s="12">
        <v>-10.8</v>
      </c>
      <c r="J228" s="12">
        <v>34.1</v>
      </c>
      <c r="K228" s="47" t="s">
        <v>736</v>
      </c>
      <c r="L228" s="9" t="str">
        <f t="shared" si="36"/>
        <v>No</v>
      </c>
    </row>
    <row r="229" spans="1:12" x14ac:dyDescent="0.2">
      <c r="A229" s="2" t="s">
        <v>1376</v>
      </c>
      <c r="B229" s="37" t="s">
        <v>213</v>
      </c>
      <c r="C229" s="54">
        <v>42326349</v>
      </c>
      <c r="D229" s="46" t="str">
        <f t="shared" ref="D229:D252" si="37">IF($B229="N/A","N/A",IF(C229&gt;10,"No",IF(C229&lt;-10,"No","Yes")))</f>
        <v>N/A</v>
      </c>
      <c r="E229" s="54">
        <v>48879100</v>
      </c>
      <c r="F229" s="46" t="str">
        <f t="shared" ref="F229:F252" si="38">IF($B229="N/A","N/A",IF(E229&gt;10,"No",IF(E229&lt;-10,"No","Yes")))</f>
        <v>N/A</v>
      </c>
      <c r="G229" s="54">
        <v>78662853</v>
      </c>
      <c r="H229" s="46" t="str">
        <f t="shared" ref="H229:H252" si="39">IF($B229="N/A","N/A",IF(G229&gt;10,"No",IF(G229&lt;-10,"No","Yes")))</f>
        <v>N/A</v>
      </c>
      <c r="I229" s="12">
        <v>15.48</v>
      </c>
      <c r="J229" s="12">
        <v>60.93</v>
      </c>
      <c r="K229" s="47" t="s">
        <v>736</v>
      </c>
      <c r="L229" s="9" t="str">
        <f t="shared" ref="L229:L252" si="40">IF(J229="Div by 0", "N/A", IF(K229="N/A","N/A", IF(J229&gt;VALUE(MID(K229,1,2)), "No", IF(J229&lt;-1*VALUE(MID(K229,1,2)), "No", "Yes"))))</f>
        <v>No</v>
      </c>
    </row>
    <row r="230" spans="1:12" x14ac:dyDescent="0.2">
      <c r="A230" s="4" t="s">
        <v>1377</v>
      </c>
      <c r="B230" s="37" t="s">
        <v>213</v>
      </c>
      <c r="C230" s="52">
        <v>460</v>
      </c>
      <c r="D230" s="46" t="str">
        <f t="shared" si="37"/>
        <v>N/A</v>
      </c>
      <c r="E230" s="52">
        <v>521</v>
      </c>
      <c r="F230" s="46" t="str">
        <f t="shared" si="38"/>
        <v>N/A</v>
      </c>
      <c r="G230" s="52">
        <v>717</v>
      </c>
      <c r="H230" s="46" t="str">
        <f t="shared" si="39"/>
        <v>N/A</v>
      </c>
      <c r="I230" s="12">
        <v>13.26</v>
      </c>
      <c r="J230" s="12">
        <v>37.619999999999997</v>
      </c>
      <c r="K230" s="47" t="s">
        <v>736</v>
      </c>
      <c r="L230" s="9" t="str">
        <f t="shared" si="40"/>
        <v>No</v>
      </c>
    </row>
    <row r="231" spans="1:12" x14ac:dyDescent="0.2">
      <c r="A231" s="4" t="s">
        <v>1378</v>
      </c>
      <c r="B231" s="37" t="s">
        <v>213</v>
      </c>
      <c r="C231" s="54">
        <v>92013.802173999997</v>
      </c>
      <c r="D231" s="46" t="str">
        <f t="shared" si="37"/>
        <v>N/A</v>
      </c>
      <c r="E231" s="54">
        <v>93817.850288000001</v>
      </c>
      <c r="F231" s="46" t="str">
        <f t="shared" si="38"/>
        <v>N/A</v>
      </c>
      <c r="G231" s="54">
        <v>109711.09205000001</v>
      </c>
      <c r="H231" s="46" t="str">
        <f t="shared" si="39"/>
        <v>N/A</v>
      </c>
      <c r="I231" s="12">
        <v>1.9610000000000001</v>
      </c>
      <c r="J231" s="12">
        <v>16.940000000000001</v>
      </c>
      <c r="K231" s="47" t="s">
        <v>736</v>
      </c>
      <c r="L231" s="9" t="str">
        <f t="shared" si="40"/>
        <v>Yes</v>
      </c>
    </row>
    <row r="232" spans="1:12" ht="25.5" x14ac:dyDescent="0.2">
      <c r="A232" s="4" t="s">
        <v>1379</v>
      </c>
      <c r="B232" s="37" t="s">
        <v>213</v>
      </c>
      <c r="C232" s="54" t="s">
        <v>1736</v>
      </c>
      <c r="D232" s="46" t="str">
        <f t="shared" si="37"/>
        <v>N/A</v>
      </c>
      <c r="E232" s="54" t="s">
        <v>1736</v>
      </c>
      <c r="F232" s="46" t="str">
        <f t="shared" si="38"/>
        <v>N/A</v>
      </c>
      <c r="G232" s="54" t="s">
        <v>1736</v>
      </c>
      <c r="H232" s="46" t="str">
        <f t="shared" si="39"/>
        <v>N/A</v>
      </c>
      <c r="I232" s="12" t="s">
        <v>1736</v>
      </c>
      <c r="J232" s="12" t="s">
        <v>1736</v>
      </c>
      <c r="K232" s="47" t="s">
        <v>736</v>
      </c>
      <c r="L232" s="9" t="str">
        <f t="shared" si="40"/>
        <v>N/A</v>
      </c>
    </row>
    <row r="233" spans="1:12" ht="25.5" x14ac:dyDescent="0.2">
      <c r="A233" s="4" t="s">
        <v>1380</v>
      </c>
      <c r="B233" s="37" t="s">
        <v>213</v>
      </c>
      <c r="C233" s="54">
        <v>91999.253828999994</v>
      </c>
      <c r="D233" s="46" t="str">
        <f t="shared" si="37"/>
        <v>N/A</v>
      </c>
      <c r="E233" s="54">
        <v>94082.490346999999</v>
      </c>
      <c r="F233" s="46" t="str">
        <f t="shared" si="38"/>
        <v>N/A</v>
      </c>
      <c r="G233" s="54">
        <v>109711.09205000001</v>
      </c>
      <c r="H233" s="46" t="str">
        <f t="shared" si="39"/>
        <v>N/A</v>
      </c>
      <c r="I233" s="12">
        <v>2.2639999999999998</v>
      </c>
      <c r="J233" s="12">
        <v>16.61</v>
      </c>
      <c r="K233" s="47" t="s">
        <v>736</v>
      </c>
      <c r="L233" s="9" t="str">
        <f t="shared" si="40"/>
        <v>Yes</v>
      </c>
    </row>
    <row r="234" spans="1:12" x14ac:dyDescent="0.2">
      <c r="A234" s="4" t="s">
        <v>1381</v>
      </c>
      <c r="B234" s="37" t="s">
        <v>213</v>
      </c>
      <c r="C234" s="54">
        <v>94230</v>
      </c>
      <c r="D234" s="46" t="str">
        <f t="shared" si="37"/>
        <v>N/A</v>
      </c>
      <c r="E234" s="54">
        <v>48123.333333000002</v>
      </c>
      <c r="F234" s="46" t="str">
        <f t="shared" si="38"/>
        <v>N/A</v>
      </c>
      <c r="G234" s="54" t="s">
        <v>1736</v>
      </c>
      <c r="H234" s="46" t="str">
        <f t="shared" si="39"/>
        <v>N/A</v>
      </c>
      <c r="I234" s="12">
        <v>-48.9</v>
      </c>
      <c r="J234" s="12" t="s">
        <v>1736</v>
      </c>
      <c r="K234" s="47" t="s">
        <v>736</v>
      </c>
      <c r="L234" s="9" t="str">
        <f t="shared" si="40"/>
        <v>N/A</v>
      </c>
    </row>
    <row r="235" spans="1:12" ht="25.5" x14ac:dyDescent="0.2">
      <c r="A235" s="4" t="s">
        <v>1382</v>
      </c>
      <c r="B235" s="37" t="s">
        <v>213</v>
      </c>
      <c r="C235" s="54" t="s">
        <v>1736</v>
      </c>
      <c r="D235" s="46" t="str">
        <f t="shared" si="37"/>
        <v>N/A</v>
      </c>
      <c r="E235" s="54" t="s">
        <v>1736</v>
      </c>
      <c r="F235" s="46" t="str">
        <f t="shared" si="38"/>
        <v>N/A</v>
      </c>
      <c r="G235" s="54" t="s">
        <v>1736</v>
      </c>
      <c r="H235" s="46" t="str">
        <f t="shared" si="39"/>
        <v>N/A</v>
      </c>
      <c r="I235" s="12" t="s">
        <v>1736</v>
      </c>
      <c r="J235" s="12" t="s">
        <v>1736</v>
      </c>
      <c r="K235" s="47" t="s">
        <v>736</v>
      </c>
      <c r="L235" s="9" t="str">
        <f t="shared" si="40"/>
        <v>N/A</v>
      </c>
    </row>
    <row r="236" spans="1:12" x14ac:dyDescent="0.2">
      <c r="A236" s="4" t="s">
        <v>1383</v>
      </c>
      <c r="B236" s="37" t="s">
        <v>213</v>
      </c>
      <c r="C236" s="46">
        <v>1.1171556246000001</v>
      </c>
      <c r="D236" s="46" t="str">
        <f t="shared" si="37"/>
        <v>N/A</v>
      </c>
      <c r="E236" s="46">
        <v>1.2255939779</v>
      </c>
      <c r="F236" s="46" t="str">
        <f t="shared" si="38"/>
        <v>N/A</v>
      </c>
      <c r="G236" s="46">
        <v>1.6606448027</v>
      </c>
      <c r="H236" s="46" t="str">
        <f t="shared" si="39"/>
        <v>N/A</v>
      </c>
      <c r="I236" s="12">
        <v>9.7070000000000007</v>
      </c>
      <c r="J236" s="12">
        <v>35.5</v>
      </c>
      <c r="K236" s="47" t="s">
        <v>736</v>
      </c>
      <c r="L236" s="9" t="str">
        <f t="shared" si="40"/>
        <v>No</v>
      </c>
    </row>
    <row r="237" spans="1:12" x14ac:dyDescent="0.2">
      <c r="A237" s="4" t="s">
        <v>1384</v>
      </c>
      <c r="B237" s="37" t="s">
        <v>213</v>
      </c>
      <c r="C237" s="46">
        <v>0</v>
      </c>
      <c r="D237" s="46" t="str">
        <f t="shared" si="37"/>
        <v>N/A</v>
      </c>
      <c r="E237" s="46">
        <v>0</v>
      </c>
      <c r="F237" s="46" t="str">
        <f t="shared" si="38"/>
        <v>N/A</v>
      </c>
      <c r="G237" s="46">
        <v>0</v>
      </c>
      <c r="H237" s="46" t="str">
        <f t="shared" si="39"/>
        <v>N/A</v>
      </c>
      <c r="I237" s="12" t="s">
        <v>1736</v>
      </c>
      <c r="J237" s="12" t="s">
        <v>1736</v>
      </c>
      <c r="K237" s="47" t="s">
        <v>736</v>
      </c>
      <c r="L237" s="9" t="str">
        <f t="shared" si="40"/>
        <v>N/A</v>
      </c>
    </row>
    <row r="238" spans="1:12" x14ac:dyDescent="0.2">
      <c r="A238" s="61" t="s">
        <v>1385</v>
      </c>
      <c r="B238" s="37" t="s">
        <v>213</v>
      </c>
      <c r="C238" s="46">
        <v>1.4656361246</v>
      </c>
      <c r="D238" s="46" t="str">
        <f t="shared" si="37"/>
        <v>N/A</v>
      </c>
      <c r="E238" s="46">
        <v>1.6328331862000001</v>
      </c>
      <c r="F238" s="46" t="str">
        <f t="shared" si="38"/>
        <v>N/A</v>
      </c>
      <c r="G238" s="46">
        <v>2.2878111040000002</v>
      </c>
      <c r="H238" s="46" t="str">
        <f t="shared" si="39"/>
        <v>N/A</v>
      </c>
      <c r="I238" s="12">
        <v>11.41</v>
      </c>
      <c r="J238" s="12">
        <v>40.11</v>
      </c>
      <c r="K238" s="47" t="s">
        <v>736</v>
      </c>
      <c r="L238" s="9" t="str">
        <f t="shared" si="40"/>
        <v>No</v>
      </c>
    </row>
    <row r="239" spans="1:12" x14ac:dyDescent="0.2">
      <c r="A239" s="61" t="s">
        <v>1386</v>
      </c>
      <c r="B239" s="37" t="s">
        <v>213</v>
      </c>
      <c r="C239" s="46">
        <v>3.0290791599999999E-2</v>
      </c>
      <c r="D239" s="46" t="str">
        <f t="shared" si="37"/>
        <v>N/A</v>
      </c>
      <c r="E239" s="46">
        <v>2.7972027999999999E-2</v>
      </c>
      <c r="F239" s="46" t="str">
        <f t="shared" si="38"/>
        <v>N/A</v>
      </c>
      <c r="G239" s="46">
        <v>0</v>
      </c>
      <c r="H239" s="46" t="str">
        <f t="shared" si="39"/>
        <v>N/A</v>
      </c>
      <c r="I239" s="12">
        <v>-7.66</v>
      </c>
      <c r="J239" s="12">
        <v>-100</v>
      </c>
      <c r="K239" s="47" t="s">
        <v>736</v>
      </c>
      <c r="L239" s="9" t="str">
        <f t="shared" si="40"/>
        <v>No</v>
      </c>
    </row>
    <row r="240" spans="1:12" x14ac:dyDescent="0.2">
      <c r="A240" s="61" t="s">
        <v>1387</v>
      </c>
      <c r="B240" s="37" t="s">
        <v>213</v>
      </c>
      <c r="C240" s="46">
        <v>0</v>
      </c>
      <c r="D240" s="46" t="str">
        <f t="shared" si="37"/>
        <v>N/A</v>
      </c>
      <c r="E240" s="46">
        <v>0</v>
      </c>
      <c r="F240" s="46" t="str">
        <f t="shared" si="38"/>
        <v>N/A</v>
      </c>
      <c r="G240" s="46">
        <v>0</v>
      </c>
      <c r="H240" s="46" t="str">
        <f t="shared" si="39"/>
        <v>N/A</v>
      </c>
      <c r="I240" s="12" t="s">
        <v>1736</v>
      </c>
      <c r="J240" s="12" t="s">
        <v>1736</v>
      </c>
      <c r="K240" s="47" t="s">
        <v>736</v>
      </c>
      <c r="L240" s="9" t="str">
        <f t="shared" si="40"/>
        <v>N/A</v>
      </c>
    </row>
    <row r="241" spans="1:12" ht="25.5" x14ac:dyDescent="0.2">
      <c r="A241" s="61" t="s">
        <v>1388</v>
      </c>
      <c r="B241" s="37" t="s">
        <v>213</v>
      </c>
      <c r="C241" s="54">
        <v>42266303</v>
      </c>
      <c r="D241" s="46" t="str">
        <f t="shared" si="37"/>
        <v>N/A</v>
      </c>
      <c r="E241" s="54">
        <v>42722560</v>
      </c>
      <c r="F241" s="46" t="str">
        <f t="shared" si="38"/>
        <v>N/A</v>
      </c>
      <c r="G241" s="54">
        <v>78662853</v>
      </c>
      <c r="H241" s="46" t="str">
        <f t="shared" si="39"/>
        <v>N/A</v>
      </c>
      <c r="I241" s="12">
        <v>1.079</v>
      </c>
      <c r="J241" s="12">
        <v>84.12</v>
      </c>
      <c r="K241" s="47" t="s">
        <v>736</v>
      </c>
      <c r="L241" s="9" t="str">
        <f t="shared" si="40"/>
        <v>No</v>
      </c>
    </row>
    <row r="242" spans="1:12" x14ac:dyDescent="0.2">
      <c r="A242" s="61" t="s">
        <v>1389</v>
      </c>
      <c r="B242" s="37" t="s">
        <v>213</v>
      </c>
      <c r="C242" s="52">
        <v>459</v>
      </c>
      <c r="D242" s="46" t="str">
        <f t="shared" si="37"/>
        <v>N/A</v>
      </c>
      <c r="E242" s="52">
        <v>520</v>
      </c>
      <c r="F242" s="46" t="str">
        <f t="shared" si="38"/>
        <v>N/A</v>
      </c>
      <c r="G242" s="52">
        <v>717</v>
      </c>
      <c r="H242" s="46" t="str">
        <f t="shared" si="39"/>
        <v>N/A</v>
      </c>
      <c r="I242" s="12">
        <v>13.29</v>
      </c>
      <c r="J242" s="12">
        <v>37.880000000000003</v>
      </c>
      <c r="K242" s="47" t="s">
        <v>736</v>
      </c>
      <c r="L242" s="9" t="str">
        <f t="shared" si="40"/>
        <v>No</v>
      </c>
    </row>
    <row r="243" spans="1:12" ht="25.5" x14ac:dyDescent="0.2">
      <c r="A243" s="61" t="s">
        <v>1390</v>
      </c>
      <c r="B243" s="37" t="s">
        <v>213</v>
      </c>
      <c r="C243" s="54">
        <v>92083.448801999999</v>
      </c>
      <c r="D243" s="46" t="str">
        <f t="shared" si="37"/>
        <v>N/A</v>
      </c>
      <c r="E243" s="54">
        <v>82158.769230999998</v>
      </c>
      <c r="F243" s="46" t="str">
        <f t="shared" si="38"/>
        <v>N/A</v>
      </c>
      <c r="G243" s="54">
        <v>109711.09205000001</v>
      </c>
      <c r="H243" s="46" t="str">
        <f t="shared" si="39"/>
        <v>N/A</v>
      </c>
      <c r="I243" s="12">
        <v>-10.8</v>
      </c>
      <c r="J243" s="12">
        <v>33.54</v>
      </c>
      <c r="K243" s="47" t="s">
        <v>736</v>
      </c>
      <c r="L243" s="9" t="str">
        <f t="shared" si="40"/>
        <v>No</v>
      </c>
    </row>
    <row r="244" spans="1:12" ht="25.5" x14ac:dyDescent="0.2">
      <c r="A244" s="61" t="s">
        <v>1391</v>
      </c>
      <c r="B244" s="37" t="s">
        <v>213</v>
      </c>
      <c r="C244" s="54" t="s">
        <v>1736</v>
      </c>
      <c r="D244" s="46" t="str">
        <f t="shared" si="37"/>
        <v>N/A</v>
      </c>
      <c r="E244" s="54" t="s">
        <v>1736</v>
      </c>
      <c r="F244" s="46" t="str">
        <f t="shared" si="38"/>
        <v>N/A</v>
      </c>
      <c r="G244" s="54" t="s">
        <v>1736</v>
      </c>
      <c r="H244" s="46" t="str">
        <f t="shared" si="39"/>
        <v>N/A</v>
      </c>
      <c r="I244" s="12" t="s">
        <v>1736</v>
      </c>
      <c r="J244" s="12" t="s">
        <v>1736</v>
      </c>
      <c r="K244" s="47" t="s">
        <v>736</v>
      </c>
      <c r="L244" s="9" t="str">
        <f t="shared" si="40"/>
        <v>N/A</v>
      </c>
    </row>
    <row r="245" spans="1:12" ht="25.5" x14ac:dyDescent="0.2">
      <c r="A245" s="61" t="s">
        <v>1392</v>
      </c>
      <c r="B245" s="37" t="s">
        <v>213</v>
      </c>
      <c r="C245" s="54">
        <v>92069.326753999994</v>
      </c>
      <c r="D245" s="46" t="str">
        <f t="shared" si="37"/>
        <v>N/A</v>
      </c>
      <c r="E245" s="54">
        <v>82356.266925000004</v>
      </c>
      <c r="F245" s="46" t="str">
        <f t="shared" si="38"/>
        <v>N/A</v>
      </c>
      <c r="G245" s="54">
        <v>109711.09205000001</v>
      </c>
      <c r="H245" s="46" t="str">
        <f t="shared" si="39"/>
        <v>N/A</v>
      </c>
      <c r="I245" s="12">
        <v>-10.5</v>
      </c>
      <c r="J245" s="12">
        <v>33.22</v>
      </c>
      <c r="K245" s="47" t="s">
        <v>736</v>
      </c>
      <c r="L245" s="9" t="str">
        <f t="shared" si="40"/>
        <v>No</v>
      </c>
    </row>
    <row r="246" spans="1:12" ht="25.5" x14ac:dyDescent="0.2">
      <c r="A246" s="61" t="s">
        <v>1393</v>
      </c>
      <c r="B246" s="37" t="s">
        <v>213</v>
      </c>
      <c r="C246" s="54">
        <v>94230</v>
      </c>
      <c r="D246" s="46" t="str">
        <f t="shared" si="37"/>
        <v>N/A</v>
      </c>
      <c r="E246" s="54">
        <v>48123.333333000002</v>
      </c>
      <c r="F246" s="46" t="str">
        <f t="shared" si="38"/>
        <v>N/A</v>
      </c>
      <c r="G246" s="54" t="s">
        <v>1736</v>
      </c>
      <c r="H246" s="46" t="str">
        <f t="shared" si="39"/>
        <v>N/A</v>
      </c>
      <c r="I246" s="12">
        <v>-48.9</v>
      </c>
      <c r="J246" s="12" t="s">
        <v>1736</v>
      </c>
      <c r="K246" s="47" t="s">
        <v>736</v>
      </c>
      <c r="L246" s="9" t="str">
        <f t="shared" si="40"/>
        <v>N/A</v>
      </c>
    </row>
    <row r="247" spans="1:12" ht="25.5" x14ac:dyDescent="0.2">
      <c r="A247" s="61" t="s">
        <v>1394</v>
      </c>
      <c r="B247" s="37" t="s">
        <v>213</v>
      </c>
      <c r="C247" s="54" t="s">
        <v>1736</v>
      </c>
      <c r="D247" s="46" t="str">
        <f t="shared" si="37"/>
        <v>N/A</v>
      </c>
      <c r="E247" s="54" t="s">
        <v>1736</v>
      </c>
      <c r="F247" s="46" t="str">
        <f t="shared" si="38"/>
        <v>N/A</v>
      </c>
      <c r="G247" s="54" t="s">
        <v>1736</v>
      </c>
      <c r="H247" s="46" t="str">
        <f t="shared" si="39"/>
        <v>N/A</v>
      </c>
      <c r="I247" s="12" t="s">
        <v>1736</v>
      </c>
      <c r="J247" s="12" t="s">
        <v>1736</v>
      </c>
      <c r="K247" s="47" t="s">
        <v>736</v>
      </c>
      <c r="L247" s="9" t="str">
        <f t="shared" si="40"/>
        <v>N/A</v>
      </c>
    </row>
    <row r="248" spans="1:12" ht="25.5" x14ac:dyDescent="0.2">
      <c r="A248" s="61" t="s">
        <v>1395</v>
      </c>
      <c r="B248" s="37" t="s">
        <v>213</v>
      </c>
      <c r="C248" s="46">
        <v>1.1147270254999999</v>
      </c>
      <c r="D248" s="46" t="str">
        <f t="shared" si="37"/>
        <v>N/A</v>
      </c>
      <c r="E248" s="46">
        <v>1.2232415902</v>
      </c>
      <c r="F248" s="46" t="str">
        <f t="shared" si="38"/>
        <v>N/A</v>
      </c>
      <c r="G248" s="46">
        <v>1.6606448027</v>
      </c>
      <c r="H248" s="46" t="str">
        <f t="shared" si="39"/>
        <v>N/A</v>
      </c>
      <c r="I248" s="12">
        <v>9.7349999999999994</v>
      </c>
      <c r="J248" s="12">
        <v>35.76</v>
      </c>
      <c r="K248" s="47" t="s">
        <v>736</v>
      </c>
      <c r="L248" s="9" t="str">
        <f t="shared" si="40"/>
        <v>No</v>
      </c>
    </row>
    <row r="249" spans="1:12" ht="25.5" x14ac:dyDescent="0.2">
      <c r="A249" s="61" t="s">
        <v>1396</v>
      </c>
      <c r="B249" s="37" t="s">
        <v>213</v>
      </c>
      <c r="C249" s="46">
        <v>0</v>
      </c>
      <c r="D249" s="46" t="str">
        <f t="shared" si="37"/>
        <v>N/A</v>
      </c>
      <c r="E249" s="46">
        <v>0</v>
      </c>
      <c r="F249" s="46" t="str">
        <f t="shared" si="38"/>
        <v>N/A</v>
      </c>
      <c r="G249" s="46">
        <v>0</v>
      </c>
      <c r="H249" s="46" t="str">
        <f t="shared" si="39"/>
        <v>N/A</v>
      </c>
      <c r="I249" s="12" t="s">
        <v>1736</v>
      </c>
      <c r="J249" s="12" t="s">
        <v>1736</v>
      </c>
      <c r="K249" s="47" t="s">
        <v>736</v>
      </c>
      <c r="L249" s="9" t="str">
        <f t="shared" si="40"/>
        <v>N/A</v>
      </c>
    </row>
    <row r="250" spans="1:12" ht="25.5" x14ac:dyDescent="0.2">
      <c r="A250" s="61" t="s">
        <v>1397</v>
      </c>
      <c r="B250" s="37" t="s">
        <v>213</v>
      </c>
      <c r="C250" s="46">
        <v>1.4624290433</v>
      </c>
      <c r="D250" s="46" t="str">
        <f t="shared" si="37"/>
        <v>N/A</v>
      </c>
      <c r="E250" s="46">
        <v>1.6296809986</v>
      </c>
      <c r="F250" s="46" t="str">
        <f t="shared" si="38"/>
        <v>N/A</v>
      </c>
      <c r="G250" s="46">
        <v>2.2878111040000002</v>
      </c>
      <c r="H250" s="46" t="str">
        <f t="shared" si="39"/>
        <v>N/A</v>
      </c>
      <c r="I250" s="12">
        <v>11.44</v>
      </c>
      <c r="J250" s="12">
        <v>40.380000000000003</v>
      </c>
      <c r="K250" s="47" t="s">
        <v>736</v>
      </c>
      <c r="L250" s="9" t="str">
        <f t="shared" si="40"/>
        <v>No</v>
      </c>
    </row>
    <row r="251" spans="1:12" ht="25.5" x14ac:dyDescent="0.2">
      <c r="A251" s="61" t="s">
        <v>1398</v>
      </c>
      <c r="B251" s="37" t="s">
        <v>213</v>
      </c>
      <c r="C251" s="46">
        <v>3.0290791599999999E-2</v>
      </c>
      <c r="D251" s="46" t="str">
        <f t="shared" si="37"/>
        <v>N/A</v>
      </c>
      <c r="E251" s="46">
        <v>2.7972027999999999E-2</v>
      </c>
      <c r="F251" s="46" t="str">
        <f t="shared" si="38"/>
        <v>N/A</v>
      </c>
      <c r="G251" s="46">
        <v>0</v>
      </c>
      <c r="H251" s="46" t="str">
        <f t="shared" si="39"/>
        <v>N/A</v>
      </c>
      <c r="I251" s="12">
        <v>-7.66</v>
      </c>
      <c r="J251" s="12">
        <v>-100</v>
      </c>
      <c r="K251" s="47" t="s">
        <v>736</v>
      </c>
      <c r="L251" s="9" t="str">
        <f t="shared" si="40"/>
        <v>No</v>
      </c>
    </row>
    <row r="252" spans="1:12" ht="25.5" x14ac:dyDescent="0.2">
      <c r="A252" s="61" t="s">
        <v>1399</v>
      </c>
      <c r="B252" s="37" t="s">
        <v>213</v>
      </c>
      <c r="C252" s="46">
        <v>0</v>
      </c>
      <c r="D252" s="46" t="str">
        <f t="shared" si="37"/>
        <v>N/A</v>
      </c>
      <c r="E252" s="46">
        <v>0</v>
      </c>
      <c r="F252" s="46" t="str">
        <f t="shared" si="38"/>
        <v>N/A</v>
      </c>
      <c r="G252" s="46">
        <v>0</v>
      </c>
      <c r="H252" s="46" t="str">
        <f t="shared" si="39"/>
        <v>N/A</v>
      </c>
      <c r="I252" s="12" t="s">
        <v>1736</v>
      </c>
      <c r="J252" s="12" t="s">
        <v>1736</v>
      </c>
      <c r="K252" s="47" t="s">
        <v>736</v>
      </c>
      <c r="L252" s="9" t="str">
        <f t="shared" si="40"/>
        <v>N/A</v>
      </c>
    </row>
    <row r="253" spans="1:12" x14ac:dyDescent="0.2">
      <c r="A253" s="169" t="s">
        <v>1633</v>
      </c>
      <c r="B253" s="170"/>
      <c r="C253" s="170"/>
      <c r="D253" s="170"/>
      <c r="E253" s="170"/>
      <c r="F253" s="170"/>
      <c r="G253" s="170"/>
      <c r="H253" s="170"/>
      <c r="I253" s="170"/>
      <c r="J253" s="170"/>
      <c r="K253" s="170"/>
      <c r="L253" s="171"/>
    </row>
    <row r="254" spans="1:12" x14ac:dyDescent="0.2">
      <c r="A254" s="159" t="s">
        <v>1631</v>
      </c>
      <c r="B254" s="160"/>
      <c r="C254" s="160"/>
      <c r="D254" s="160"/>
      <c r="E254" s="160"/>
      <c r="F254" s="160"/>
      <c r="G254" s="160"/>
      <c r="H254" s="160"/>
      <c r="I254" s="160"/>
      <c r="J254" s="160"/>
      <c r="K254" s="160"/>
      <c r="L254" s="161"/>
    </row>
    <row r="255" spans="1:12" s="21" customFormat="1" x14ac:dyDescent="0.2">
      <c r="A255" s="162" t="s">
        <v>1734</v>
      </c>
      <c r="B255" s="162"/>
      <c r="C255" s="162"/>
      <c r="D255" s="162"/>
      <c r="E255" s="162"/>
      <c r="F255" s="162"/>
      <c r="G255" s="162"/>
      <c r="H255" s="162"/>
      <c r="I255" s="162"/>
      <c r="J255" s="162"/>
      <c r="K255" s="162"/>
      <c r="L255" s="163"/>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207" sqref="A207"/>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1727</v>
      </c>
      <c r="B1" s="151"/>
      <c r="C1" s="151"/>
      <c r="D1" s="151"/>
      <c r="E1" s="151"/>
      <c r="F1" s="151"/>
      <c r="G1" s="151"/>
      <c r="H1" s="151"/>
      <c r="I1" s="151"/>
      <c r="J1" s="151"/>
      <c r="K1" s="151"/>
      <c r="L1" s="152"/>
    </row>
    <row r="2" spans="1:12" ht="54" customHeight="1" x14ac:dyDescent="0.2">
      <c r="A2" s="175" t="s">
        <v>1595</v>
      </c>
      <c r="B2" s="176"/>
      <c r="C2" s="176"/>
      <c r="D2" s="176"/>
      <c r="E2" s="176"/>
      <c r="F2" s="176"/>
      <c r="G2" s="176"/>
      <c r="H2" s="176"/>
      <c r="I2" s="176"/>
      <c r="J2" s="176"/>
      <c r="K2" s="176"/>
      <c r="L2" s="177"/>
    </row>
    <row r="3" spans="1:12" s="21" customFormat="1" x14ac:dyDescent="0.2">
      <c r="A3" s="156" t="s">
        <v>1735</v>
      </c>
      <c r="B3" s="157"/>
      <c r="C3" s="157"/>
      <c r="D3" s="157"/>
      <c r="E3" s="157"/>
      <c r="F3" s="157"/>
      <c r="G3" s="157"/>
      <c r="H3" s="157"/>
      <c r="I3" s="157"/>
      <c r="J3" s="157"/>
      <c r="K3" s="157"/>
      <c r="L3" s="158"/>
    </row>
    <row r="4" spans="1:12" s="21" customFormat="1" x14ac:dyDescent="0.2">
      <c r="A4" s="172" t="s">
        <v>648</v>
      </c>
      <c r="B4" s="173"/>
      <c r="C4" s="173"/>
      <c r="D4" s="173"/>
      <c r="E4" s="173"/>
      <c r="F4" s="173"/>
      <c r="G4" s="173"/>
      <c r="H4" s="173"/>
      <c r="I4" s="173"/>
      <c r="J4" s="173"/>
      <c r="K4" s="173"/>
      <c r="L4" s="174"/>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48" t="s">
        <v>5</v>
      </c>
      <c r="B6" s="37" t="s">
        <v>213</v>
      </c>
      <c r="C6" s="38">
        <v>1676</v>
      </c>
      <c r="D6" s="46" t="str">
        <f t="shared" ref="D6:D37" si="0">IF($B6="N/A","N/A",IF(C6&gt;10,"No",IF(C6&lt;-10,"No","Yes")))</f>
        <v>N/A</v>
      </c>
      <c r="E6" s="38">
        <v>1795</v>
      </c>
      <c r="F6" s="46" t="str">
        <f t="shared" ref="F6:F37" si="1">IF($B6="N/A","N/A",IF(E6&gt;10,"No",IF(E6&lt;-10,"No","Yes")))</f>
        <v>N/A</v>
      </c>
      <c r="G6" s="38">
        <v>2089</v>
      </c>
      <c r="H6" s="46" t="str">
        <f t="shared" ref="H6:H37" si="2">IF($B6="N/A","N/A",IF(G6&gt;10,"No",IF(G6&lt;-10,"No","Yes")))</f>
        <v>N/A</v>
      </c>
      <c r="I6" s="12">
        <v>7.1</v>
      </c>
      <c r="J6" s="12">
        <v>16.38</v>
      </c>
      <c r="K6" s="47" t="s">
        <v>736</v>
      </c>
      <c r="L6" s="9" t="str">
        <f t="shared" ref="L6:L39" si="3">IF(J6="Div by 0", "N/A", IF(K6="N/A","N/A", IF(J6&gt;VALUE(MID(K6,1,2)), "No", IF(J6&lt;-1*VALUE(MID(K6,1,2)), "No", "Yes"))))</f>
        <v>Yes</v>
      </c>
    </row>
    <row r="7" spans="1:12" x14ac:dyDescent="0.2">
      <c r="A7" s="48" t="s">
        <v>6</v>
      </c>
      <c r="B7" s="37" t="s">
        <v>213</v>
      </c>
      <c r="C7" s="38">
        <v>821</v>
      </c>
      <c r="D7" s="46" t="str">
        <f t="shared" si="0"/>
        <v>N/A</v>
      </c>
      <c r="E7" s="38">
        <v>1073</v>
      </c>
      <c r="F7" s="46" t="str">
        <f t="shared" si="1"/>
        <v>N/A</v>
      </c>
      <c r="G7" s="38">
        <v>1474</v>
      </c>
      <c r="H7" s="46" t="str">
        <f t="shared" si="2"/>
        <v>N/A</v>
      </c>
      <c r="I7" s="12">
        <v>30.69</v>
      </c>
      <c r="J7" s="12">
        <v>37.369999999999997</v>
      </c>
      <c r="K7" s="47" t="s">
        <v>736</v>
      </c>
      <c r="L7" s="9" t="str">
        <f t="shared" si="3"/>
        <v>No</v>
      </c>
    </row>
    <row r="8" spans="1:12" x14ac:dyDescent="0.2">
      <c r="A8" s="48" t="s">
        <v>360</v>
      </c>
      <c r="B8" s="37" t="s">
        <v>213</v>
      </c>
      <c r="C8" s="8">
        <v>48.985680191</v>
      </c>
      <c r="D8" s="46" t="str">
        <f t="shared" si="0"/>
        <v>N/A</v>
      </c>
      <c r="E8" s="8">
        <v>59.777158774</v>
      </c>
      <c r="F8" s="46" t="str">
        <f t="shared" si="1"/>
        <v>N/A</v>
      </c>
      <c r="G8" s="8">
        <v>70.560076592000001</v>
      </c>
      <c r="H8" s="46" t="str">
        <f t="shared" si="2"/>
        <v>N/A</v>
      </c>
      <c r="I8" s="12">
        <v>22.03</v>
      </c>
      <c r="J8" s="12">
        <v>18.04</v>
      </c>
      <c r="K8" s="47" t="s">
        <v>736</v>
      </c>
      <c r="L8" s="9" t="str">
        <f t="shared" si="3"/>
        <v>Yes</v>
      </c>
    </row>
    <row r="9" spans="1:12" x14ac:dyDescent="0.2">
      <c r="A9" s="4" t="s">
        <v>88</v>
      </c>
      <c r="B9" s="50" t="s">
        <v>213</v>
      </c>
      <c r="C9" s="1">
        <v>1200.45</v>
      </c>
      <c r="D9" s="11" t="str">
        <f t="shared" si="0"/>
        <v>N/A</v>
      </c>
      <c r="E9" s="1">
        <v>1391.24</v>
      </c>
      <c r="F9" s="11" t="str">
        <f t="shared" si="1"/>
        <v>N/A</v>
      </c>
      <c r="G9" s="1">
        <v>1754.72</v>
      </c>
      <c r="H9" s="11" t="str">
        <f t="shared" si="2"/>
        <v>N/A</v>
      </c>
      <c r="I9" s="12">
        <v>15.89</v>
      </c>
      <c r="J9" s="12">
        <v>26.13</v>
      </c>
      <c r="K9" s="50" t="s">
        <v>736</v>
      </c>
      <c r="L9" s="9" t="str">
        <f t="shared" si="3"/>
        <v>Yes</v>
      </c>
    </row>
    <row r="10" spans="1:12" x14ac:dyDescent="0.2">
      <c r="A10" s="4" t="s">
        <v>1400</v>
      </c>
      <c r="B10" s="37" t="s">
        <v>213</v>
      </c>
      <c r="C10" s="8">
        <v>3.1026252983</v>
      </c>
      <c r="D10" s="46" t="str">
        <f t="shared" si="0"/>
        <v>N/A</v>
      </c>
      <c r="E10" s="8">
        <v>3.1754874651999998</v>
      </c>
      <c r="F10" s="46" t="str">
        <f t="shared" si="1"/>
        <v>N/A</v>
      </c>
      <c r="G10" s="8">
        <v>1.9147917664</v>
      </c>
      <c r="H10" s="46" t="str">
        <f t="shared" si="2"/>
        <v>N/A</v>
      </c>
      <c r="I10" s="12">
        <v>2.3479999999999999</v>
      </c>
      <c r="J10" s="12">
        <v>-39.700000000000003</v>
      </c>
      <c r="K10" s="47" t="s">
        <v>736</v>
      </c>
      <c r="L10" s="9" t="str">
        <f t="shared" si="3"/>
        <v>No</v>
      </c>
    </row>
    <row r="11" spans="1:12" x14ac:dyDescent="0.2">
      <c r="A11" s="4" t="s">
        <v>1401</v>
      </c>
      <c r="B11" s="37" t="s">
        <v>213</v>
      </c>
      <c r="C11" s="8">
        <v>0.89498806679999998</v>
      </c>
      <c r="D11" s="46" t="str">
        <f t="shared" si="0"/>
        <v>N/A</v>
      </c>
      <c r="E11" s="8">
        <v>0.16713091920000001</v>
      </c>
      <c r="F11" s="46" t="str">
        <f t="shared" si="1"/>
        <v>N/A</v>
      </c>
      <c r="G11" s="8">
        <v>0.6223073241</v>
      </c>
      <c r="H11" s="46" t="str">
        <f t="shared" si="2"/>
        <v>N/A</v>
      </c>
      <c r="I11" s="12">
        <v>-81.3</v>
      </c>
      <c r="J11" s="12">
        <v>272.3</v>
      </c>
      <c r="K11" s="47" t="s">
        <v>736</v>
      </c>
      <c r="L11" s="9" t="str">
        <f t="shared" si="3"/>
        <v>No</v>
      </c>
    </row>
    <row r="12" spans="1:12" x14ac:dyDescent="0.2">
      <c r="A12" s="4" t="s">
        <v>1402</v>
      </c>
      <c r="B12" s="37" t="s">
        <v>213</v>
      </c>
      <c r="C12" s="8">
        <v>34.546539379000002</v>
      </c>
      <c r="D12" s="46" t="str">
        <f t="shared" si="0"/>
        <v>N/A</v>
      </c>
      <c r="E12" s="8">
        <v>32.033426184</v>
      </c>
      <c r="F12" s="46" t="str">
        <f t="shared" si="1"/>
        <v>N/A</v>
      </c>
      <c r="G12" s="8">
        <v>33.604595500000002</v>
      </c>
      <c r="H12" s="46" t="str">
        <f t="shared" si="2"/>
        <v>N/A</v>
      </c>
      <c r="I12" s="12">
        <v>-7.27</v>
      </c>
      <c r="J12" s="12">
        <v>4.9050000000000002</v>
      </c>
      <c r="K12" s="47" t="s">
        <v>736</v>
      </c>
      <c r="L12" s="9" t="str">
        <f t="shared" si="3"/>
        <v>Yes</v>
      </c>
    </row>
    <row r="13" spans="1:12" x14ac:dyDescent="0.2">
      <c r="A13" s="4" t="s">
        <v>1403</v>
      </c>
      <c r="B13" s="37" t="s">
        <v>213</v>
      </c>
      <c r="C13" s="8">
        <v>0.3579952267</v>
      </c>
      <c r="D13" s="46" t="str">
        <f t="shared" si="0"/>
        <v>N/A</v>
      </c>
      <c r="E13" s="8">
        <v>0.16713091920000001</v>
      </c>
      <c r="F13" s="46" t="str">
        <f t="shared" si="1"/>
        <v>N/A</v>
      </c>
      <c r="G13" s="8">
        <v>0.14360938249999999</v>
      </c>
      <c r="H13" s="46" t="str">
        <f t="shared" si="2"/>
        <v>N/A</v>
      </c>
      <c r="I13" s="12">
        <v>-53.3</v>
      </c>
      <c r="J13" s="12">
        <v>-14.1</v>
      </c>
      <c r="K13" s="47" t="s">
        <v>736</v>
      </c>
      <c r="L13" s="9" t="str">
        <f t="shared" si="3"/>
        <v>Yes</v>
      </c>
    </row>
    <row r="14" spans="1:12" x14ac:dyDescent="0.2">
      <c r="A14" s="4" t="s">
        <v>1404</v>
      </c>
      <c r="B14" s="37" t="s">
        <v>213</v>
      </c>
      <c r="C14" s="8">
        <v>5.0715990453000002</v>
      </c>
      <c r="D14" s="46" t="str">
        <f t="shared" si="0"/>
        <v>N/A</v>
      </c>
      <c r="E14" s="8">
        <v>5.6824512535</v>
      </c>
      <c r="F14" s="46" t="str">
        <f t="shared" si="1"/>
        <v>N/A</v>
      </c>
      <c r="G14" s="8">
        <v>7.2762087122999999</v>
      </c>
      <c r="H14" s="46" t="str">
        <f t="shared" si="2"/>
        <v>N/A</v>
      </c>
      <c r="I14" s="12">
        <v>12.04</v>
      </c>
      <c r="J14" s="12">
        <v>28.05</v>
      </c>
      <c r="K14" s="47" t="s">
        <v>736</v>
      </c>
      <c r="L14" s="9" t="str">
        <f t="shared" si="3"/>
        <v>Yes</v>
      </c>
    </row>
    <row r="15" spans="1:12" x14ac:dyDescent="0.2">
      <c r="A15" s="4" t="s">
        <v>1405</v>
      </c>
      <c r="B15" s="37" t="s">
        <v>213</v>
      </c>
      <c r="C15" s="8">
        <v>0</v>
      </c>
      <c r="D15" s="46" t="str">
        <f t="shared" si="0"/>
        <v>N/A</v>
      </c>
      <c r="E15" s="8">
        <v>0</v>
      </c>
      <c r="F15" s="46" t="str">
        <f t="shared" si="1"/>
        <v>N/A</v>
      </c>
      <c r="G15" s="8">
        <v>0</v>
      </c>
      <c r="H15" s="46" t="str">
        <f t="shared" si="2"/>
        <v>N/A</v>
      </c>
      <c r="I15" s="12" t="s">
        <v>1736</v>
      </c>
      <c r="J15" s="12" t="s">
        <v>1736</v>
      </c>
      <c r="K15" s="47" t="s">
        <v>736</v>
      </c>
      <c r="L15" s="9" t="str">
        <f t="shared" si="3"/>
        <v>N/A</v>
      </c>
    </row>
    <row r="16" spans="1:12" x14ac:dyDescent="0.2">
      <c r="A16" s="4" t="s">
        <v>1406</v>
      </c>
      <c r="B16" s="37" t="s">
        <v>213</v>
      </c>
      <c r="C16" s="8">
        <v>0</v>
      </c>
      <c r="D16" s="46" t="str">
        <f t="shared" si="0"/>
        <v>N/A</v>
      </c>
      <c r="E16" s="8">
        <v>0</v>
      </c>
      <c r="F16" s="46" t="str">
        <f t="shared" si="1"/>
        <v>N/A</v>
      </c>
      <c r="G16" s="8">
        <v>0</v>
      </c>
      <c r="H16" s="46" t="str">
        <f t="shared" si="2"/>
        <v>N/A</v>
      </c>
      <c r="I16" s="12" t="s">
        <v>1736</v>
      </c>
      <c r="J16" s="12" t="s">
        <v>1736</v>
      </c>
      <c r="K16" s="47" t="s">
        <v>736</v>
      </c>
      <c r="L16" s="9" t="str">
        <f t="shared" si="3"/>
        <v>N/A</v>
      </c>
    </row>
    <row r="17" spans="1:12" x14ac:dyDescent="0.2">
      <c r="A17" s="4" t="s">
        <v>1407</v>
      </c>
      <c r="B17" s="37" t="s">
        <v>213</v>
      </c>
      <c r="C17" s="8">
        <v>0</v>
      </c>
      <c r="D17" s="46" t="str">
        <f t="shared" si="0"/>
        <v>N/A</v>
      </c>
      <c r="E17" s="8">
        <v>0</v>
      </c>
      <c r="F17" s="46" t="str">
        <f t="shared" si="1"/>
        <v>N/A</v>
      </c>
      <c r="G17" s="8">
        <v>0</v>
      </c>
      <c r="H17" s="46" t="str">
        <f t="shared" si="2"/>
        <v>N/A</v>
      </c>
      <c r="I17" s="12" t="s">
        <v>1736</v>
      </c>
      <c r="J17" s="12" t="s">
        <v>1736</v>
      </c>
      <c r="K17" s="47" t="s">
        <v>736</v>
      </c>
      <c r="L17" s="9" t="str">
        <f t="shared" si="3"/>
        <v>N/A</v>
      </c>
    </row>
    <row r="18" spans="1:12" x14ac:dyDescent="0.2">
      <c r="A18" s="4" t="s">
        <v>1408</v>
      </c>
      <c r="B18" s="37" t="s">
        <v>213</v>
      </c>
      <c r="C18" s="8">
        <v>56.026252982999999</v>
      </c>
      <c r="D18" s="46" t="str">
        <f t="shared" si="0"/>
        <v>N/A</v>
      </c>
      <c r="E18" s="8">
        <v>58.774373259000001</v>
      </c>
      <c r="F18" s="46" t="str">
        <f t="shared" si="1"/>
        <v>N/A</v>
      </c>
      <c r="G18" s="8">
        <v>56.438487315000003</v>
      </c>
      <c r="H18" s="46" t="str">
        <f t="shared" si="2"/>
        <v>N/A</v>
      </c>
      <c r="I18" s="12">
        <v>4.9050000000000002</v>
      </c>
      <c r="J18" s="12">
        <v>-3.97</v>
      </c>
      <c r="K18" s="47" t="s">
        <v>736</v>
      </c>
      <c r="L18" s="9" t="str">
        <f t="shared" si="3"/>
        <v>Yes</v>
      </c>
    </row>
    <row r="19" spans="1:12" x14ac:dyDescent="0.2">
      <c r="A19" s="4" t="s">
        <v>1409</v>
      </c>
      <c r="B19" s="37" t="s">
        <v>213</v>
      </c>
      <c r="C19" s="8">
        <v>0</v>
      </c>
      <c r="D19" s="46" t="str">
        <f t="shared" si="0"/>
        <v>N/A</v>
      </c>
      <c r="E19" s="8">
        <v>0</v>
      </c>
      <c r="F19" s="46" t="str">
        <f t="shared" si="1"/>
        <v>N/A</v>
      </c>
      <c r="G19" s="8">
        <v>0</v>
      </c>
      <c r="H19" s="46" t="str">
        <f t="shared" si="2"/>
        <v>N/A</v>
      </c>
      <c r="I19" s="12" t="s">
        <v>1736</v>
      </c>
      <c r="J19" s="12" t="s">
        <v>1736</v>
      </c>
      <c r="K19" s="47" t="s">
        <v>736</v>
      </c>
      <c r="L19" s="9" t="str">
        <f t="shared" si="3"/>
        <v>N/A</v>
      </c>
    </row>
    <row r="20" spans="1:12" x14ac:dyDescent="0.2">
      <c r="A20" s="2" t="s">
        <v>961</v>
      </c>
      <c r="B20" s="37" t="s">
        <v>213</v>
      </c>
      <c r="C20" s="8">
        <v>98.747016705999997</v>
      </c>
      <c r="D20" s="46" t="str">
        <f t="shared" si="0"/>
        <v>N/A</v>
      </c>
      <c r="E20" s="8">
        <v>99.665738161999997</v>
      </c>
      <c r="F20" s="46" t="str">
        <f t="shared" si="1"/>
        <v>N/A</v>
      </c>
      <c r="G20" s="8">
        <v>99.234083292999998</v>
      </c>
      <c r="H20" s="46" t="str">
        <f t="shared" si="2"/>
        <v>N/A</v>
      </c>
      <c r="I20" s="12">
        <v>0.9304</v>
      </c>
      <c r="J20" s="12">
        <v>-0.433</v>
      </c>
      <c r="K20" s="47" t="s">
        <v>736</v>
      </c>
      <c r="L20" s="9" t="str">
        <f t="shared" si="3"/>
        <v>Yes</v>
      </c>
    </row>
    <row r="21" spans="1:12" x14ac:dyDescent="0.2">
      <c r="A21" s="2" t="s">
        <v>962</v>
      </c>
      <c r="B21" s="37" t="s">
        <v>213</v>
      </c>
      <c r="C21" s="8">
        <v>1.2529832936</v>
      </c>
      <c r="D21" s="46" t="str">
        <f t="shared" si="0"/>
        <v>N/A</v>
      </c>
      <c r="E21" s="8">
        <v>0.33426183840000001</v>
      </c>
      <c r="F21" s="46" t="str">
        <f t="shared" si="1"/>
        <v>N/A</v>
      </c>
      <c r="G21" s="8">
        <v>0.7659167066</v>
      </c>
      <c r="H21" s="46" t="str">
        <f t="shared" si="2"/>
        <v>N/A</v>
      </c>
      <c r="I21" s="12">
        <v>-73.3</v>
      </c>
      <c r="J21" s="12">
        <v>129.1</v>
      </c>
      <c r="K21" s="47" t="s">
        <v>736</v>
      </c>
      <c r="L21" s="9" t="str">
        <f t="shared" si="3"/>
        <v>No</v>
      </c>
    </row>
    <row r="22" spans="1:12" x14ac:dyDescent="0.2">
      <c r="A22" s="3" t="s">
        <v>1705</v>
      </c>
      <c r="B22" s="37" t="s">
        <v>213</v>
      </c>
      <c r="C22" s="38">
        <v>109</v>
      </c>
      <c r="D22" s="46" t="str">
        <f t="shared" si="0"/>
        <v>N/A</v>
      </c>
      <c r="E22" s="38">
        <v>133</v>
      </c>
      <c r="F22" s="46" t="str">
        <f t="shared" si="1"/>
        <v>N/A</v>
      </c>
      <c r="G22" s="38">
        <v>172</v>
      </c>
      <c r="H22" s="46" t="str">
        <f t="shared" si="2"/>
        <v>N/A</v>
      </c>
      <c r="I22" s="12">
        <v>22.02</v>
      </c>
      <c r="J22" s="12">
        <v>29.32</v>
      </c>
      <c r="K22" s="47" t="s">
        <v>736</v>
      </c>
      <c r="L22" s="9" t="str">
        <f t="shared" si="3"/>
        <v>Yes</v>
      </c>
    </row>
    <row r="23" spans="1:12" x14ac:dyDescent="0.2">
      <c r="A23" s="3" t="s">
        <v>977</v>
      </c>
      <c r="B23" s="37" t="s">
        <v>213</v>
      </c>
      <c r="C23" s="38">
        <v>56</v>
      </c>
      <c r="D23" s="46" t="str">
        <f t="shared" si="0"/>
        <v>N/A</v>
      </c>
      <c r="E23" s="38">
        <v>56</v>
      </c>
      <c r="F23" s="46" t="str">
        <f t="shared" si="1"/>
        <v>N/A</v>
      </c>
      <c r="G23" s="38">
        <v>62</v>
      </c>
      <c r="H23" s="46" t="str">
        <f t="shared" si="2"/>
        <v>N/A</v>
      </c>
      <c r="I23" s="12">
        <v>0</v>
      </c>
      <c r="J23" s="12">
        <v>10.71</v>
      </c>
      <c r="K23" s="47" t="s">
        <v>736</v>
      </c>
      <c r="L23" s="9" t="str">
        <f t="shared" si="3"/>
        <v>Yes</v>
      </c>
    </row>
    <row r="24" spans="1:12" x14ac:dyDescent="0.2">
      <c r="A24" s="3" t="s">
        <v>978</v>
      </c>
      <c r="B24" s="37" t="s">
        <v>213</v>
      </c>
      <c r="C24" s="38">
        <v>0</v>
      </c>
      <c r="D24" s="46" t="str">
        <f t="shared" si="0"/>
        <v>N/A</v>
      </c>
      <c r="E24" s="38">
        <v>0</v>
      </c>
      <c r="F24" s="46" t="str">
        <f t="shared" si="1"/>
        <v>N/A</v>
      </c>
      <c r="G24" s="38">
        <v>0</v>
      </c>
      <c r="H24" s="46" t="str">
        <f t="shared" si="2"/>
        <v>N/A</v>
      </c>
      <c r="I24" s="12" t="s">
        <v>1736</v>
      </c>
      <c r="J24" s="12" t="s">
        <v>1736</v>
      </c>
      <c r="K24" s="47" t="s">
        <v>736</v>
      </c>
      <c r="L24" s="9" t="str">
        <f t="shared" si="3"/>
        <v>N/A</v>
      </c>
    </row>
    <row r="25" spans="1:12" x14ac:dyDescent="0.2">
      <c r="A25" s="3" t="s">
        <v>979</v>
      </c>
      <c r="B25" s="37" t="s">
        <v>213</v>
      </c>
      <c r="C25" s="38">
        <v>11</v>
      </c>
      <c r="D25" s="46" t="str">
        <f t="shared" si="0"/>
        <v>N/A</v>
      </c>
      <c r="E25" s="38">
        <v>11</v>
      </c>
      <c r="F25" s="46" t="str">
        <f t="shared" si="1"/>
        <v>N/A</v>
      </c>
      <c r="G25" s="38">
        <v>11</v>
      </c>
      <c r="H25" s="46" t="str">
        <f t="shared" si="2"/>
        <v>N/A</v>
      </c>
      <c r="I25" s="12">
        <v>-66.7</v>
      </c>
      <c r="J25" s="12">
        <v>100</v>
      </c>
      <c r="K25" s="47" t="s">
        <v>736</v>
      </c>
      <c r="L25" s="9" t="str">
        <f t="shared" si="3"/>
        <v>No</v>
      </c>
    </row>
    <row r="26" spans="1:12" x14ac:dyDescent="0.2">
      <c r="A26" s="3" t="s">
        <v>980</v>
      </c>
      <c r="B26" s="37" t="s">
        <v>213</v>
      </c>
      <c r="C26" s="38">
        <v>50</v>
      </c>
      <c r="D26" s="46" t="str">
        <f t="shared" si="0"/>
        <v>N/A</v>
      </c>
      <c r="E26" s="38">
        <v>76</v>
      </c>
      <c r="F26" s="46" t="str">
        <f t="shared" si="1"/>
        <v>N/A</v>
      </c>
      <c r="G26" s="38">
        <v>108</v>
      </c>
      <c r="H26" s="46" t="str">
        <f t="shared" si="2"/>
        <v>N/A</v>
      </c>
      <c r="I26" s="12">
        <v>52</v>
      </c>
      <c r="J26" s="12">
        <v>42.11</v>
      </c>
      <c r="K26" s="47" t="s">
        <v>736</v>
      </c>
      <c r="L26" s="9" t="str">
        <f t="shared" si="3"/>
        <v>No</v>
      </c>
    </row>
    <row r="27" spans="1:12" x14ac:dyDescent="0.2">
      <c r="A27" s="3" t="s">
        <v>981</v>
      </c>
      <c r="B27" s="37" t="s">
        <v>213</v>
      </c>
      <c r="C27" s="38">
        <v>0</v>
      </c>
      <c r="D27" s="46" t="str">
        <f t="shared" si="0"/>
        <v>N/A</v>
      </c>
      <c r="E27" s="38">
        <v>0</v>
      </c>
      <c r="F27" s="46" t="str">
        <f t="shared" si="1"/>
        <v>N/A</v>
      </c>
      <c r="G27" s="38">
        <v>0</v>
      </c>
      <c r="H27" s="46" t="str">
        <f t="shared" si="2"/>
        <v>N/A</v>
      </c>
      <c r="I27" s="12" t="s">
        <v>1736</v>
      </c>
      <c r="J27" s="12" t="s">
        <v>1736</v>
      </c>
      <c r="K27" s="47" t="s">
        <v>736</v>
      </c>
      <c r="L27" s="9" t="str">
        <f t="shared" si="3"/>
        <v>N/A</v>
      </c>
    </row>
    <row r="28" spans="1:12" x14ac:dyDescent="0.2">
      <c r="A28" s="3" t="s">
        <v>103</v>
      </c>
      <c r="B28" s="37" t="s">
        <v>213</v>
      </c>
      <c r="C28" s="38">
        <v>1558</v>
      </c>
      <c r="D28" s="46" t="str">
        <f t="shared" si="0"/>
        <v>N/A</v>
      </c>
      <c r="E28" s="38">
        <v>1653</v>
      </c>
      <c r="F28" s="46" t="str">
        <f t="shared" si="1"/>
        <v>N/A</v>
      </c>
      <c r="G28" s="38">
        <v>1914</v>
      </c>
      <c r="H28" s="46" t="str">
        <f t="shared" si="2"/>
        <v>N/A</v>
      </c>
      <c r="I28" s="12">
        <v>6.0979999999999999</v>
      </c>
      <c r="J28" s="12">
        <v>15.79</v>
      </c>
      <c r="K28" s="47" t="s">
        <v>736</v>
      </c>
      <c r="L28" s="9" t="str">
        <f t="shared" si="3"/>
        <v>Yes</v>
      </c>
    </row>
    <row r="29" spans="1:12" x14ac:dyDescent="0.2">
      <c r="A29" s="3" t="s">
        <v>982</v>
      </c>
      <c r="B29" s="37" t="s">
        <v>213</v>
      </c>
      <c r="C29" s="38">
        <v>1225</v>
      </c>
      <c r="D29" s="46" t="str">
        <f t="shared" si="0"/>
        <v>N/A</v>
      </c>
      <c r="E29" s="38">
        <v>1241</v>
      </c>
      <c r="F29" s="46" t="str">
        <f t="shared" si="1"/>
        <v>N/A</v>
      </c>
      <c r="G29" s="38">
        <v>1347</v>
      </c>
      <c r="H29" s="46" t="str">
        <f t="shared" si="2"/>
        <v>N/A</v>
      </c>
      <c r="I29" s="12">
        <v>1.306</v>
      </c>
      <c r="J29" s="12">
        <v>8.5410000000000004</v>
      </c>
      <c r="K29" s="47" t="s">
        <v>736</v>
      </c>
      <c r="L29" s="9" t="str">
        <f t="shared" si="3"/>
        <v>Yes</v>
      </c>
    </row>
    <row r="30" spans="1:12" x14ac:dyDescent="0.2">
      <c r="A30" s="3" t="s">
        <v>983</v>
      </c>
      <c r="B30" s="37" t="s">
        <v>213</v>
      </c>
      <c r="C30" s="38">
        <v>0</v>
      </c>
      <c r="D30" s="46" t="str">
        <f t="shared" si="0"/>
        <v>N/A</v>
      </c>
      <c r="E30" s="38">
        <v>0</v>
      </c>
      <c r="F30" s="46" t="str">
        <f t="shared" si="1"/>
        <v>N/A</v>
      </c>
      <c r="G30" s="38">
        <v>0</v>
      </c>
      <c r="H30" s="46" t="str">
        <f t="shared" si="2"/>
        <v>N/A</v>
      </c>
      <c r="I30" s="12" t="s">
        <v>1736</v>
      </c>
      <c r="J30" s="12" t="s">
        <v>1736</v>
      </c>
      <c r="K30" s="47" t="s">
        <v>736</v>
      </c>
      <c r="L30" s="9" t="str">
        <f t="shared" si="3"/>
        <v>N/A</v>
      </c>
    </row>
    <row r="31" spans="1:12" x14ac:dyDescent="0.2">
      <c r="A31" s="3" t="s">
        <v>984</v>
      </c>
      <c r="B31" s="37" t="s">
        <v>213</v>
      </c>
      <c r="C31" s="38">
        <v>18</v>
      </c>
      <c r="D31" s="46" t="str">
        <f t="shared" si="0"/>
        <v>N/A</v>
      </c>
      <c r="E31" s="38">
        <v>11</v>
      </c>
      <c r="F31" s="46" t="str">
        <f t="shared" si="1"/>
        <v>N/A</v>
      </c>
      <c r="G31" s="38">
        <v>14</v>
      </c>
      <c r="H31" s="46" t="str">
        <f t="shared" si="2"/>
        <v>N/A</v>
      </c>
      <c r="I31" s="12">
        <v>-72.2</v>
      </c>
      <c r="J31" s="12">
        <v>180</v>
      </c>
      <c r="K31" s="47" t="s">
        <v>736</v>
      </c>
      <c r="L31" s="9" t="str">
        <f t="shared" si="3"/>
        <v>No</v>
      </c>
    </row>
    <row r="32" spans="1:12" x14ac:dyDescent="0.2">
      <c r="A32" s="3" t="s">
        <v>985</v>
      </c>
      <c r="B32" s="37" t="s">
        <v>213</v>
      </c>
      <c r="C32" s="38">
        <v>315</v>
      </c>
      <c r="D32" s="46" t="str">
        <f t="shared" si="0"/>
        <v>N/A</v>
      </c>
      <c r="E32" s="38">
        <v>407</v>
      </c>
      <c r="F32" s="46" t="str">
        <f t="shared" si="1"/>
        <v>N/A</v>
      </c>
      <c r="G32" s="38">
        <v>553</v>
      </c>
      <c r="H32" s="46" t="str">
        <f t="shared" si="2"/>
        <v>N/A</v>
      </c>
      <c r="I32" s="12">
        <v>29.21</v>
      </c>
      <c r="J32" s="12">
        <v>35.869999999999997</v>
      </c>
      <c r="K32" s="47" t="s">
        <v>736</v>
      </c>
      <c r="L32" s="9" t="str">
        <f t="shared" si="3"/>
        <v>No</v>
      </c>
    </row>
    <row r="33" spans="1:12" x14ac:dyDescent="0.2">
      <c r="A33" s="3" t="s">
        <v>986</v>
      </c>
      <c r="B33" s="37" t="s">
        <v>213</v>
      </c>
      <c r="C33" s="38">
        <v>0</v>
      </c>
      <c r="D33" s="46" t="str">
        <f t="shared" si="0"/>
        <v>N/A</v>
      </c>
      <c r="E33" s="38">
        <v>0</v>
      </c>
      <c r="F33" s="46" t="str">
        <f t="shared" si="1"/>
        <v>N/A</v>
      </c>
      <c r="G33" s="38">
        <v>0</v>
      </c>
      <c r="H33" s="46" t="str">
        <f t="shared" si="2"/>
        <v>N/A</v>
      </c>
      <c r="I33" s="12" t="s">
        <v>1736</v>
      </c>
      <c r="J33" s="12" t="s">
        <v>1736</v>
      </c>
      <c r="K33" s="47" t="s">
        <v>736</v>
      </c>
      <c r="L33" s="9" t="str">
        <f t="shared" si="3"/>
        <v>N/A</v>
      </c>
    </row>
    <row r="34" spans="1:12" x14ac:dyDescent="0.2">
      <c r="A34" s="48" t="s">
        <v>84</v>
      </c>
      <c r="B34" s="37" t="s">
        <v>213</v>
      </c>
      <c r="C34" s="49">
        <v>84650391</v>
      </c>
      <c r="D34" s="46" t="str">
        <f t="shared" si="0"/>
        <v>N/A</v>
      </c>
      <c r="E34" s="49">
        <v>107998788</v>
      </c>
      <c r="F34" s="46" t="str">
        <f t="shared" si="1"/>
        <v>N/A</v>
      </c>
      <c r="G34" s="49">
        <v>158490823</v>
      </c>
      <c r="H34" s="46" t="str">
        <f t="shared" si="2"/>
        <v>N/A</v>
      </c>
      <c r="I34" s="12">
        <v>27.58</v>
      </c>
      <c r="J34" s="12">
        <v>46.75</v>
      </c>
      <c r="K34" s="47" t="s">
        <v>736</v>
      </c>
      <c r="L34" s="9" t="str">
        <f t="shared" si="3"/>
        <v>No</v>
      </c>
    </row>
    <row r="35" spans="1:12" x14ac:dyDescent="0.2">
      <c r="A35" s="48" t="s">
        <v>1410</v>
      </c>
      <c r="B35" s="37" t="s">
        <v>213</v>
      </c>
      <c r="C35" s="49">
        <v>50507.393197999998</v>
      </c>
      <c r="D35" s="46" t="str">
        <f t="shared" si="0"/>
        <v>N/A</v>
      </c>
      <c r="E35" s="49">
        <v>60166.455710000002</v>
      </c>
      <c r="F35" s="46" t="str">
        <f t="shared" si="1"/>
        <v>N/A</v>
      </c>
      <c r="G35" s="49">
        <v>75869.230731999996</v>
      </c>
      <c r="H35" s="46" t="str">
        <f t="shared" si="2"/>
        <v>N/A</v>
      </c>
      <c r="I35" s="12">
        <v>19.12</v>
      </c>
      <c r="J35" s="12">
        <v>26.1</v>
      </c>
      <c r="K35" s="47" t="s">
        <v>736</v>
      </c>
      <c r="L35" s="9" t="str">
        <f t="shared" si="3"/>
        <v>Yes</v>
      </c>
    </row>
    <row r="36" spans="1:12" x14ac:dyDescent="0.2">
      <c r="A36" s="48" t="s">
        <v>1411</v>
      </c>
      <c r="B36" s="37" t="s">
        <v>213</v>
      </c>
      <c r="C36" s="49">
        <v>103106.44458</v>
      </c>
      <c r="D36" s="46" t="str">
        <f t="shared" si="0"/>
        <v>N/A</v>
      </c>
      <c r="E36" s="49">
        <v>100651.24696999999</v>
      </c>
      <c r="F36" s="46" t="str">
        <f t="shared" si="1"/>
        <v>N/A</v>
      </c>
      <c r="G36" s="49">
        <v>107524.30326</v>
      </c>
      <c r="H36" s="46" t="str">
        <f t="shared" si="2"/>
        <v>N/A</v>
      </c>
      <c r="I36" s="12">
        <v>-2.38</v>
      </c>
      <c r="J36" s="12">
        <v>6.8289999999999997</v>
      </c>
      <c r="K36" s="47" t="s">
        <v>736</v>
      </c>
      <c r="L36" s="9" t="str">
        <f t="shared" si="3"/>
        <v>Yes</v>
      </c>
    </row>
    <row r="37" spans="1:12" x14ac:dyDescent="0.2">
      <c r="A37" s="4" t="s">
        <v>107</v>
      </c>
      <c r="B37" s="37" t="s">
        <v>213</v>
      </c>
      <c r="C37" s="49">
        <v>511886</v>
      </c>
      <c r="D37" s="46" t="str">
        <f t="shared" si="0"/>
        <v>N/A</v>
      </c>
      <c r="E37" s="49">
        <v>367796</v>
      </c>
      <c r="F37" s="46" t="str">
        <f t="shared" si="1"/>
        <v>N/A</v>
      </c>
      <c r="G37" s="49">
        <v>275997</v>
      </c>
      <c r="H37" s="46" t="str">
        <f t="shared" si="2"/>
        <v>N/A</v>
      </c>
      <c r="I37" s="12">
        <v>-28.1</v>
      </c>
      <c r="J37" s="12">
        <v>-25</v>
      </c>
      <c r="K37" s="47" t="s">
        <v>736</v>
      </c>
      <c r="L37" s="9" t="str">
        <f t="shared" si="3"/>
        <v>Yes</v>
      </c>
    </row>
    <row r="38" spans="1:12" x14ac:dyDescent="0.2">
      <c r="A38" s="48" t="s">
        <v>158</v>
      </c>
      <c r="B38" s="50" t="s">
        <v>217</v>
      </c>
      <c r="C38" s="1">
        <v>1676</v>
      </c>
      <c r="D38" s="46" t="str">
        <f>IF($B38="N/A","N/A",IF(C38&gt;0,"No",IF(C38&lt;0,"No","Yes")))</f>
        <v>No</v>
      </c>
      <c r="E38" s="1">
        <v>1788</v>
      </c>
      <c r="F38" s="46" t="str">
        <f>IF($B38="N/A","N/A",IF(E38&gt;0,"No",IF(E38&lt;0,"No","Yes")))</f>
        <v>No</v>
      </c>
      <c r="G38" s="1">
        <v>871</v>
      </c>
      <c r="H38" s="46" t="str">
        <f>IF($B38="N/A","N/A",IF(G38&gt;0,"No",IF(G38&lt;0,"No","Yes")))</f>
        <v>No</v>
      </c>
      <c r="I38" s="12">
        <v>6.6829999999999998</v>
      </c>
      <c r="J38" s="12">
        <v>-51.3</v>
      </c>
      <c r="K38" s="47" t="s">
        <v>736</v>
      </c>
      <c r="L38" s="9" t="str">
        <f t="shared" si="3"/>
        <v>No</v>
      </c>
    </row>
    <row r="39" spans="1:12" x14ac:dyDescent="0.2">
      <c r="A39" s="48" t="s">
        <v>156</v>
      </c>
      <c r="B39" s="37" t="s">
        <v>213</v>
      </c>
      <c r="C39" s="49">
        <v>504971</v>
      </c>
      <c r="D39" s="46" t="str">
        <f t="shared" ref="D39:D40" si="4">IF($B39="N/A","N/A",IF(C39&gt;10,"No",IF(C39&lt;-10,"No","Yes")))</f>
        <v>N/A</v>
      </c>
      <c r="E39" s="49">
        <v>367796</v>
      </c>
      <c r="F39" s="46" t="str">
        <f t="shared" ref="F39:F40" si="5">IF($B39="N/A","N/A",IF(E39&gt;10,"No",IF(E39&lt;-10,"No","Yes")))</f>
        <v>N/A</v>
      </c>
      <c r="G39" s="49">
        <v>275997</v>
      </c>
      <c r="H39" s="46" t="str">
        <f t="shared" ref="H39:H40" si="6">IF($B39="N/A","N/A",IF(G39&gt;10,"No",IF(G39&lt;-10,"No","Yes")))</f>
        <v>N/A</v>
      </c>
      <c r="I39" s="12">
        <v>-27.2</v>
      </c>
      <c r="J39" s="12">
        <v>-25</v>
      </c>
      <c r="K39" s="47" t="s">
        <v>736</v>
      </c>
      <c r="L39" s="9" t="str">
        <f t="shared" si="3"/>
        <v>Yes</v>
      </c>
    </row>
    <row r="40" spans="1:12" x14ac:dyDescent="0.2">
      <c r="A40" s="48" t="s">
        <v>1290</v>
      </c>
      <c r="B40" s="37" t="s">
        <v>213</v>
      </c>
      <c r="C40" s="49">
        <v>301.29534605999999</v>
      </c>
      <c r="D40" s="46" t="str">
        <f t="shared" si="4"/>
        <v>N/A</v>
      </c>
      <c r="E40" s="49">
        <v>205.70246084999999</v>
      </c>
      <c r="F40" s="46" t="str">
        <f t="shared" si="5"/>
        <v>N/A</v>
      </c>
      <c r="G40" s="49">
        <v>316.87370837999998</v>
      </c>
      <c r="H40" s="46" t="str">
        <f t="shared" si="6"/>
        <v>N/A</v>
      </c>
      <c r="I40" s="12">
        <v>-31.7</v>
      </c>
      <c r="J40" s="12">
        <v>54.04</v>
      </c>
      <c r="K40" s="47" t="s">
        <v>736</v>
      </c>
      <c r="L40" s="9" t="str">
        <f>IF(J40="Div by 0", "N/A", IF(OR(J40="N/A",K40="N/A"),"N/A", IF(J40&gt;VALUE(MID(K40,1,2)), "No", IF(J40&lt;-1*VALUE(MID(K40,1,2)), "No", "Yes"))))</f>
        <v>No</v>
      </c>
    </row>
    <row r="41" spans="1:12" x14ac:dyDescent="0.2">
      <c r="A41" s="3" t="s">
        <v>1412</v>
      </c>
      <c r="B41" s="37" t="s">
        <v>213</v>
      </c>
      <c r="C41" s="49">
        <v>59475.266055</v>
      </c>
      <c r="D41" s="46" t="str">
        <f t="shared" ref="D41:D52" si="7">IF($B41="N/A","N/A",IF(C41&gt;10,"No",IF(C41&lt;-10,"No","Yes")))</f>
        <v>N/A</v>
      </c>
      <c r="E41" s="49">
        <v>73373.255638999995</v>
      </c>
      <c r="F41" s="46" t="str">
        <f t="shared" ref="F41:F52" si="8">IF($B41="N/A","N/A",IF(E41&gt;10,"No",IF(E41&lt;-10,"No","Yes")))</f>
        <v>N/A</v>
      </c>
      <c r="G41" s="49">
        <v>93193.313953000004</v>
      </c>
      <c r="H41" s="46" t="str">
        <f t="shared" ref="H41:H52" si="9">IF($B41="N/A","N/A",IF(G41&gt;10,"No",IF(G41&lt;-10,"No","Yes")))</f>
        <v>N/A</v>
      </c>
      <c r="I41" s="12">
        <v>23.37</v>
      </c>
      <c r="J41" s="12">
        <v>27.01</v>
      </c>
      <c r="K41" s="47" t="s">
        <v>736</v>
      </c>
      <c r="L41" s="9" t="str">
        <f t="shared" ref="L41:L52" si="10">IF(J41="Div by 0", "N/A", IF(K41="N/A","N/A", IF(J41&gt;VALUE(MID(K41,1,2)), "No", IF(J41&lt;-1*VALUE(MID(K41,1,2)), "No", "Yes"))))</f>
        <v>Yes</v>
      </c>
    </row>
    <row r="42" spans="1:12" x14ac:dyDescent="0.2">
      <c r="A42" s="3" t="s">
        <v>1413</v>
      </c>
      <c r="B42" s="37" t="s">
        <v>213</v>
      </c>
      <c r="C42" s="49">
        <v>7591.75</v>
      </c>
      <c r="D42" s="46" t="str">
        <f t="shared" si="7"/>
        <v>N/A</v>
      </c>
      <c r="E42" s="49">
        <v>15088.642857000001</v>
      </c>
      <c r="F42" s="46" t="str">
        <f t="shared" si="8"/>
        <v>N/A</v>
      </c>
      <c r="G42" s="49">
        <v>23432.032257999999</v>
      </c>
      <c r="H42" s="46" t="str">
        <f t="shared" si="9"/>
        <v>N/A</v>
      </c>
      <c r="I42" s="12">
        <v>98.75</v>
      </c>
      <c r="J42" s="12">
        <v>55.3</v>
      </c>
      <c r="K42" s="47" t="s">
        <v>736</v>
      </c>
      <c r="L42" s="9" t="str">
        <f t="shared" si="10"/>
        <v>No</v>
      </c>
    </row>
    <row r="43" spans="1:12" x14ac:dyDescent="0.2">
      <c r="A43" s="3" t="s">
        <v>1414</v>
      </c>
      <c r="B43" s="37" t="s">
        <v>213</v>
      </c>
      <c r="C43" s="49" t="s">
        <v>1736</v>
      </c>
      <c r="D43" s="46" t="str">
        <f t="shared" si="7"/>
        <v>N/A</v>
      </c>
      <c r="E43" s="49" t="s">
        <v>1736</v>
      </c>
      <c r="F43" s="46" t="str">
        <f t="shared" si="8"/>
        <v>N/A</v>
      </c>
      <c r="G43" s="49" t="s">
        <v>1736</v>
      </c>
      <c r="H43" s="46" t="str">
        <f t="shared" si="9"/>
        <v>N/A</v>
      </c>
      <c r="I43" s="12" t="s">
        <v>1736</v>
      </c>
      <c r="J43" s="12" t="s">
        <v>1736</v>
      </c>
      <c r="K43" s="47" t="s">
        <v>736</v>
      </c>
      <c r="L43" s="9" t="str">
        <f t="shared" si="10"/>
        <v>N/A</v>
      </c>
    </row>
    <row r="44" spans="1:12" x14ac:dyDescent="0.2">
      <c r="A44" s="3" t="s">
        <v>1415</v>
      </c>
      <c r="B44" s="37" t="s">
        <v>213</v>
      </c>
      <c r="C44" s="49">
        <v>0</v>
      </c>
      <c r="D44" s="46" t="str">
        <f t="shared" si="7"/>
        <v>N/A</v>
      </c>
      <c r="E44" s="49">
        <v>0</v>
      </c>
      <c r="F44" s="46" t="str">
        <f t="shared" si="8"/>
        <v>N/A</v>
      </c>
      <c r="G44" s="49">
        <v>0</v>
      </c>
      <c r="H44" s="46" t="str">
        <f t="shared" si="9"/>
        <v>N/A</v>
      </c>
      <c r="I44" s="12" t="s">
        <v>1736</v>
      </c>
      <c r="J44" s="12" t="s">
        <v>1736</v>
      </c>
      <c r="K44" s="47" t="s">
        <v>736</v>
      </c>
      <c r="L44" s="9" t="str">
        <f t="shared" si="10"/>
        <v>N/A</v>
      </c>
    </row>
    <row r="45" spans="1:12" x14ac:dyDescent="0.2">
      <c r="A45" s="3" t="s">
        <v>1416</v>
      </c>
      <c r="B45" s="37" t="s">
        <v>213</v>
      </c>
      <c r="C45" s="49">
        <v>121153.32</v>
      </c>
      <c r="D45" s="46" t="str">
        <f t="shared" si="7"/>
        <v>N/A</v>
      </c>
      <c r="E45" s="49">
        <v>117285.25</v>
      </c>
      <c r="F45" s="46" t="str">
        <f t="shared" si="8"/>
        <v>N/A</v>
      </c>
      <c r="G45" s="49">
        <v>134967.25925999999</v>
      </c>
      <c r="H45" s="46" t="str">
        <f t="shared" si="9"/>
        <v>N/A</v>
      </c>
      <c r="I45" s="12">
        <v>-3.19</v>
      </c>
      <c r="J45" s="12">
        <v>15.08</v>
      </c>
      <c r="K45" s="47" t="s">
        <v>736</v>
      </c>
      <c r="L45" s="9" t="str">
        <f t="shared" si="10"/>
        <v>Yes</v>
      </c>
    </row>
    <row r="46" spans="1:12" x14ac:dyDescent="0.2">
      <c r="A46" s="3" t="s">
        <v>1417</v>
      </c>
      <c r="B46" s="37" t="s">
        <v>213</v>
      </c>
      <c r="C46" s="49" t="s">
        <v>1736</v>
      </c>
      <c r="D46" s="46" t="str">
        <f t="shared" si="7"/>
        <v>N/A</v>
      </c>
      <c r="E46" s="49" t="s">
        <v>1736</v>
      </c>
      <c r="F46" s="46" t="str">
        <f t="shared" si="8"/>
        <v>N/A</v>
      </c>
      <c r="G46" s="49" t="s">
        <v>1736</v>
      </c>
      <c r="H46" s="46" t="str">
        <f t="shared" si="9"/>
        <v>N/A</v>
      </c>
      <c r="I46" s="12" t="s">
        <v>1736</v>
      </c>
      <c r="J46" s="12" t="s">
        <v>1736</v>
      </c>
      <c r="K46" s="47" t="s">
        <v>736</v>
      </c>
      <c r="L46" s="9" t="str">
        <f t="shared" si="10"/>
        <v>N/A</v>
      </c>
    </row>
    <row r="47" spans="1:12" x14ac:dyDescent="0.2">
      <c r="A47" s="3" t="s">
        <v>1418</v>
      </c>
      <c r="B47" s="37" t="s">
        <v>213</v>
      </c>
      <c r="C47" s="49">
        <v>50159.988447000003</v>
      </c>
      <c r="D47" s="46" t="str">
        <f t="shared" si="7"/>
        <v>N/A</v>
      </c>
      <c r="E47" s="49">
        <v>59347.919540000003</v>
      </c>
      <c r="F47" s="46" t="str">
        <f t="shared" si="8"/>
        <v>N/A</v>
      </c>
      <c r="G47" s="49">
        <v>74431.333855999997</v>
      </c>
      <c r="H47" s="46" t="str">
        <f t="shared" si="9"/>
        <v>N/A</v>
      </c>
      <c r="I47" s="12">
        <v>18.32</v>
      </c>
      <c r="J47" s="12">
        <v>25.42</v>
      </c>
      <c r="K47" s="47" t="s">
        <v>736</v>
      </c>
      <c r="L47" s="9" t="str">
        <f t="shared" si="10"/>
        <v>Yes</v>
      </c>
    </row>
    <row r="48" spans="1:12" x14ac:dyDescent="0.2">
      <c r="A48" s="3" t="s">
        <v>1419</v>
      </c>
      <c r="B48" s="50" t="s">
        <v>213</v>
      </c>
      <c r="C48" s="14">
        <v>23965.469388000001</v>
      </c>
      <c r="D48" s="11" t="str">
        <f t="shared" si="7"/>
        <v>N/A</v>
      </c>
      <c r="E48" s="14">
        <v>34251.700241999999</v>
      </c>
      <c r="F48" s="11" t="str">
        <f t="shared" si="8"/>
        <v>N/A</v>
      </c>
      <c r="G48" s="14">
        <v>52278.527096999998</v>
      </c>
      <c r="H48" s="11" t="str">
        <f t="shared" si="9"/>
        <v>N/A</v>
      </c>
      <c r="I48" s="59">
        <v>42.92</v>
      </c>
      <c r="J48" s="59">
        <v>52.63</v>
      </c>
      <c r="K48" s="50" t="s">
        <v>736</v>
      </c>
      <c r="L48" s="9" t="str">
        <f t="shared" si="10"/>
        <v>No</v>
      </c>
    </row>
    <row r="49" spans="1:12" ht="25.5" x14ac:dyDescent="0.2">
      <c r="A49" s="3" t="s">
        <v>1420</v>
      </c>
      <c r="B49" s="50" t="s">
        <v>213</v>
      </c>
      <c r="C49" s="14" t="s">
        <v>1736</v>
      </c>
      <c r="D49" s="11" t="str">
        <f t="shared" si="7"/>
        <v>N/A</v>
      </c>
      <c r="E49" s="14" t="s">
        <v>1736</v>
      </c>
      <c r="F49" s="11" t="str">
        <f t="shared" si="8"/>
        <v>N/A</v>
      </c>
      <c r="G49" s="14" t="s">
        <v>1736</v>
      </c>
      <c r="H49" s="11" t="str">
        <f t="shared" si="9"/>
        <v>N/A</v>
      </c>
      <c r="I49" s="59" t="s">
        <v>1736</v>
      </c>
      <c r="J49" s="59" t="s">
        <v>1736</v>
      </c>
      <c r="K49" s="50" t="s">
        <v>736</v>
      </c>
      <c r="L49" s="9" t="str">
        <f t="shared" si="10"/>
        <v>N/A</v>
      </c>
    </row>
    <row r="50" spans="1:12" x14ac:dyDescent="0.2">
      <c r="A50" s="3" t="s">
        <v>1421</v>
      </c>
      <c r="B50" s="50" t="s">
        <v>213</v>
      </c>
      <c r="C50" s="14">
        <v>398.05555556000002</v>
      </c>
      <c r="D50" s="11" t="str">
        <f t="shared" si="7"/>
        <v>N/A</v>
      </c>
      <c r="E50" s="14">
        <v>620.79999999999995</v>
      </c>
      <c r="F50" s="11" t="str">
        <f t="shared" si="8"/>
        <v>N/A</v>
      </c>
      <c r="G50" s="14">
        <v>270.21428571000001</v>
      </c>
      <c r="H50" s="11" t="str">
        <f t="shared" si="9"/>
        <v>N/A</v>
      </c>
      <c r="I50" s="59">
        <v>55.96</v>
      </c>
      <c r="J50" s="59">
        <v>-56.5</v>
      </c>
      <c r="K50" s="50" t="s">
        <v>736</v>
      </c>
      <c r="L50" s="9" t="str">
        <f t="shared" si="10"/>
        <v>No</v>
      </c>
    </row>
    <row r="51" spans="1:12" x14ac:dyDescent="0.2">
      <c r="A51" s="3" t="s">
        <v>1422</v>
      </c>
      <c r="B51" s="50" t="s">
        <v>213</v>
      </c>
      <c r="C51" s="14">
        <v>154871.10159000001</v>
      </c>
      <c r="D51" s="11" t="str">
        <f t="shared" si="7"/>
        <v>N/A</v>
      </c>
      <c r="E51" s="14">
        <v>136591.27027000001</v>
      </c>
      <c r="F51" s="11" t="str">
        <f t="shared" si="8"/>
        <v>N/A</v>
      </c>
      <c r="G51" s="14">
        <v>130268.74141</v>
      </c>
      <c r="H51" s="11" t="str">
        <f t="shared" si="9"/>
        <v>N/A</v>
      </c>
      <c r="I51" s="59">
        <v>-11.8</v>
      </c>
      <c r="J51" s="59">
        <v>-4.63</v>
      </c>
      <c r="K51" s="50" t="s">
        <v>736</v>
      </c>
      <c r="L51" s="9" t="str">
        <f t="shared" si="10"/>
        <v>Yes</v>
      </c>
    </row>
    <row r="52" spans="1:12" x14ac:dyDescent="0.2">
      <c r="A52" s="3" t="s">
        <v>1423</v>
      </c>
      <c r="B52" s="50" t="s">
        <v>213</v>
      </c>
      <c r="C52" s="14" t="s">
        <v>1736</v>
      </c>
      <c r="D52" s="11" t="str">
        <f t="shared" si="7"/>
        <v>N/A</v>
      </c>
      <c r="E52" s="14" t="s">
        <v>1736</v>
      </c>
      <c r="F52" s="11" t="str">
        <f t="shared" si="8"/>
        <v>N/A</v>
      </c>
      <c r="G52" s="14" t="s">
        <v>1736</v>
      </c>
      <c r="H52" s="11" t="str">
        <f t="shared" si="9"/>
        <v>N/A</v>
      </c>
      <c r="I52" s="59" t="s">
        <v>1736</v>
      </c>
      <c r="J52" s="59" t="s">
        <v>1736</v>
      </c>
      <c r="K52" s="50" t="s">
        <v>736</v>
      </c>
      <c r="L52" s="9" t="str">
        <f t="shared" si="10"/>
        <v>N/A</v>
      </c>
    </row>
    <row r="53" spans="1:12" x14ac:dyDescent="0.2">
      <c r="A53" s="48" t="s">
        <v>1597</v>
      </c>
      <c r="B53" s="37" t="s">
        <v>213</v>
      </c>
      <c r="C53" s="49">
        <v>32490</v>
      </c>
      <c r="D53" s="46" t="str">
        <f t="shared" ref="D53:D122" si="11">IF($B53="N/A","N/A",IF(C53&gt;10,"No",IF(C53&lt;-10,"No","Yes")))</f>
        <v>N/A</v>
      </c>
      <c r="E53" s="49">
        <v>10111</v>
      </c>
      <c r="F53" s="46" t="str">
        <f t="shared" ref="F53:F122" si="12">IF($B53="N/A","N/A",IF(E53&gt;10,"No",IF(E53&lt;-10,"No","Yes")))</f>
        <v>N/A</v>
      </c>
      <c r="G53" s="49">
        <v>20544</v>
      </c>
      <c r="H53" s="46" t="str">
        <f t="shared" ref="H53:H122" si="13">IF($B53="N/A","N/A",IF(G53&gt;10,"No",IF(G53&lt;-10,"No","Yes")))</f>
        <v>N/A</v>
      </c>
      <c r="I53" s="12">
        <v>-68.900000000000006</v>
      </c>
      <c r="J53" s="12">
        <v>103.2</v>
      </c>
      <c r="K53" s="47" t="s">
        <v>736</v>
      </c>
      <c r="L53" s="9" t="str">
        <f t="shared" ref="L53:L113" si="14">IF(J53="Div by 0", "N/A", IF(K53="N/A","N/A", IF(J53&gt;VALUE(MID(K53,1,2)), "No", IF(J53&lt;-1*VALUE(MID(K53,1,2)), "No", "Yes"))))</f>
        <v>No</v>
      </c>
    </row>
    <row r="54" spans="1:12" x14ac:dyDescent="0.2">
      <c r="A54" s="48" t="s">
        <v>596</v>
      </c>
      <c r="B54" s="37" t="s">
        <v>213</v>
      </c>
      <c r="C54" s="38">
        <v>26</v>
      </c>
      <c r="D54" s="46" t="str">
        <f t="shared" si="11"/>
        <v>N/A</v>
      </c>
      <c r="E54" s="38">
        <v>16</v>
      </c>
      <c r="F54" s="46" t="str">
        <f t="shared" si="12"/>
        <v>N/A</v>
      </c>
      <c r="G54" s="38">
        <v>22</v>
      </c>
      <c r="H54" s="46" t="str">
        <f t="shared" si="13"/>
        <v>N/A</v>
      </c>
      <c r="I54" s="12">
        <v>-38.5</v>
      </c>
      <c r="J54" s="12">
        <v>37.5</v>
      </c>
      <c r="K54" s="47" t="s">
        <v>736</v>
      </c>
      <c r="L54" s="9" t="str">
        <f t="shared" si="14"/>
        <v>No</v>
      </c>
    </row>
    <row r="55" spans="1:12" x14ac:dyDescent="0.2">
      <c r="A55" s="48" t="s">
        <v>1424</v>
      </c>
      <c r="B55" s="37" t="s">
        <v>213</v>
      </c>
      <c r="C55" s="49">
        <v>1249.6153846</v>
      </c>
      <c r="D55" s="46" t="str">
        <f t="shared" si="11"/>
        <v>N/A</v>
      </c>
      <c r="E55" s="49">
        <v>631.9375</v>
      </c>
      <c r="F55" s="46" t="str">
        <f t="shared" si="12"/>
        <v>N/A</v>
      </c>
      <c r="G55" s="49">
        <v>933.81818181999995</v>
      </c>
      <c r="H55" s="46" t="str">
        <f t="shared" si="13"/>
        <v>N/A</v>
      </c>
      <c r="I55" s="12">
        <v>-49.4</v>
      </c>
      <c r="J55" s="12">
        <v>47.77</v>
      </c>
      <c r="K55" s="47" t="s">
        <v>736</v>
      </c>
      <c r="L55" s="9" t="str">
        <f t="shared" si="14"/>
        <v>No</v>
      </c>
    </row>
    <row r="56" spans="1:12" x14ac:dyDescent="0.2">
      <c r="A56" s="48" t="s">
        <v>1425</v>
      </c>
      <c r="B56" s="37" t="s">
        <v>213</v>
      </c>
      <c r="C56" s="38">
        <v>0</v>
      </c>
      <c r="D56" s="46" t="str">
        <f t="shared" si="11"/>
        <v>N/A</v>
      </c>
      <c r="E56" s="38">
        <v>0</v>
      </c>
      <c r="F56" s="46" t="str">
        <f t="shared" si="12"/>
        <v>N/A</v>
      </c>
      <c r="G56" s="38">
        <v>0</v>
      </c>
      <c r="H56" s="46" t="str">
        <f t="shared" si="13"/>
        <v>N/A</v>
      </c>
      <c r="I56" s="12" t="s">
        <v>1736</v>
      </c>
      <c r="J56" s="12" t="s">
        <v>1736</v>
      </c>
      <c r="K56" s="47" t="s">
        <v>736</v>
      </c>
      <c r="L56" s="9" t="str">
        <f t="shared" si="14"/>
        <v>N/A</v>
      </c>
    </row>
    <row r="57" spans="1:12" ht="25.5" x14ac:dyDescent="0.2">
      <c r="A57" s="48" t="s">
        <v>597</v>
      </c>
      <c r="B57" s="37" t="s">
        <v>213</v>
      </c>
      <c r="C57" s="49">
        <v>0</v>
      </c>
      <c r="D57" s="46" t="str">
        <f t="shared" si="11"/>
        <v>N/A</v>
      </c>
      <c r="E57" s="49">
        <v>0</v>
      </c>
      <c r="F57" s="46" t="str">
        <f t="shared" si="12"/>
        <v>N/A</v>
      </c>
      <c r="G57" s="49">
        <v>0</v>
      </c>
      <c r="H57" s="46" t="str">
        <f t="shared" si="13"/>
        <v>N/A</v>
      </c>
      <c r="I57" s="12" t="s">
        <v>1736</v>
      </c>
      <c r="J57" s="12" t="s">
        <v>1736</v>
      </c>
      <c r="K57" s="47" t="s">
        <v>736</v>
      </c>
      <c r="L57" s="9" t="str">
        <f t="shared" si="14"/>
        <v>N/A</v>
      </c>
    </row>
    <row r="58" spans="1:12" x14ac:dyDescent="0.2">
      <c r="A58" s="48" t="s">
        <v>598</v>
      </c>
      <c r="B58" s="37" t="s">
        <v>213</v>
      </c>
      <c r="C58" s="38">
        <v>0</v>
      </c>
      <c r="D58" s="46" t="str">
        <f t="shared" si="11"/>
        <v>N/A</v>
      </c>
      <c r="E58" s="38">
        <v>0</v>
      </c>
      <c r="F58" s="46" t="str">
        <f t="shared" si="12"/>
        <v>N/A</v>
      </c>
      <c r="G58" s="38">
        <v>0</v>
      </c>
      <c r="H58" s="46" t="str">
        <f t="shared" si="13"/>
        <v>N/A</v>
      </c>
      <c r="I58" s="12" t="s">
        <v>1736</v>
      </c>
      <c r="J58" s="12" t="s">
        <v>1736</v>
      </c>
      <c r="K58" s="47" t="s">
        <v>736</v>
      </c>
      <c r="L58" s="9" t="str">
        <f t="shared" si="14"/>
        <v>N/A</v>
      </c>
    </row>
    <row r="59" spans="1:12" x14ac:dyDescent="0.2">
      <c r="A59" s="48" t="s">
        <v>1426</v>
      </c>
      <c r="B59" s="37" t="s">
        <v>213</v>
      </c>
      <c r="C59" s="49" t="s">
        <v>1736</v>
      </c>
      <c r="D59" s="46" t="str">
        <f t="shared" si="11"/>
        <v>N/A</v>
      </c>
      <c r="E59" s="49" t="s">
        <v>1736</v>
      </c>
      <c r="F59" s="46" t="str">
        <f t="shared" si="12"/>
        <v>N/A</v>
      </c>
      <c r="G59" s="49" t="s">
        <v>1736</v>
      </c>
      <c r="H59" s="46" t="str">
        <f t="shared" si="13"/>
        <v>N/A</v>
      </c>
      <c r="I59" s="12" t="s">
        <v>1736</v>
      </c>
      <c r="J59" s="12" t="s">
        <v>1736</v>
      </c>
      <c r="K59" s="47" t="s">
        <v>736</v>
      </c>
      <c r="L59" s="9" t="str">
        <f t="shared" si="14"/>
        <v>N/A</v>
      </c>
    </row>
    <row r="60" spans="1:12" ht="25.5" x14ac:dyDescent="0.2">
      <c r="A60" s="48" t="s">
        <v>599</v>
      </c>
      <c r="B60" s="37" t="s">
        <v>213</v>
      </c>
      <c r="C60" s="49">
        <v>0</v>
      </c>
      <c r="D60" s="46" t="str">
        <f t="shared" si="11"/>
        <v>N/A</v>
      </c>
      <c r="E60" s="49">
        <v>3468</v>
      </c>
      <c r="F60" s="46" t="str">
        <f t="shared" si="12"/>
        <v>N/A</v>
      </c>
      <c r="G60" s="49">
        <v>0</v>
      </c>
      <c r="H60" s="46" t="str">
        <f t="shared" si="13"/>
        <v>N/A</v>
      </c>
      <c r="I60" s="12" t="s">
        <v>1736</v>
      </c>
      <c r="J60" s="12">
        <v>-100</v>
      </c>
      <c r="K60" s="47" t="s">
        <v>736</v>
      </c>
      <c r="L60" s="9" t="str">
        <f t="shared" si="14"/>
        <v>No</v>
      </c>
    </row>
    <row r="61" spans="1:12" x14ac:dyDescent="0.2">
      <c r="A61" s="4" t="s">
        <v>600</v>
      </c>
      <c r="B61" s="50" t="s">
        <v>213</v>
      </c>
      <c r="C61" s="1">
        <v>0</v>
      </c>
      <c r="D61" s="11" t="str">
        <f t="shared" si="11"/>
        <v>N/A</v>
      </c>
      <c r="E61" s="1">
        <v>11</v>
      </c>
      <c r="F61" s="11" t="str">
        <f t="shared" si="12"/>
        <v>N/A</v>
      </c>
      <c r="G61" s="1">
        <v>0</v>
      </c>
      <c r="H61" s="11" t="str">
        <f t="shared" si="13"/>
        <v>N/A</v>
      </c>
      <c r="I61" s="59" t="s">
        <v>1736</v>
      </c>
      <c r="J61" s="59">
        <v>-100</v>
      </c>
      <c r="K61" s="50" t="s">
        <v>736</v>
      </c>
      <c r="L61" s="9" t="str">
        <f t="shared" si="14"/>
        <v>No</v>
      </c>
    </row>
    <row r="62" spans="1:12" ht="25.5" x14ac:dyDescent="0.2">
      <c r="A62" s="4" t="s">
        <v>1427</v>
      </c>
      <c r="B62" s="50" t="s">
        <v>213</v>
      </c>
      <c r="C62" s="14" t="s">
        <v>1736</v>
      </c>
      <c r="D62" s="11" t="str">
        <f t="shared" si="11"/>
        <v>N/A</v>
      </c>
      <c r="E62" s="14">
        <v>1156</v>
      </c>
      <c r="F62" s="11" t="str">
        <f t="shared" si="12"/>
        <v>N/A</v>
      </c>
      <c r="G62" s="14" t="s">
        <v>1736</v>
      </c>
      <c r="H62" s="11" t="str">
        <f t="shared" si="13"/>
        <v>N/A</v>
      </c>
      <c r="I62" s="59" t="s">
        <v>1736</v>
      </c>
      <c r="J62" s="59" t="s">
        <v>1736</v>
      </c>
      <c r="K62" s="50" t="s">
        <v>736</v>
      </c>
      <c r="L62" s="9" t="str">
        <f t="shared" si="14"/>
        <v>N/A</v>
      </c>
    </row>
    <row r="63" spans="1:12" x14ac:dyDescent="0.2">
      <c r="A63" s="4" t="s">
        <v>601</v>
      </c>
      <c r="B63" s="50" t="s">
        <v>213</v>
      </c>
      <c r="C63" s="14">
        <v>30941861</v>
      </c>
      <c r="D63" s="11" t="str">
        <f t="shared" si="11"/>
        <v>N/A</v>
      </c>
      <c r="E63" s="14">
        <v>30711169</v>
      </c>
      <c r="F63" s="11" t="str">
        <f t="shared" si="12"/>
        <v>N/A</v>
      </c>
      <c r="G63" s="14">
        <v>32053534</v>
      </c>
      <c r="H63" s="11" t="str">
        <f t="shared" si="13"/>
        <v>N/A</v>
      </c>
      <c r="I63" s="59">
        <v>-0.746</v>
      </c>
      <c r="J63" s="59">
        <v>4.3710000000000004</v>
      </c>
      <c r="K63" s="50" t="s">
        <v>736</v>
      </c>
      <c r="L63" s="9" t="str">
        <f t="shared" si="14"/>
        <v>Yes</v>
      </c>
    </row>
    <row r="64" spans="1:12" x14ac:dyDescent="0.2">
      <c r="A64" s="4" t="s">
        <v>602</v>
      </c>
      <c r="B64" s="50" t="s">
        <v>213</v>
      </c>
      <c r="C64" s="1">
        <v>152</v>
      </c>
      <c r="D64" s="11" t="str">
        <f t="shared" si="11"/>
        <v>N/A</v>
      </c>
      <c r="E64" s="1">
        <v>147</v>
      </c>
      <c r="F64" s="11" t="str">
        <f t="shared" si="12"/>
        <v>N/A</v>
      </c>
      <c r="G64" s="1">
        <v>145</v>
      </c>
      <c r="H64" s="11" t="str">
        <f t="shared" si="13"/>
        <v>N/A</v>
      </c>
      <c r="I64" s="59">
        <v>-3.29</v>
      </c>
      <c r="J64" s="59">
        <v>-1.36</v>
      </c>
      <c r="K64" s="50" t="s">
        <v>736</v>
      </c>
      <c r="L64" s="9" t="str">
        <f t="shared" si="14"/>
        <v>Yes</v>
      </c>
    </row>
    <row r="65" spans="1:12" x14ac:dyDescent="0.2">
      <c r="A65" s="4" t="s">
        <v>1428</v>
      </c>
      <c r="B65" s="50" t="s">
        <v>213</v>
      </c>
      <c r="C65" s="14">
        <v>203564.875</v>
      </c>
      <c r="D65" s="11" t="str">
        <f t="shared" si="11"/>
        <v>N/A</v>
      </c>
      <c r="E65" s="14">
        <v>208919.51701000001</v>
      </c>
      <c r="F65" s="11" t="str">
        <f t="shared" si="12"/>
        <v>N/A</v>
      </c>
      <c r="G65" s="14">
        <v>221058.85517</v>
      </c>
      <c r="H65" s="11" t="str">
        <f t="shared" si="13"/>
        <v>N/A</v>
      </c>
      <c r="I65" s="59">
        <v>2.63</v>
      </c>
      <c r="J65" s="59">
        <v>5.8109999999999999</v>
      </c>
      <c r="K65" s="50" t="s">
        <v>736</v>
      </c>
      <c r="L65" s="9" t="str">
        <f t="shared" si="14"/>
        <v>Yes</v>
      </c>
    </row>
    <row r="66" spans="1:12" x14ac:dyDescent="0.2">
      <c r="A66" s="4" t="s">
        <v>603</v>
      </c>
      <c r="B66" s="50" t="s">
        <v>213</v>
      </c>
      <c r="C66" s="14">
        <v>0</v>
      </c>
      <c r="D66" s="11" t="str">
        <f t="shared" si="11"/>
        <v>N/A</v>
      </c>
      <c r="E66" s="14">
        <v>0</v>
      </c>
      <c r="F66" s="11" t="str">
        <f t="shared" si="12"/>
        <v>N/A</v>
      </c>
      <c r="G66" s="14">
        <v>0</v>
      </c>
      <c r="H66" s="11" t="str">
        <f t="shared" si="13"/>
        <v>N/A</v>
      </c>
      <c r="I66" s="59" t="s">
        <v>1736</v>
      </c>
      <c r="J66" s="59" t="s">
        <v>1736</v>
      </c>
      <c r="K66" s="50" t="s">
        <v>736</v>
      </c>
      <c r="L66" s="9" t="str">
        <f t="shared" si="14"/>
        <v>N/A</v>
      </c>
    </row>
    <row r="67" spans="1:12" x14ac:dyDescent="0.2">
      <c r="A67" s="4" t="s">
        <v>604</v>
      </c>
      <c r="B67" s="50" t="s">
        <v>213</v>
      </c>
      <c r="C67" s="1">
        <v>0</v>
      </c>
      <c r="D67" s="11" t="str">
        <f t="shared" si="11"/>
        <v>N/A</v>
      </c>
      <c r="E67" s="1">
        <v>0</v>
      </c>
      <c r="F67" s="11" t="str">
        <f t="shared" si="12"/>
        <v>N/A</v>
      </c>
      <c r="G67" s="1">
        <v>0</v>
      </c>
      <c r="H67" s="11" t="str">
        <f t="shared" si="13"/>
        <v>N/A</v>
      </c>
      <c r="I67" s="59" t="s">
        <v>1736</v>
      </c>
      <c r="J67" s="59" t="s">
        <v>1736</v>
      </c>
      <c r="K67" s="50" t="s">
        <v>736</v>
      </c>
      <c r="L67" s="9" t="str">
        <f t="shared" si="14"/>
        <v>N/A</v>
      </c>
    </row>
    <row r="68" spans="1:12" x14ac:dyDescent="0.2">
      <c r="A68" s="4" t="s">
        <v>1429</v>
      </c>
      <c r="B68" s="50" t="s">
        <v>213</v>
      </c>
      <c r="C68" s="14" t="s">
        <v>1736</v>
      </c>
      <c r="D68" s="11" t="str">
        <f t="shared" si="11"/>
        <v>N/A</v>
      </c>
      <c r="E68" s="14" t="s">
        <v>1736</v>
      </c>
      <c r="F68" s="11" t="str">
        <f t="shared" si="12"/>
        <v>N/A</v>
      </c>
      <c r="G68" s="14" t="s">
        <v>1736</v>
      </c>
      <c r="H68" s="11" t="str">
        <f t="shared" si="13"/>
        <v>N/A</v>
      </c>
      <c r="I68" s="59" t="s">
        <v>1736</v>
      </c>
      <c r="J68" s="59" t="s">
        <v>1736</v>
      </c>
      <c r="K68" s="50" t="s">
        <v>736</v>
      </c>
      <c r="L68" s="9" t="str">
        <f t="shared" si="14"/>
        <v>N/A</v>
      </c>
    </row>
    <row r="69" spans="1:12" ht="25.5" x14ac:dyDescent="0.2">
      <c r="A69" s="4" t="s">
        <v>605</v>
      </c>
      <c r="B69" s="50" t="s">
        <v>213</v>
      </c>
      <c r="C69" s="14">
        <v>0</v>
      </c>
      <c r="D69" s="11" t="str">
        <f t="shared" si="11"/>
        <v>N/A</v>
      </c>
      <c r="E69" s="14">
        <v>0</v>
      </c>
      <c r="F69" s="11" t="str">
        <f t="shared" si="12"/>
        <v>N/A</v>
      </c>
      <c r="G69" s="14">
        <v>0</v>
      </c>
      <c r="H69" s="11" t="str">
        <f t="shared" si="13"/>
        <v>N/A</v>
      </c>
      <c r="I69" s="59" t="s">
        <v>1736</v>
      </c>
      <c r="J69" s="59" t="s">
        <v>1736</v>
      </c>
      <c r="K69" s="50" t="s">
        <v>736</v>
      </c>
      <c r="L69" s="9" t="str">
        <f t="shared" si="14"/>
        <v>N/A</v>
      </c>
    </row>
    <row r="70" spans="1:12" x14ac:dyDescent="0.2">
      <c r="A70" s="4" t="s">
        <v>606</v>
      </c>
      <c r="B70" s="50" t="s">
        <v>213</v>
      </c>
      <c r="C70" s="1">
        <v>0</v>
      </c>
      <c r="D70" s="11" t="str">
        <f t="shared" si="11"/>
        <v>N/A</v>
      </c>
      <c r="E70" s="1">
        <v>0</v>
      </c>
      <c r="F70" s="11" t="str">
        <f t="shared" si="12"/>
        <v>N/A</v>
      </c>
      <c r="G70" s="1">
        <v>0</v>
      </c>
      <c r="H70" s="11" t="str">
        <f t="shared" si="13"/>
        <v>N/A</v>
      </c>
      <c r="I70" s="59" t="s">
        <v>1736</v>
      </c>
      <c r="J70" s="59" t="s">
        <v>1736</v>
      </c>
      <c r="K70" s="50" t="s">
        <v>736</v>
      </c>
      <c r="L70" s="9" t="str">
        <f t="shared" si="14"/>
        <v>N/A</v>
      </c>
    </row>
    <row r="71" spans="1:12" x14ac:dyDescent="0.2">
      <c r="A71" s="4" t="s">
        <v>1430</v>
      </c>
      <c r="B71" s="50" t="s">
        <v>213</v>
      </c>
      <c r="C71" s="14" t="s">
        <v>1736</v>
      </c>
      <c r="D71" s="11" t="str">
        <f t="shared" si="11"/>
        <v>N/A</v>
      </c>
      <c r="E71" s="14" t="s">
        <v>1736</v>
      </c>
      <c r="F71" s="11" t="str">
        <f t="shared" si="12"/>
        <v>N/A</v>
      </c>
      <c r="G71" s="14" t="s">
        <v>1736</v>
      </c>
      <c r="H71" s="11" t="str">
        <f t="shared" si="13"/>
        <v>N/A</v>
      </c>
      <c r="I71" s="59" t="s">
        <v>1736</v>
      </c>
      <c r="J71" s="59" t="s">
        <v>1736</v>
      </c>
      <c r="K71" s="50" t="s">
        <v>736</v>
      </c>
      <c r="L71" s="9" t="str">
        <f t="shared" si="14"/>
        <v>N/A</v>
      </c>
    </row>
    <row r="72" spans="1:12" x14ac:dyDescent="0.2">
      <c r="A72" s="4" t="s">
        <v>607</v>
      </c>
      <c r="B72" s="50" t="s">
        <v>213</v>
      </c>
      <c r="C72" s="14">
        <v>79627</v>
      </c>
      <c r="D72" s="11" t="str">
        <f t="shared" si="11"/>
        <v>N/A</v>
      </c>
      <c r="E72" s="14">
        <v>76959</v>
      </c>
      <c r="F72" s="11" t="str">
        <f t="shared" si="12"/>
        <v>N/A</v>
      </c>
      <c r="G72" s="14">
        <v>96285</v>
      </c>
      <c r="H72" s="11" t="str">
        <f t="shared" si="13"/>
        <v>N/A</v>
      </c>
      <c r="I72" s="59">
        <v>-3.35</v>
      </c>
      <c r="J72" s="59">
        <v>25.11</v>
      </c>
      <c r="K72" s="50" t="s">
        <v>736</v>
      </c>
      <c r="L72" s="9" t="str">
        <f t="shared" si="14"/>
        <v>Yes</v>
      </c>
    </row>
    <row r="73" spans="1:12" x14ac:dyDescent="0.2">
      <c r="A73" s="4" t="s">
        <v>608</v>
      </c>
      <c r="B73" s="50" t="s">
        <v>213</v>
      </c>
      <c r="C73" s="1">
        <v>117</v>
      </c>
      <c r="D73" s="11" t="str">
        <f t="shared" si="11"/>
        <v>N/A</v>
      </c>
      <c r="E73" s="1">
        <v>115</v>
      </c>
      <c r="F73" s="11" t="str">
        <f t="shared" si="12"/>
        <v>N/A</v>
      </c>
      <c r="G73" s="1">
        <v>131</v>
      </c>
      <c r="H73" s="11" t="str">
        <f t="shared" si="13"/>
        <v>N/A</v>
      </c>
      <c r="I73" s="59">
        <v>-1.71</v>
      </c>
      <c r="J73" s="59">
        <v>13.91</v>
      </c>
      <c r="K73" s="50" t="s">
        <v>736</v>
      </c>
      <c r="L73" s="9" t="str">
        <f t="shared" si="14"/>
        <v>Yes</v>
      </c>
    </row>
    <row r="74" spans="1:12" x14ac:dyDescent="0.2">
      <c r="A74" s="4" t="s">
        <v>1431</v>
      </c>
      <c r="B74" s="50" t="s">
        <v>213</v>
      </c>
      <c r="C74" s="14">
        <v>680.57264956999995</v>
      </c>
      <c r="D74" s="11" t="str">
        <f t="shared" si="11"/>
        <v>N/A</v>
      </c>
      <c r="E74" s="14">
        <v>669.20869564999998</v>
      </c>
      <c r="F74" s="11" t="str">
        <f t="shared" si="12"/>
        <v>N/A</v>
      </c>
      <c r="G74" s="14">
        <v>735</v>
      </c>
      <c r="H74" s="11" t="str">
        <f t="shared" si="13"/>
        <v>N/A</v>
      </c>
      <c r="I74" s="59">
        <v>-1.67</v>
      </c>
      <c r="J74" s="59">
        <v>9.8309999999999995</v>
      </c>
      <c r="K74" s="50" t="s">
        <v>736</v>
      </c>
      <c r="L74" s="9" t="str">
        <f t="shared" si="14"/>
        <v>Yes</v>
      </c>
    </row>
    <row r="75" spans="1:12" ht="25.5" x14ac:dyDescent="0.2">
      <c r="A75" s="4" t="s">
        <v>609</v>
      </c>
      <c r="B75" s="50" t="s">
        <v>213</v>
      </c>
      <c r="C75" s="14">
        <v>0</v>
      </c>
      <c r="D75" s="11" t="str">
        <f t="shared" si="11"/>
        <v>N/A</v>
      </c>
      <c r="E75" s="14">
        <v>0</v>
      </c>
      <c r="F75" s="11" t="str">
        <f t="shared" si="12"/>
        <v>N/A</v>
      </c>
      <c r="G75" s="14">
        <v>0</v>
      </c>
      <c r="H75" s="11" t="str">
        <f t="shared" si="13"/>
        <v>N/A</v>
      </c>
      <c r="I75" s="59" t="s">
        <v>1736</v>
      </c>
      <c r="J75" s="59" t="s">
        <v>1736</v>
      </c>
      <c r="K75" s="50" t="s">
        <v>736</v>
      </c>
      <c r="L75" s="9" t="str">
        <f t="shared" si="14"/>
        <v>N/A</v>
      </c>
    </row>
    <row r="76" spans="1:12" x14ac:dyDescent="0.2">
      <c r="A76" s="48" t="s">
        <v>610</v>
      </c>
      <c r="B76" s="37" t="s">
        <v>213</v>
      </c>
      <c r="C76" s="38">
        <v>0</v>
      </c>
      <c r="D76" s="46" t="str">
        <f t="shared" si="11"/>
        <v>N/A</v>
      </c>
      <c r="E76" s="38">
        <v>0</v>
      </c>
      <c r="F76" s="46" t="str">
        <f t="shared" si="12"/>
        <v>N/A</v>
      </c>
      <c r="G76" s="38">
        <v>0</v>
      </c>
      <c r="H76" s="46" t="str">
        <f t="shared" si="13"/>
        <v>N/A</v>
      </c>
      <c r="I76" s="12" t="s">
        <v>1736</v>
      </c>
      <c r="J76" s="12" t="s">
        <v>1736</v>
      </c>
      <c r="K76" s="47" t="s">
        <v>736</v>
      </c>
      <c r="L76" s="9" t="str">
        <f t="shared" si="14"/>
        <v>N/A</v>
      </c>
    </row>
    <row r="77" spans="1:12" ht="25.5" x14ac:dyDescent="0.2">
      <c r="A77" s="48" t="s">
        <v>1432</v>
      </c>
      <c r="B77" s="37" t="s">
        <v>213</v>
      </c>
      <c r="C77" s="49" t="s">
        <v>1736</v>
      </c>
      <c r="D77" s="46" t="str">
        <f t="shared" si="11"/>
        <v>N/A</v>
      </c>
      <c r="E77" s="49" t="s">
        <v>1736</v>
      </c>
      <c r="F77" s="46" t="str">
        <f t="shared" si="12"/>
        <v>N/A</v>
      </c>
      <c r="G77" s="49" t="s">
        <v>1736</v>
      </c>
      <c r="H77" s="46" t="str">
        <f t="shared" si="13"/>
        <v>N/A</v>
      </c>
      <c r="I77" s="12" t="s">
        <v>1736</v>
      </c>
      <c r="J77" s="12" t="s">
        <v>1736</v>
      </c>
      <c r="K77" s="47" t="s">
        <v>736</v>
      </c>
      <c r="L77" s="9" t="str">
        <f t="shared" si="14"/>
        <v>N/A</v>
      </c>
    </row>
    <row r="78" spans="1:12" ht="25.5" x14ac:dyDescent="0.2">
      <c r="A78" s="48" t="s">
        <v>611</v>
      </c>
      <c r="B78" s="37" t="s">
        <v>213</v>
      </c>
      <c r="C78" s="49">
        <v>15745</v>
      </c>
      <c r="D78" s="46" t="str">
        <f t="shared" si="11"/>
        <v>N/A</v>
      </c>
      <c r="E78" s="49">
        <v>35366</v>
      </c>
      <c r="F78" s="46" t="str">
        <f t="shared" si="12"/>
        <v>N/A</v>
      </c>
      <c r="G78" s="49">
        <v>41039</v>
      </c>
      <c r="H78" s="46" t="str">
        <f t="shared" si="13"/>
        <v>N/A</v>
      </c>
      <c r="I78" s="12">
        <v>124.6</v>
      </c>
      <c r="J78" s="12">
        <v>16.04</v>
      </c>
      <c r="K78" s="47" t="s">
        <v>736</v>
      </c>
      <c r="L78" s="9" t="str">
        <f t="shared" si="14"/>
        <v>Yes</v>
      </c>
    </row>
    <row r="79" spans="1:12" x14ac:dyDescent="0.2">
      <c r="A79" s="48" t="s">
        <v>612</v>
      </c>
      <c r="B79" s="37" t="s">
        <v>213</v>
      </c>
      <c r="C79" s="38">
        <v>116</v>
      </c>
      <c r="D79" s="46" t="str">
        <f t="shared" si="11"/>
        <v>N/A</v>
      </c>
      <c r="E79" s="38">
        <v>180</v>
      </c>
      <c r="F79" s="46" t="str">
        <f t="shared" si="12"/>
        <v>N/A</v>
      </c>
      <c r="G79" s="38">
        <v>203</v>
      </c>
      <c r="H79" s="46" t="str">
        <f t="shared" si="13"/>
        <v>N/A</v>
      </c>
      <c r="I79" s="12">
        <v>55.17</v>
      </c>
      <c r="J79" s="12">
        <v>12.78</v>
      </c>
      <c r="K79" s="47" t="s">
        <v>736</v>
      </c>
      <c r="L79" s="9" t="str">
        <f t="shared" si="14"/>
        <v>Yes</v>
      </c>
    </row>
    <row r="80" spans="1:12" x14ac:dyDescent="0.2">
      <c r="A80" s="48" t="s">
        <v>1433</v>
      </c>
      <c r="B80" s="37" t="s">
        <v>213</v>
      </c>
      <c r="C80" s="49">
        <v>135.73275862</v>
      </c>
      <c r="D80" s="46" t="str">
        <f t="shared" si="11"/>
        <v>N/A</v>
      </c>
      <c r="E80" s="49">
        <v>196.47777778</v>
      </c>
      <c r="F80" s="46" t="str">
        <f t="shared" si="12"/>
        <v>N/A</v>
      </c>
      <c r="G80" s="49">
        <v>202.16256157999999</v>
      </c>
      <c r="H80" s="46" t="str">
        <f t="shared" si="13"/>
        <v>N/A</v>
      </c>
      <c r="I80" s="12">
        <v>44.75</v>
      </c>
      <c r="J80" s="12">
        <v>2.8929999999999998</v>
      </c>
      <c r="K80" s="47" t="s">
        <v>736</v>
      </c>
      <c r="L80" s="9" t="str">
        <f t="shared" si="14"/>
        <v>Yes</v>
      </c>
    </row>
    <row r="81" spans="1:12" x14ac:dyDescent="0.2">
      <c r="A81" s="48" t="s">
        <v>613</v>
      </c>
      <c r="B81" s="37" t="s">
        <v>213</v>
      </c>
      <c r="C81" s="49">
        <v>43747</v>
      </c>
      <c r="D81" s="46" t="str">
        <f t="shared" si="11"/>
        <v>N/A</v>
      </c>
      <c r="E81" s="49">
        <v>23255</v>
      </c>
      <c r="F81" s="46" t="str">
        <f t="shared" si="12"/>
        <v>N/A</v>
      </c>
      <c r="G81" s="49">
        <v>0</v>
      </c>
      <c r="H81" s="46" t="str">
        <f t="shared" si="13"/>
        <v>N/A</v>
      </c>
      <c r="I81" s="12">
        <v>-46.8</v>
      </c>
      <c r="J81" s="12">
        <v>-100</v>
      </c>
      <c r="K81" s="47" t="s">
        <v>736</v>
      </c>
      <c r="L81" s="9" t="str">
        <f t="shared" si="14"/>
        <v>No</v>
      </c>
    </row>
    <row r="82" spans="1:12" x14ac:dyDescent="0.2">
      <c r="A82" s="48" t="s">
        <v>614</v>
      </c>
      <c r="B82" s="37" t="s">
        <v>213</v>
      </c>
      <c r="C82" s="38">
        <v>110</v>
      </c>
      <c r="D82" s="46" t="str">
        <f t="shared" si="11"/>
        <v>N/A</v>
      </c>
      <c r="E82" s="38">
        <v>110</v>
      </c>
      <c r="F82" s="46" t="str">
        <f t="shared" si="12"/>
        <v>N/A</v>
      </c>
      <c r="G82" s="38">
        <v>0</v>
      </c>
      <c r="H82" s="46" t="str">
        <f t="shared" si="13"/>
        <v>N/A</v>
      </c>
      <c r="I82" s="12">
        <v>0</v>
      </c>
      <c r="J82" s="12">
        <v>-100</v>
      </c>
      <c r="K82" s="47" t="s">
        <v>736</v>
      </c>
      <c r="L82" s="9" t="str">
        <f t="shared" si="14"/>
        <v>No</v>
      </c>
    </row>
    <row r="83" spans="1:12" x14ac:dyDescent="0.2">
      <c r="A83" s="48" t="s">
        <v>1434</v>
      </c>
      <c r="B83" s="37" t="s">
        <v>213</v>
      </c>
      <c r="C83" s="49">
        <v>397.7</v>
      </c>
      <c r="D83" s="46" t="str">
        <f t="shared" si="11"/>
        <v>N/A</v>
      </c>
      <c r="E83" s="49">
        <v>211.40909091</v>
      </c>
      <c r="F83" s="46" t="str">
        <f t="shared" si="12"/>
        <v>N/A</v>
      </c>
      <c r="G83" s="49" t="s">
        <v>1736</v>
      </c>
      <c r="H83" s="46" t="str">
        <f t="shared" si="13"/>
        <v>N/A</v>
      </c>
      <c r="I83" s="12">
        <v>-46.8</v>
      </c>
      <c r="J83" s="12" t="s">
        <v>1736</v>
      </c>
      <c r="K83" s="47" t="s">
        <v>736</v>
      </c>
      <c r="L83" s="9" t="str">
        <f t="shared" si="14"/>
        <v>N/A</v>
      </c>
    </row>
    <row r="84" spans="1:12" ht="25.5" x14ac:dyDescent="0.2">
      <c r="A84" s="48" t="s">
        <v>615</v>
      </c>
      <c r="B84" s="37" t="s">
        <v>213</v>
      </c>
      <c r="C84" s="49">
        <v>0</v>
      </c>
      <c r="D84" s="46" t="str">
        <f t="shared" si="11"/>
        <v>N/A</v>
      </c>
      <c r="E84" s="49">
        <v>0</v>
      </c>
      <c r="F84" s="46" t="str">
        <f t="shared" si="12"/>
        <v>N/A</v>
      </c>
      <c r="G84" s="49">
        <v>0</v>
      </c>
      <c r="H84" s="46" t="str">
        <f t="shared" si="13"/>
        <v>N/A</v>
      </c>
      <c r="I84" s="12" t="s">
        <v>1736</v>
      </c>
      <c r="J84" s="12" t="s">
        <v>1736</v>
      </c>
      <c r="K84" s="47" t="s">
        <v>736</v>
      </c>
      <c r="L84" s="9" t="str">
        <f t="shared" si="14"/>
        <v>N/A</v>
      </c>
    </row>
    <row r="85" spans="1:12" x14ac:dyDescent="0.2">
      <c r="A85" s="48" t="s">
        <v>616</v>
      </c>
      <c r="B85" s="37" t="s">
        <v>213</v>
      </c>
      <c r="C85" s="38">
        <v>0</v>
      </c>
      <c r="D85" s="46" t="str">
        <f t="shared" si="11"/>
        <v>N/A</v>
      </c>
      <c r="E85" s="38">
        <v>0</v>
      </c>
      <c r="F85" s="46" t="str">
        <f t="shared" si="12"/>
        <v>N/A</v>
      </c>
      <c r="G85" s="38">
        <v>0</v>
      </c>
      <c r="H85" s="46" t="str">
        <f t="shared" si="13"/>
        <v>N/A</v>
      </c>
      <c r="I85" s="12" t="s">
        <v>1736</v>
      </c>
      <c r="J85" s="12" t="s">
        <v>1736</v>
      </c>
      <c r="K85" s="47" t="s">
        <v>736</v>
      </c>
      <c r="L85" s="9" t="str">
        <f t="shared" si="14"/>
        <v>N/A</v>
      </c>
    </row>
    <row r="86" spans="1:12" ht="25.5" x14ac:dyDescent="0.2">
      <c r="A86" s="48" t="s">
        <v>1435</v>
      </c>
      <c r="B86" s="37" t="s">
        <v>213</v>
      </c>
      <c r="C86" s="49" t="s">
        <v>1736</v>
      </c>
      <c r="D86" s="46" t="str">
        <f t="shared" si="11"/>
        <v>N/A</v>
      </c>
      <c r="E86" s="49" t="s">
        <v>1736</v>
      </c>
      <c r="F86" s="46" t="str">
        <f t="shared" si="12"/>
        <v>N/A</v>
      </c>
      <c r="G86" s="49" t="s">
        <v>1736</v>
      </c>
      <c r="H86" s="46" t="str">
        <f t="shared" si="13"/>
        <v>N/A</v>
      </c>
      <c r="I86" s="12" t="s">
        <v>1736</v>
      </c>
      <c r="J86" s="12" t="s">
        <v>1736</v>
      </c>
      <c r="K86" s="47" t="s">
        <v>736</v>
      </c>
      <c r="L86" s="9" t="str">
        <f t="shared" si="14"/>
        <v>N/A</v>
      </c>
    </row>
    <row r="87" spans="1:12" ht="25.5" x14ac:dyDescent="0.2">
      <c r="A87" s="48" t="s">
        <v>617</v>
      </c>
      <c r="B87" s="37" t="s">
        <v>213</v>
      </c>
      <c r="C87" s="49">
        <v>11332</v>
      </c>
      <c r="D87" s="46" t="str">
        <f t="shared" si="11"/>
        <v>N/A</v>
      </c>
      <c r="E87" s="49">
        <v>19429</v>
      </c>
      <c r="F87" s="46" t="str">
        <f t="shared" si="12"/>
        <v>N/A</v>
      </c>
      <c r="G87" s="49">
        <v>14989</v>
      </c>
      <c r="H87" s="46" t="str">
        <f t="shared" si="13"/>
        <v>N/A</v>
      </c>
      <c r="I87" s="12">
        <v>71.45</v>
      </c>
      <c r="J87" s="12">
        <v>-22.9</v>
      </c>
      <c r="K87" s="47" t="s">
        <v>736</v>
      </c>
      <c r="L87" s="9" t="str">
        <f t="shared" si="14"/>
        <v>Yes</v>
      </c>
    </row>
    <row r="88" spans="1:12" x14ac:dyDescent="0.2">
      <c r="A88" s="48" t="s">
        <v>618</v>
      </c>
      <c r="B88" s="37" t="s">
        <v>213</v>
      </c>
      <c r="C88" s="38">
        <v>65</v>
      </c>
      <c r="D88" s="46" t="str">
        <f t="shared" si="11"/>
        <v>N/A</v>
      </c>
      <c r="E88" s="38">
        <v>64</v>
      </c>
      <c r="F88" s="46" t="str">
        <f t="shared" si="12"/>
        <v>N/A</v>
      </c>
      <c r="G88" s="38">
        <v>83</v>
      </c>
      <c r="H88" s="46" t="str">
        <f t="shared" si="13"/>
        <v>N/A</v>
      </c>
      <c r="I88" s="12">
        <v>-1.54</v>
      </c>
      <c r="J88" s="12">
        <v>29.69</v>
      </c>
      <c r="K88" s="47" t="s">
        <v>736</v>
      </c>
      <c r="L88" s="9" t="str">
        <f t="shared" si="14"/>
        <v>Yes</v>
      </c>
    </row>
    <row r="89" spans="1:12" x14ac:dyDescent="0.2">
      <c r="A89" s="48" t="s">
        <v>1436</v>
      </c>
      <c r="B89" s="37" t="s">
        <v>213</v>
      </c>
      <c r="C89" s="49">
        <v>174.33846154</v>
      </c>
      <c r="D89" s="46" t="str">
        <f t="shared" si="11"/>
        <v>N/A</v>
      </c>
      <c r="E89" s="49">
        <v>303.578125</v>
      </c>
      <c r="F89" s="46" t="str">
        <f t="shared" si="12"/>
        <v>N/A</v>
      </c>
      <c r="G89" s="49">
        <v>180.59036144999999</v>
      </c>
      <c r="H89" s="46" t="str">
        <f t="shared" si="13"/>
        <v>N/A</v>
      </c>
      <c r="I89" s="12">
        <v>74.13</v>
      </c>
      <c r="J89" s="12">
        <v>-40.5</v>
      </c>
      <c r="K89" s="47" t="s">
        <v>736</v>
      </c>
      <c r="L89" s="9" t="str">
        <f t="shared" si="14"/>
        <v>No</v>
      </c>
    </row>
    <row r="90" spans="1:12" x14ac:dyDescent="0.2">
      <c r="A90" s="48" t="s">
        <v>619</v>
      </c>
      <c r="B90" s="37" t="s">
        <v>213</v>
      </c>
      <c r="C90" s="49">
        <v>489755</v>
      </c>
      <c r="D90" s="46" t="str">
        <f t="shared" si="11"/>
        <v>N/A</v>
      </c>
      <c r="E90" s="49">
        <v>463018</v>
      </c>
      <c r="F90" s="46" t="str">
        <f t="shared" si="12"/>
        <v>N/A</v>
      </c>
      <c r="G90" s="49">
        <v>481603</v>
      </c>
      <c r="H90" s="46" t="str">
        <f t="shared" si="13"/>
        <v>N/A</v>
      </c>
      <c r="I90" s="12">
        <v>-5.46</v>
      </c>
      <c r="J90" s="12">
        <v>4.0140000000000002</v>
      </c>
      <c r="K90" s="47" t="s">
        <v>736</v>
      </c>
      <c r="L90" s="9" t="str">
        <f t="shared" si="14"/>
        <v>Yes</v>
      </c>
    </row>
    <row r="91" spans="1:12" x14ac:dyDescent="0.2">
      <c r="A91" s="48" t="s">
        <v>620</v>
      </c>
      <c r="B91" s="37" t="s">
        <v>213</v>
      </c>
      <c r="C91" s="38">
        <v>239</v>
      </c>
      <c r="D91" s="46" t="str">
        <f t="shared" si="11"/>
        <v>N/A</v>
      </c>
      <c r="E91" s="38">
        <v>247</v>
      </c>
      <c r="F91" s="46" t="str">
        <f t="shared" si="12"/>
        <v>N/A</v>
      </c>
      <c r="G91" s="38">
        <v>244</v>
      </c>
      <c r="H91" s="46" t="str">
        <f t="shared" si="13"/>
        <v>N/A</v>
      </c>
      <c r="I91" s="12">
        <v>3.347</v>
      </c>
      <c r="J91" s="12">
        <v>-1.21</v>
      </c>
      <c r="K91" s="47" t="s">
        <v>736</v>
      </c>
      <c r="L91" s="9" t="str">
        <f t="shared" si="14"/>
        <v>Yes</v>
      </c>
    </row>
    <row r="92" spans="1:12" x14ac:dyDescent="0.2">
      <c r="A92" s="48" t="s">
        <v>1437</v>
      </c>
      <c r="B92" s="37" t="s">
        <v>213</v>
      </c>
      <c r="C92" s="49">
        <v>2049.1841003999998</v>
      </c>
      <c r="D92" s="46" t="str">
        <f t="shared" si="11"/>
        <v>N/A</v>
      </c>
      <c r="E92" s="49">
        <v>1874.5668016</v>
      </c>
      <c r="F92" s="46" t="str">
        <f t="shared" si="12"/>
        <v>N/A</v>
      </c>
      <c r="G92" s="49">
        <v>1973.7827869</v>
      </c>
      <c r="H92" s="46" t="str">
        <f t="shared" si="13"/>
        <v>N/A</v>
      </c>
      <c r="I92" s="12">
        <v>-8.52</v>
      </c>
      <c r="J92" s="12">
        <v>5.2930000000000001</v>
      </c>
      <c r="K92" s="47" t="s">
        <v>736</v>
      </c>
      <c r="L92" s="9" t="str">
        <f t="shared" si="14"/>
        <v>Yes</v>
      </c>
    </row>
    <row r="93" spans="1:12" ht="25.5" x14ac:dyDescent="0.2">
      <c r="A93" s="48" t="s">
        <v>621</v>
      </c>
      <c r="B93" s="37" t="s">
        <v>213</v>
      </c>
      <c r="C93" s="49">
        <v>10273841</v>
      </c>
      <c r="D93" s="46" t="str">
        <f t="shared" si="11"/>
        <v>N/A</v>
      </c>
      <c r="E93" s="49">
        <v>13347217</v>
      </c>
      <c r="F93" s="46" t="str">
        <f t="shared" si="12"/>
        <v>N/A</v>
      </c>
      <c r="G93" s="49">
        <v>25724404</v>
      </c>
      <c r="H93" s="46" t="str">
        <f t="shared" si="13"/>
        <v>N/A</v>
      </c>
      <c r="I93" s="12">
        <v>29.91</v>
      </c>
      <c r="J93" s="12">
        <v>92.73</v>
      </c>
      <c r="K93" s="47" t="s">
        <v>736</v>
      </c>
      <c r="L93" s="9" t="str">
        <f t="shared" si="14"/>
        <v>No</v>
      </c>
    </row>
    <row r="94" spans="1:12" x14ac:dyDescent="0.2">
      <c r="A94" s="51" t="s">
        <v>622</v>
      </c>
      <c r="B94" s="38" t="s">
        <v>213</v>
      </c>
      <c r="C94" s="38">
        <v>383</v>
      </c>
      <c r="D94" s="46" t="str">
        <f t="shared" si="11"/>
        <v>N/A</v>
      </c>
      <c r="E94" s="38">
        <v>648</v>
      </c>
      <c r="F94" s="46" t="str">
        <f t="shared" si="12"/>
        <v>N/A</v>
      </c>
      <c r="G94" s="38">
        <v>1079</v>
      </c>
      <c r="H94" s="46" t="str">
        <f t="shared" si="13"/>
        <v>N/A</v>
      </c>
      <c r="I94" s="12">
        <v>69.19</v>
      </c>
      <c r="J94" s="12">
        <v>66.510000000000005</v>
      </c>
      <c r="K94" s="52" t="s">
        <v>736</v>
      </c>
      <c r="L94" s="9" t="str">
        <f t="shared" si="14"/>
        <v>No</v>
      </c>
    </row>
    <row r="95" spans="1:12" ht="25.5" x14ac:dyDescent="0.2">
      <c r="A95" s="48" t="s">
        <v>1438</v>
      </c>
      <c r="B95" s="37" t="s">
        <v>213</v>
      </c>
      <c r="C95" s="49">
        <v>26824.650130999999</v>
      </c>
      <c r="D95" s="46" t="str">
        <f t="shared" si="11"/>
        <v>N/A</v>
      </c>
      <c r="E95" s="49">
        <v>20597.557099000001</v>
      </c>
      <c r="F95" s="46" t="str">
        <f t="shared" si="12"/>
        <v>N/A</v>
      </c>
      <c r="G95" s="49">
        <v>23840.967562999998</v>
      </c>
      <c r="H95" s="46" t="str">
        <f t="shared" si="13"/>
        <v>N/A</v>
      </c>
      <c r="I95" s="12">
        <v>-23.2</v>
      </c>
      <c r="J95" s="12">
        <v>15.75</v>
      </c>
      <c r="K95" s="47" t="s">
        <v>736</v>
      </c>
      <c r="L95" s="9" t="str">
        <f t="shared" si="14"/>
        <v>Yes</v>
      </c>
    </row>
    <row r="96" spans="1:12" ht="25.5" x14ac:dyDescent="0.2">
      <c r="A96" s="48" t="s">
        <v>623</v>
      </c>
      <c r="B96" s="37" t="s">
        <v>213</v>
      </c>
      <c r="C96" s="49">
        <v>0</v>
      </c>
      <c r="D96" s="46" t="str">
        <f t="shared" si="11"/>
        <v>N/A</v>
      </c>
      <c r="E96" s="49">
        <v>101</v>
      </c>
      <c r="F96" s="46" t="str">
        <f t="shared" si="12"/>
        <v>N/A</v>
      </c>
      <c r="G96" s="49">
        <v>202</v>
      </c>
      <c r="H96" s="46" t="str">
        <f t="shared" si="13"/>
        <v>N/A</v>
      </c>
      <c r="I96" s="12" t="s">
        <v>1736</v>
      </c>
      <c r="J96" s="12">
        <v>100</v>
      </c>
      <c r="K96" s="47" t="s">
        <v>736</v>
      </c>
      <c r="L96" s="9" t="str">
        <f t="shared" si="14"/>
        <v>No</v>
      </c>
    </row>
    <row r="97" spans="1:12" x14ac:dyDescent="0.2">
      <c r="A97" s="48" t="s">
        <v>624</v>
      </c>
      <c r="B97" s="37" t="s">
        <v>213</v>
      </c>
      <c r="C97" s="38">
        <v>0</v>
      </c>
      <c r="D97" s="46" t="str">
        <f t="shared" si="11"/>
        <v>N/A</v>
      </c>
      <c r="E97" s="38">
        <v>11</v>
      </c>
      <c r="F97" s="46" t="str">
        <f t="shared" si="12"/>
        <v>N/A</v>
      </c>
      <c r="G97" s="38">
        <v>11</v>
      </c>
      <c r="H97" s="46" t="str">
        <f t="shared" si="13"/>
        <v>N/A</v>
      </c>
      <c r="I97" s="12" t="s">
        <v>1736</v>
      </c>
      <c r="J97" s="12">
        <v>0</v>
      </c>
      <c r="K97" s="47" t="s">
        <v>736</v>
      </c>
      <c r="L97" s="9" t="str">
        <f t="shared" si="14"/>
        <v>Yes</v>
      </c>
    </row>
    <row r="98" spans="1:12" ht="25.5" x14ac:dyDescent="0.2">
      <c r="A98" s="48" t="s">
        <v>1439</v>
      </c>
      <c r="B98" s="37" t="s">
        <v>213</v>
      </c>
      <c r="C98" s="49" t="s">
        <v>1736</v>
      </c>
      <c r="D98" s="46" t="str">
        <f t="shared" si="11"/>
        <v>N/A</v>
      </c>
      <c r="E98" s="49">
        <v>101</v>
      </c>
      <c r="F98" s="46" t="str">
        <f t="shared" si="12"/>
        <v>N/A</v>
      </c>
      <c r="G98" s="49">
        <v>202</v>
      </c>
      <c r="H98" s="46" t="str">
        <f t="shared" si="13"/>
        <v>N/A</v>
      </c>
      <c r="I98" s="12" t="s">
        <v>1736</v>
      </c>
      <c r="J98" s="12">
        <v>100</v>
      </c>
      <c r="K98" s="47" t="s">
        <v>736</v>
      </c>
      <c r="L98" s="9" t="str">
        <f t="shared" si="14"/>
        <v>No</v>
      </c>
    </row>
    <row r="99" spans="1:12" ht="25.5" x14ac:dyDescent="0.2">
      <c r="A99" s="48" t="s">
        <v>625</v>
      </c>
      <c r="B99" s="37" t="s">
        <v>213</v>
      </c>
      <c r="C99" s="49">
        <v>0</v>
      </c>
      <c r="D99" s="46" t="str">
        <f t="shared" si="11"/>
        <v>N/A</v>
      </c>
      <c r="E99" s="49">
        <v>0</v>
      </c>
      <c r="F99" s="46" t="str">
        <f t="shared" si="12"/>
        <v>N/A</v>
      </c>
      <c r="G99" s="49">
        <v>0</v>
      </c>
      <c r="H99" s="46" t="str">
        <f t="shared" si="13"/>
        <v>N/A</v>
      </c>
      <c r="I99" s="12" t="s">
        <v>1736</v>
      </c>
      <c r="J99" s="12" t="s">
        <v>1736</v>
      </c>
      <c r="K99" s="47" t="s">
        <v>736</v>
      </c>
      <c r="L99" s="9" t="str">
        <f t="shared" si="14"/>
        <v>N/A</v>
      </c>
    </row>
    <row r="100" spans="1:12" x14ac:dyDescent="0.2">
      <c r="A100" s="48" t="s">
        <v>626</v>
      </c>
      <c r="B100" s="37" t="s">
        <v>213</v>
      </c>
      <c r="C100" s="38">
        <v>0</v>
      </c>
      <c r="D100" s="46" t="str">
        <f t="shared" si="11"/>
        <v>N/A</v>
      </c>
      <c r="E100" s="38">
        <v>0</v>
      </c>
      <c r="F100" s="46" t="str">
        <f t="shared" si="12"/>
        <v>N/A</v>
      </c>
      <c r="G100" s="38">
        <v>0</v>
      </c>
      <c r="H100" s="46" t="str">
        <f t="shared" si="13"/>
        <v>N/A</v>
      </c>
      <c r="I100" s="12" t="s">
        <v>1736</v>
      </c>
      <c r="J100" s="12" t="s">
        <v>1736</v>
      </c>
      <c r="K100" s="47" t="s">
        <v>736</v>
      </c>
      <c r="L100" s="9" t="str">
        <f t="shared" si="14"/>
        <v>N/A</v>
      </c>
    </row>
    <row r="101" spans="1:12" ht="25.5" x14ac:dyDescent="0.2">
      <c r="A101" s="48" t="s">
        <v>1440</v>
      </c>
      <c r="B101" s="37" t="s">
        <v>213</v>
      </c>
      <c r="C101" s="49" t="s">
        <v>1736</v>
      </c>
      <c r="D101" s="46" t="str">
        <f t="shared" si="11"/>
        <v>N/A</v>
      </c>
      <c r="E101" s="49" t="s">
        <v>1736</v>
      </c>
      <c r="F101" s="46" t="str">
        <f t="shared" si="12"/>
        <v>N/A</v>
      </c>
      <c r="G101" s="49" t="s">
        <v>1736</v>
      </c>
      <c r="H101" s="46" t="str">
        <f t="shared" si="13"/>
        <v>N/A</v>
      </c>
      <c r="I101" s="12" t="s">
        <v>1736</v>
      </c>
      <c r="J101" s="12" t="s">
        <v>1736</v>
      </c>
      <c r="K101" s="47" t="s">
        <v>736</v>
      </c>
      <c r="L101" s="9" t="str">
        <f t="shared" si="14"/>
        <v>N/A</v>
      </c>
    </row>
    <row r="102" spans="1:12" ht="25.5" x14ac:dyDescent="0.2">
      <c r="A102" s="48" t="s">
        <v>627</v>
      </c>
      <c r="B102" s="37" t="s">
        <v>213</v>
      </c>
      <c r="C102" s="49">
        <v>0</v>
      </c>
      <c r="D102" s="46" t="str">
        <f t="shared" si="11"/>
        <v>N/A</v>
      </c>
      <c r="E102" s="49">
        <v>0</v>
      </c>
      <c r="F102" s="46" t="str">
        <f t="shared" si="12"/>
        <v>N/A</v>
      </c>
      <c r="G102" s="49">
        <v>0</v>
      </c>
      <c r="H102" s="46" t="str">
        <f t="shared" si="13"/>
        <v>N/A</v>
      </c>
      <c r="I102" s="12" t="s">
        <v>1736</v>
      </c>
      <c r="J102" s="12" t="s">
        <v>1736</v>
      </c>
      <c r="K102" s="47" t="s">
        <v>736</v>
      </c>
      <c r="L102" s="9" t="str">
        <f t="shared" si="14"/>
        <v>N/A</v>
      </c>
    </row>
    <row r="103" spans="1:12" ht="25.5" x14ac:dyDescent="0.2">
      <c r="A103" s="48" t="s">
        <v>628</v>
      </c>
      <c r="B103" s="37" t="s">
        <v>213</v>
      </c>
      <c r="C103" s="38">
        <v>0</v>
      </c>
      <c r="D103" s="46" t="str">
        <f t="shared" si="11"/>
        <v>N/A</v>
      </c>
      <c r="E103" s="38">
        <v>0</v>
      </c>
      <c r="F103" s="46" t="str">
        <f t="shared" si="12"/>
        <v>N/A</v>
      </c>
      <c r="G103" s="38">
        <v>0</v>
      </c>
      <c r="H103" s="46" t="str">
        <f t="shared" si="13"/>
        <v>N/A</v>
      </c>
      <c r="I103" s="12" t="s">
        <v>1736</v>
      </c>
      <c r="J103" s="12" t="s">
        <v>1736</v>
      </c>
      <c r="K103" s="47" t="s">
        <v>736</v>
      </c>
      <c r="L103" s="9" t="str">
        <f t="shared" si="14"/>
        <v>N/A</v>
      </c>
    </row>
    <row r="104" spans="1:12" ht="25.5" x14ac:dyDescent="0.2">
      <c r="A104" s="48" t="s">
        <v>1441</v>
      </c>
      <c r="B104" s="37" t="s">
        <v>213</v>
      </c>
      <c r="C104" s="49" t="s">
        <v>1736</v>
      </c>
      <c r="D104" s="46" t="str">
        <f t="shared" si="11"/>
        <v>N/A</v>
      </c>
      <c r="E104" s="49" t="s">
        <v>1736</v>
      </c>
      <c r="F104" s="46" t="str">
        <f t="shared" si="12"/>
        <v>N/A</v>
      </c>
      <c r="G104" s="49" t="s">
        <v>1736</v>
      </c>
      <c r="H104" s="46" t="str">
        <f t="shared" si="13"/>
        <v>N/A</v>
      </c>
      <c r="I104" s="12" t="s">
        <v>1736</v>
      </c>
      <c r="J104" s="12" t="s">
        <v>1736</v>
      </c>
      <c r="K104" s="47" t="s">
        <v>736</v>
      </c>
      <c r="L104" s="9" t="str">
        <f t="shared" si="14"/>
        <v>N/A</v>
      </c>
    </row>
    <row r="105" spans="1:12" ht="25.5" x14ac:dyDescent="0.2">
      <c r="A105" s="48" t="s">
        <v>629</v>
      </c>
      <c r="B105" s="37" t="s">
        <v>213</v>
      </c>
      <c r="C105" s="49">
        <v>1568</v>
      </c>
      <c r="D105" s="46" t="str">
        <f t="shared" si="11"/>
        <v>N/A</v>
      </c>
      <c r="E105" s="49">
        <v>1142</v>
      </c>
      <c r="F105" s="46" t="str">
        <f t="shared" si="12"/>
        <v>N/A</v>
      </c>
      <c r="G105" s="49">
        <v>0</v>
      </c>
      <c r="H105" s="46" t="str">
        <f t="shared" si="13"/>
        <v>N/A</v>
      </c>
      <c r="I105" s="12">
        <v>-27.2</v>
      </c>
      <c r="J105" s="12">
        <v>-100</v>
      </c>
      <c r="K105" s="47" t="s">
        <v>736</v>
      </c>
      <c r="L105" s="9" t="str">
        <f t="shared" si="14"/>
        <v>No</v>
      </c>
    </row>
    <row r="106" spans="1:12" x14ac:dyDescent="0.2">
      <c r="A106" s="48" t="s">
        <v>630</v>
      </c>
      <c r="B106" s="37" t="s">
        <v>213</v>
      </c>
      <c r="C106" s="38">
        <v>11</v>
      </c>
      <c r="D106" s="46" t="str">
        <f t="shared" si="11"/>
        <v>N/A</v>
      </c>
      <c r="E106" s="38">
        <v>11</v>
      </c>
      <c r="F106" s="46" t="str">
        <f t="shared" si="12"/>
        <v>N/A</v>
      </c>
      <c r="G106" s="38">
        <v>0</v>
      </c>
      <c r="H106" s="46" t="str">
        <f t="shared" si="13"/>
        <v>N/A</v>
      </c>
      <c r="I106" s="12">
        <v>-45.5</v>
      </c>
      <c r="J106" s="12">
        <v>-100</v>
      </c>
      <c r="K106" s="47" t="s">
        <v>736</v>
      </c>
      <c r="L106" s="9" t="str">
        <f t="shared" si="14"/>
        <v>No</v>
      </c>
    </row>
    <row r="107" spans="1:12" ht="25.5" x14ac:dyDescent="0.2">
      <c r="A107" s="48" t="s">
        <v>1442</v>
      </c>
      <c r="B107" s="37" t="s">
        <v>213</v>
      </c>
      <c r="C107" s="49">
        <v>142.54545454999999</v>
      </c>
      <c r="D107" s="46" t="str">
        <f t="shared" si="11"/>
        <v>N/A</v>
      </c>
      <c r="E107" s="49">
        <v>190.33333332999999</v>
      </c>
      <c r="F107" s="46" t="str">
        <f t="shared" si="12"/>
        <v>N/A</v>
      </c>
      <c r="G107" s="49" t="s">
        <v>1736</v>
      </c>
      <c r="H107" s="46" t="str">
        <f t="shared" si="13"/>
        <v>N/A</v>
      </c>
      <c r="I107" s="12">
        <v>33.520000000000003</v>
      </c>
      <c r="J107" s="12" t="s">
        <v>1736</v>
      </c>
      <c r="K107" s="47" t="s">
        <v>736</v>
      </c>
      <c r="L107" s="9" t="str">
        <f t="shared" si="14"/>
        <v>N/A</v>
      </c>
    </row>
    <row r="108" spans="1:12" ht="25.5" x14ac:dyDescent="0.2">
      <c r="A108" s="48" t="s">
        <v>631</v>
      </c>
      <c r="B108" s="37" t="s">
        <v>213</v>
      </c>
      <c r="C108" s="49">
        <v>0</v>
      </c>
      <c r="D108" s="46" t="str">
        <f t="shared" si="11"/>
        <v>N/A</v>
      </c>
      <c r="E108" s="49">
        <v>0</v>
      </c>
      <c r="F108" s="46" t="str">
        <f t="shared" si="12"/>
        <v>N/A</v>
      </c>
      <c r="G108" s="49">
        <v>0</v>
      </c>
      <c r="H108" s="46" t="str">
        <f t="shared" si="13"/>
        <v>N/A</v>
      </c>
      <c r="I108" s="12" t="s">
        <v>1736</v>
      </c>
      <c r="J108" s="12" t="s">
        <v>1736</v>
      </c>
      <c r="K108" s="47" t="s">
        <v>736</v>
      </c>
      <c r="L108" s="9" t="str">
        <f t="shared" si="14"/>
        <v>N/A</v>
      </c>
    </row>
    <row r="109" spans="1:12" x14ac:dyDescent="0.2">
      <c r="A109" s="48" t="s">
        <v>632</v>
      </c>
      <c r="B109" s="37" t="s">
        <v>213</v>
      </c>
      <c r="C109" s="38">
        <v>0</v>
      </c>
      <c r="D109" s="46" t="str">
        <f t="shared" si="11"/>
        <v>N/A</v>
      </c>
      <c r="E109" s="38">
        <v>0</v>
      </c>
      <c r="F109" s="46" t="str">
        <f t="shared" si="12"/>
        <v>N/A</v>
      </c>
      <c r="G109" s="38">
        <v>0</v>
      </c>
      <c r="H109" s="46" t="str">
        <f t="shared" si="13"/>
        <v>N/A</v>
      </c>
      <c r="I109" s="12" t="s">
        <v>1736</v>
      </c>
      <c r="J109" s="12" t="s">
        <v>1736</v>
      </c>
      <c r="K109" s="47" t="s">
        <v>736</v>
      </c>
      <c r="L109" s="9" t="str">
        <f t="shared" si="14"/>
        <v>N/A</v>
      </c>
    </row>
    <row r="110" spans="1:12" ht="25.5" x14ac:dyDescent="0.2">
      <c r="A110" s="48" t="s">
        <v>1443</v>
      </c>
      <c r="B110" s="37" t="s">
        <v>213</v>
      </c>
      <c r="C110" s="49" t="s">
        <v>1736</v>
      </c>
      <c r="D110" s="46" t="str">
        <f t="shared" si="11"/>
        <v>N/A</v>
      </c>
      <c r="E110" s="49" t="s">
        <v>1736</v>
      </c>
      <c r="F110" s="46" t="str">
        <f t="shared" si="12"/>
        <v>N/A</v>
      </c>
      <c r="G110" s="49" t="s">
        <v>1736</v>
      </c>
      <c r="H110" s="46" t="str">
        <f t="shared" si="13"/>
        <v>N/A</v>
      </c>
      <c r="I110" s="12" t="s">
        <v>1736</v>
      </c>
      <c r="J110" s="12" t="s">
        <v>1736</v>
      </c>
      <c r="K110" s="47" t="s">
        <v>736</v>
      </c>
      <c r="L110" s="9" t="str">
        <f t="shared" si="14"/>
        <v>N/A</v>
      </c>
    </row>
    <row r="111" spans="1:12" ht="25.5" x14ac:dyDescent="0.2">
      <c r="A111" s="48" t="s">
        <v>633</v>
      </c>
      <c r="B111" s="37" t="s">
        <v>213</v>
      </c>
      <c r="C111" s="49">
        <v>0</v>
      </c>
      <c r="D111" s="46" t="str">
        <f t="shared" si="11"/>
        <v>N/A</v>
      </c>
      <c r="E111" s="49">
        <v>0</v>
      </c>
      <c r="F111" s="46" t="str">
        <f t="shared" si="12"/>
        <v>N/A</v>
      </c>
      <c r="G111" s="49">
        <v>0</v>
      </c>
      <c r="H111" s="46" t="str">
        <f t="shared" si="13"/>
        <v>N/A</v>
      </c>
      <c r="I111" s="12" t="s">
        <v>1736</v>
      </c>
      <c r="J111" s="12" t="s">
        <v>1736</v>
      </c>
      <c r="K111" s="47" t="s">
        <v>736</v>
      </c>
      <c r="L111" s="9" t="str">
        <f t="shared" si="14"/>
        <v>N/A</v>
      </c>
    </row>
    <row r="112" spans="1:12" x14ac:dyDescent="0.2">
      <c r="A112" s="48" t="s">
        <v>634</v>
      </c>
      <c r="B112" s="37" t="s">
        <v>213</v>
      </c>
      <c r="C112" s="38">
        <v>0</v>
      </c>
      <c r="D112" s="46" t="str">
        <f t="shared" si="11"/>
        <v>N/A</v>
      </c>
      <c r="E112" s="38">
        <v>0</v>
      </c>
      <c r="F112" s="46" t="str">
        <f t="shared" si="12"/>
        <v>N/A</v>
      </c>
      <c r="G112" s="38">
        <v>0</v>
      </c>
      <c r="H112" s="46" t="str">
        <f t="shared" si="13"/>
        <v>N/A</v>
      </c>
      <c r="I112" s="12" t="s">
        <v>1736</v>
      </c>
      <c r="J112" s="12" t="s">
        <v>1736</v>
      </c>
      <c r="K112" s="47" t="s">
        <v>736</v>
      </c>
      <c r="L112" s="9" t="str">
        <f t="shared" si="14"/>
        <v>N/A</v>
      </c>
    </row>
    <row r="113" spans="1:12" x14ac:dyDescent="0.2">
      <c r="A113" s="48" t="s">
        <v>1444</v>
      </c>
      <c r="B113" s="37" t="s">
        <v>213</v>
      </c>
      <c r="C113" s="49" t="s">
        <v>1736</v>
      </c>
      <c r="D113" s="46" t="str">
        <f t="shared" si="11"/>
        <v>N/A</v>
      </c>
      <c r="E113" s="49" t="s">
        <v>1736</v>
      </c>
      <c r="F113" s="46" t="str">
        <f t="shared" si="12"/>
        <v>N/A</v>
      </c>
      <c r="G113" s="49" t="s">
        <v>1736</v>
      </c>
      <c r="H113" s="46" t="str">
        <f t="shared" si="13"/>
        <v>N/A</v>
      </c>
      <c r="I113" s="12" t="s">
        <v>1736</v>
      </c>
      <c r="J113" s="12" t="s">
        <v>1736</v>
      </c>
      <c r="K113" s="47" t="s">
        <v>736</v>
      </c>
      <c r="L113" s="9" t="str">
        <f t="shared" si="14"/>
        <v>N/A</v>
      </c>
    </row>
    <row r="114" spans="1:12" ht="25.5" x14ac:dyDescent="0.2">
      <c r="A114" s="48" t="s">
        <v>635</v>
      </c>
      <c r="B114" s="37" t="s">
        <v>213</v>
      </c>
      <c r="C114" s="49">
        <v>0</v>
      </c>
      <c r="D114" s="46" t="str">
        <f t="shared" si="11"/>
        <v>N/A</v>
      </c>
      <c r="E114" s="49">
        <v>0</v>
      </c>
      <c r="F114" s="46" t="str">
        <f t="shared" si="12"/>
        <v>N/A</v>
      </c>
      <c r="G114" s="49">
        <v>0</v>
      </c>
      <c r="H114" s="46" t="str">
        <f t="shared" si="13"/>
        <v>N/A</v>
      </c>
      <c r="I114" s="12" t="s">
        <v>1736</v>
      </c>
      <c r="J114" s="12" t="s">
        <v>1736</v>
      </c>
      <c r="K114" s="47" t="s">
        <v>736</v>
      </c>
      <c r="L114" s="9" t="str">
        <f>IF(J114="Div by 0", "N/A", IF(OR(J114="N/A",K114="N/A"),"N/A", IF(J114&gt;VALUE(MID(K114,1,2)), "No", IF(J114&lt;-1*VALUE(MID(K114,1,2)), "No", "Yes"))))</f>
        <v>N/A</v>
      </c>
    </row>
    <row r="115" spans="1:12" x14ac:dyDescent="0.2">
      <c r="A115" s="48" t="s">
        <v>636</v>
      </c>
      <c r="B115" s="37" t="s">
        <v>213</v>
      </c>
      <c r="C115" s="38">
        <v>0</v>
      </c>
      <c r="D115" s="46" t="str">
        <f t="shared" si="11"/>
        <v>N/A</v>
      </c>
      <c r="E115" s="38">
        <v>0</v>
      </c>
      <c r="F115" s="46" t="str">
        <f t="shared" si="12"/>
        <v>N/A</v>
      </c>
      <c r="G115" s="38">
        <v>0</v>
      </c>
      <c r="H115" s="46" t="str">
        <f t="shared" si="13"/>
        <v>N/A</v>
      </c>
      <c r="I115" s="12" t="s">
        <v>1736</v>
      </c>
      <c r="J115" s="12" t="s">
        <v>1736</v>
      </c>
      <c r="K115" s="47" t="s">
        <v>736</v>
      </c>
      <c r="L115" s="9" t="str">
        <f t="shared" ref="L115:L119" si="15">IF(J115="Div by 0", "N/A", IF(OR(J115="N/A",K115="N/A"),"N/A", IF(J115&gt;VALUE(MID(K115,1,2)), "No", IF(J115&lt;-1*VALUE(MID(K115,1,2)), "No", "Yes"))))</f>
        <v>N/A</v>
      </c>
    </row>
    <row r="116" spans="1:12" ht="25.5" x14ac:dyDescent="0.2">
      <c r="A116" s="48" t="s">
        <v>1445</v>
      </c>
      <c r="B116" s="37" t="s">
        <v>213</v>
      </c>
      <c r="C116" s="49" t="s">
        <v>1736</v>
      </c>
      <c r="D116" s="46" t="str">
        <f t="shared" si="11"/>
        <v>N/A</v>
      </c>
      <c r="E116" s="49" t="s">
        <v>1736</v>
      </c>
      <c r="F116" s="46" t="str">
        <f t="shared" si="12"/>
        <v>N/A</v>
      </c>
      <c r="G116" s="49" t="s">
        <v>1736</v>
      </c>
      <c r="H116" s="46" t="str">
        <f t="shared" si="13"/>
        <v>N/A</v>
      </c>
      <c r="I116" s="12" t="s">
        <v>1736</v>
      </c>
      <c r="J116" s="12" t="s">
        <v>1736</v>
      </c>
      <c r="K116" s="47" t="s">
        <v>736</v>
      </c>
      <c r="L116" s="9" t="str">
        <f t="shared" si="15"/>
        <v>N/A</v>
      </c>
    </row>
    <row r="117" spans="1:12" ht="25.5" x14ac:dyDescent="0.2">
      <c r="A117" s="48" t="s">
        <v>637</v>
      </c>
      <c r="B117" s="37" t="s">
        <v>213</v>
      </c>
      <c r="C117" s="49">
        <v>0</v>
      </c>
      <c r="D117" s="46" t="str">
        <f t="shared" si="11"/>
        <v>N/A</v>
      </c>
      <c r="E117" s="49">
        <v>0</v>
      </c>
      <c r="F117" s="46" t="str">
        <f t="shared" si="12"/>
        <v>N/A</v>
      </c>
      <c r="G117" s="49">
        <v>0</v>
      </c>
      <c r="H117" s="46" t="str">
        <f t="shared" si="13"/>
        <v>N/A</v>
      </c>
      <c r="I117" s="12" t="s">
        <v>1736</v>
      </c>
      <c r="J117" s="12" t="s">
        <v>1736</v>
      </c>
      <c r="K117" s="47" t="s">
        <v>736</v>
      </c>
      <c r="L117" s="9" t="str">
        <f t="shared" si="15"/>
        <v>N/A</v>
      </c>
    </row>
    <row r="118" spans="1:12" x14ac:dyDescent="0.2">
      <c r="A118" s="48" t="s">
        <v>638</v>
      </c>
      <c r="B118" s="37" t="s">
        <v>213</v>
      </c>
      <c r="C118" s="38">
        <v>0</v>
      </c>
      <c r="D118" s="46" t="str">
        <f t="shared" si="11"/>
        <v>N/A</v>
      </c>
      <c r="E118" s="38">
        <v>0</v>
      </c>
      <c r="F118" s="46" t="str">
        <f t="shared" si="12"/>
        <v>N/A</v>
      </c>
      <c r="G118" s="38">
        <v>0</v>
      </c>
      <c r="H118" s="46" t="str">
        <f t="shared" si="13"/>
        <v>N/A</v>
      </c>
      <c r="I118" s="12" t="s">
        <v>1736</v>
      </c>
      <c r="J118" s="12" t="s">
        <v>1736</v>
      </c>
      <c r="K118" s="47" t="s">
        <v>736</v>
      </c>
      <c r="L118" s="9" t="str">
        <f t="shared" si="15"/>
        <v>N/A</v>
      </c>
    </row>
    <row r="119" spans="1:12" ht="25.5" x14ac:dyDescent="0.2">
      <c r="A119" s="48" t="s">
        <v>1446</v>
      </c>
      <c r="B119" s="37" t="s">
        <v>213</v>
      </c>
      <c r="C119" s="49" t="s">
        <v>1736</v>
      </c>
      <c r="D119" s="46" t="str">
        <f t="shared" si="11"/>
        <v>N/A</v>
      </c>
      <c r="E119" s="49" t="s">
        <v>1736</v>
      </c>
      <c r="F119" s="46" t="str">
        <f t="shared" si="12"/>
        <v>N/A</v>
      </c>
      <c r="G119" s="49" t="s">
        <v>1736</v>
      </c>
      <c r="H119" s="46" t="str">
        <f t="shared" si="13"/>
        <v>N/A</v>
      </c>
      <c r="I119" s="12" t="s">
        <v>1736</v>
      </c>
      <c r="J119" s="12" t="s">
        <v>1736</v>
      </c>
      <c r="K119" s="47" t="s">
        <v>736</v>
      </c>
      <c r="L119" s="9" t="str">
        <f t="shared" si="15"/>
        <v>N/A</v>
      </c>
    </row>
    <row r="120" spans="1:12" ht="25.5" x14ac:dyDescent="0.2">
      <c r="A120" s="48" t="s">
        <v>639</v>
      </c>
      <c r="B120" s="37" t="s">
        <v>213</v>
      </c>
      <c r="C120" s="49">
        <v>72028</v>
      </c>
      <c r="D120" s="46" t="str">
        <f t="shared" si="11"/>
        <v>N/A</v>
      </c>
      <c r="E120" s="49">
        <v>73016</v>
      </c>
      <c r="F120" s="46" t="str">
        <f t="shared" si="12"/>
        <v>N/A</v>
      </c>
      <c r="G120" s="49">
        <v>152434</v>
      </c>
      <c r="H120" s="46" t="str">
        <f t="shared" si="13"/>
        <v>N/A</v>
      </c>
      <c r="I120" s="12">
        <v>1.3720000000000001</v>
      </c>
      <c r="J120" s="12">
        <v>108.8</v>
      </c>
      <c r="K120" s="47" t="s">
        <v>736</v>
      </c>
      <c r="L120" s="9" t="str">
        <f t="shared" ref="L120:L131" si="16">IF(J120="Div by 0", "N/A", IF(K120="N/A","N/A", IF(J120&gt;VALUE(MID(K120,1,2)), "No", IF(J120&lt;-1*VALUE(MID(K120,1,2)), "No", "Yes"))))</f>
        <v>No</v>
      </c>
    </row>
    <row r="121" spans="1:12" ht="25.5" x14ac:dyDescent="0.2">
      <c r="A121" s="48" t="s">
        <v>640</v>
      </c>
      <c r="B121" s="37" t="s">
        <v>213</v>
      </c>
      <c r="C121" s="38">
        <v>30</v>
      </c>
      <c r="D121" s="46" t="str">
        <f t="shared" si="11"/>
        <v>N/A</v>
      </c>
      <c r="E121" s="38">
        <v>33</v>
      </c>
      <c r="F121" s="46" t="str">
        <f t="shared" si="12"/>
        <v>N/A</v>
      </c>
      <c r="G121" s="38">
        <v>50</v>
      </c>
      <c r="H121" s="46" t="str">
        <f t="shared" si="13"/>
        <v>N/A</v>
      </c>
      <c r="I121" s="12">
        <v>10</v>
      </c>
      <c r="J121" s="12">
        <v>51.52</v>
      </c>
      <c r="K121" s="47" t="s">
        <v>736</v>
      </c>
      <c r="L121" s="9" t="str">
        <f t="shared" si="16"/>
        <v>No</v>
      </c>
    </row>
    <row r="122" spans="1:12" ht="25.5" x14ac:dyDescent="0.2">
      <c r="A122" s="48" t="s">
        <v>1447</v>
      </c>
      <c r="B122" s="37" t="s">
        <v>213</v>
      </c>
      <c r="C122" s="49">
        <v>2400.9333333</v>
      </c>
      <c r="D122" s="46" t="str">
        <f t="shared" si="11"/>
        <v>N/A</v>
      </c>
      <c r="E122" s="49">
        <v>2212.6060606000001</v>
      </c>
      <c r="F122" s="46" t="str">
        <f t="shared" si="12"/>
        <v>N/A</v>
      </c>
      <c r="G122" s="49">
        <v>3048.68</v>
      </c>
      <c r="H122" s="46" t="str">
        <f t="shared" si="13"/>
        <v>N/A</v>
      </c>
      <c r="I122" s="12">
        <v>-7.84</v>
      </c>
      <c r="J122" s="12">
        <v>37.79</v>
      </c>
      <c r="K122" s="47" t="s">
        <v>736</v>
      </c>
      <c r="L122" s="9" t="str">
        <f t="shared" si="16"/>
        <v>No</v>
      </c>
    </row>
    <row r="123" spans="1:12" ht="25.5" x14ac:dyDescent="0.2">
      <c r="A123" s="48" t="s">
        <v>641</v>
      </c>
      <c r="B123" s="37" t="s">
        <v>213</v>
      </c>
      <c r="C123" s="49">
        <v>34636097</v>
      </c>
      <c r="D123" s="46" t="str">
        <f t="shared" ref="D123:D131" si="17">IF($B123="N/A","N/A",IF(C123&gt;10,"No",IF(C123&lt;-10,"No","Yes")))</f>
        <v>N/A</v>
      </c>
      <c r="E123" s="49">
        <v>50537412</v>
      </c>
      <c r="F123" s="46" t="str">
        <f t="shared" ref="F123:F131" si="18">IF($B123="N/A","N/A",IF(E123&gt;10,"No",IF(E123&lt;-10,"No","Yes")))</f>
        <v>N/A</v>
      </c>
      <c r="G123" s="49">
        <v>80045210</v>
      </c>
      <c r="H123" s="46" t="str">
        <f t="shared" ref="H123:H131" si="19">IF($B123="N/A","N/A",IF(G123&gt;10,"No",IF(G123&lt;-10,"No","Yes")))</f>
        <v>N/A</v>
      </c>
      <c r="I123" s="12">
        <v>45.91</v>
      </c>
      <c r="J123" s="12">
        <v>58.39</v>
      </c>
      <c r="K123" s="47" t="s">
        <v>736</v>
      </c>
      <c r="L123" s="9" t="str">
        <f t="shared" si="16"/>
        <v>No</v>
      </c>
    </row>
    <row r="124" spans="1:12" x14ac:dyDescent="0.2">
      <c r="A124" s="48" t="s">
        <v>642</v>
      </c>
      <c r="B124" s="37" t="s">
        <v>213</v>
      </c>
      <c r="C124" s="38">
        <v>334</v>
      </c>
      <c r="D124" s="46" t="str">
        <f t="shared" si="17"/>
        <v>N/A</v>
      </c>
      <c r="E124" s="38">
        <v>559</v>
      </c>
      <c r="F124" s="46" t="str">
        <f t="shared" si="18"/>
        <v>N/A</v>
      </c>
      <c r="G124" s="38">
        <v>908</v>
      </c>
      <c r="H124" s="46" t="str">
        <f t="shared" si="19"/>
        <v>N/A</v>
      </c>
      <c r="I124" s="12">
        <v>67.37</v>
      </c>
      <c r="J124" s="12">
        <v>62.43</v>
      </c>
      <c r="K124" s="47" t="s">
        <v>736</v>
      </c>
      <c r="L124" s="9" t="str">
        <f t="shared" si="16"/>
        <v>No</v>
      </c>
    </row>
    <row r="125" spans="1:12" ht="25.5" x14ac:dyDescent="0.2">
      <c r="A125" s="48" t="s">
        <v>1448</v>
      </c>
      <c r="B125" s="37" t="s">
        <v>213</v>
      </c>
      <c r="C125" s="49">
        <v>103700.88922</v>
      </c>
      <c r="D125" s="46" t="str">
        <f t="shared" si="17"/>
        <v>N/A</v>
      </c>
      <c r="E125" s="49">
        <v>90406.819319999995</v>
      </c>
      <c r="F125" s="46" t="str">
        <f t="shared" si="18"/>
        <v>N/A</v>
      </c>
      <c r="G125" s="49">
        <v>88155.517621000006</v>
      </c>
      <c r="H125" s="46" t="str">
        <f t="shared" si="19"/>
        <v>N/A</v>
      </c>
      <c r="I125" s="12">
        <v>-12.8</v>
      </c>
      <c r="J125" s="12">
        <v>-2.4900000000000002</v>
      </c>
      <c r="K125" s="47" t="s">
        <v>736</v>
      </c>
      <c r="L125" s="9" t="str">
        <f t="shared" si="16"/>
        <v>Yes</v>
      </c>
    </row>
    <row r="126" spans="1:12" ht="25.5" x14ac:dyDescent="0.2">
      <c r="A126" s="48" t="s">
        <v>643</v>
      </c>
      <c r="B126" s="37" t="s">
        <v>213</v>
      </c>
      <c r="C126" s="49">
        <v>1516213</v>
      </c>
      <c r="D126" s="46" t="str">
        <f t="shared" si="17"/>
        <v>N/A</v>
      </c>
      <c r="E126" s="49">
        <v>2179689</v>
      </c>
      <c r="F126" s="46" t="str">
        <f t="shared" si="18"/>
        <v>N/A</v>
      </c>
      <c r="G126" s="49">
        <v>2611424</v>
      </c>
      <c r="H126" s="46" t="str">
        <f t="shared" si="19"/>
        <v>N/A</v>
      </c>
      <c r="I126" s="12">
        <v>43.76</v>
      </c>
      <c r="J126" s="12">
        <v>19.809999999999999</v>
      </c>
      <c r="K126" s="47" t="s">
        <v>736</v>
      </c>
      <c r="L126" s="9" t="str">
        <f t="shared" si="16"/>
        <v>Yes</v>
      </c>
    </row>
    <row r="127" spans="1:12" x14ac:dyDescent="0.2">
      <c r="A127" s="48" t="s">
        <v>644</v>
      </c>
      <c r="B127" s="37" t="s">
        <v>213</v>
      </c>
      <c r="C127" s="38">
        <v>221</v>
      </c>
      <c r="D127" s="46" t="str">
        <f t="shared" si="17"/>
        <v>N/A</v>
      </c>
      <c r="E127" s="38">
        <v>317</v>
      </c>
      <c r="F127" s="46" t="str">
        <f t="shared" si="18"/>
        <v>N/A</v>
      </c>
      <c r="G127" s="38">
        <v>422</v>
      </c>
      <c r="H127" s="46" t="str">
        <f t="shared" si="19"/>
        <v>N/A</v>
      </c>
      <c r="I127" s="12">
        <v>43.44</v>
      </c>
      <c r="J127" s="12">
        <v>33.119999999999997</v>
      </c>
      <c r="K127" s="47" t="s">
        <v>736</v>
      </c>
      <c r="L127" s="9" t="str">
        <f t="shared" si="16"/>
        <v>No</v>
      </c>
    </row>
    <row r="128" spans="1:12" ht="25.5" x14ac:dyDescent="0.2">
      <c r="A128" s="48" t="s">
        <v>1449</v>
      </c>
      <c r="B128" s="37" t="s">
        <v>213</v>
      </c>
      <c r="C128" s="49">
        <v>6860.6923077000001</v>
      </c>
      <c r="D128" s="46" t="str">
        <f t="shared" si="17"/>
        <v>N/A</v>
      </c>
      <c r="E128" s="49">
        <v>6875.9905362999998</v>
      </c>
      <c r="F128" s="46" t="str">
        <f t="shared" si="18"/>
        <v>N/A</v>
      </c>
      <c r="G128" s="49">
        <v>6188.2085307999996</v>
      </c>
      <c r="H128" s="46" t="str">
        <f t="shared" si="19"/>
        <v>N/A</v>
      </c>
      <c r="I128" s="12">
        <v>0.223</v>
      </c>
      <c r="J128" s="12">
        <v>-10</v>
      </c>
      <c r="K128" s="47" t="s">
        <v>736</v>
      </c>
      <c r="L128" s="9" t="str">
        <f t="shared" si="16"/>
        <v>Yes</v>
      </c>
    </row>
    <row r="129" spans="1:12" ht="25.5" x14ac:dyDescent="0.2">
      <c r="A129" s="48" t="s">
        <v>645</v>
      </c>
      <c r="B129" s="37" t="s">
        <v>213</v>
      </c>
      <c r="C129" s="49">
        <v>6536087</v>
      </c>
      <c r="D129" s="46" t="str">
        <f t="shared" si="17"/>
        <v>N/A</v>
      </c>
      <c r="E129" s="49">
        <v>10517436</v>
      </c>
      <c r="F129" s="46" t="str">
        <f t="shared" si="18"/>
        <v>N/A</v>
      </c>
      <c r="G129" s="49">
        <v>17249155</v>
      </c>
      <c r="H129" s="46" t="str">
        <f t="shared" si="19"/>
        <v>N/A</v>
      </c>
      <c r="I129" s="12">
        <v>60.91</v>
      </c>
      <c r="J129" s="12">
        <v>64.010000000000005</v>
      </c>
      <c r="K129" s="47" t="s">
        <v>736</v>
      </c>
      <c r="L129" s="9" t="str">
        <f t="shared" si="16"/>
        <v>No</v>
      </c>
    </row>
    <row r="130" spans="1:12" x14ac:dyDescent="0.2">
      <c r="A130" s="48" t="s">
        <v>646</v>
      </c>
      <c r="B130" s="37" t="s">
        <v>213</v>
      </c>
      <c r="C130" s="38">
        <v>359</v>
      </c>
      <c r="D130" s="46" t="str">
        <f t="shared" si="17"/>
        <v>N/A</v>
      </c>
      <c r="E130" s="38">
        <v>616</v>
      </c>
      <c r="F130" s="46" t="str">
        <f t="shared" si="18"/>
        <v>N/A</v>
      </c>
      <c r="G130" s="38">
        <v>1006</v>
      </c>
      <c r="H130" s="46" t="str">
        <f t="shared" si="19"/>
        <v>N/A</v>
      </c>
      <c r="I130" s="12">
        <v>71.59</v>
      </c>
      <c r="J130" s="12">
        <v>63.31</v>
      </c>
      <c r="K130" s="47" t="s">
        <v>736</v>
      </c>
      <c r="L130" s="9" t="str">
        <f t="shared" si="16"/>
        <v>No</v>
      </c>
    </row>
    <row r="131" spans="1:12" ht="25.5" x14ac:dyDescent="0.2">
      <c r="A131" s="48" t="s">
        <v>1450</v>
      </c>
      <c r="B131" s="37" t="s">
        <v>213</v>
      </c>
      <c r="C131" s="49">
        <v>18206.370473999999</v>
      </c>
      <c r="D131" s="46" t="str">
        <f t="shared" si="17"/>
        <v>N/A</v>
      </c>
      <c r="E131" s="49">
        <v>17073.759740000001</v>
      </c>
      <c r="F131" s="46" t="str">
        <f t="shared" si="18"/>
        <v>N/A</v>
      </c>
      <c r="G131" s="49">
        <v>17146.277335999999</v>
      </c>
      <c r="H131" s="46" t="str">
        <f t="shared" si="19"/>
        <v>N/A</v>
      </c>
      <c r="I131" s="12">
        <v>-6.22</v>
      </c>
      <c r="J131" s="12">
        <v>0.42470000000000002</v>
      </c>
      <c r="K131" s="47" t="s">
        <v>736</v>
      </c>
      <c r="L131" s="9" t="str">
        <f t="shared" si="16"/>
        <v>Yes</v>
      </c>
    </row>
    <row r="132" spans="1:12" x14ac:dyDescent="0.2">
      <c r="A132" s="48" t="s">
        <v>1451</v>
      </c>
      <c r="B132" s="37" t="s">
        <v>213</v>
      </c>
      <c r="C132" s="49">
        <v>19.385441527000001</v>
      </c>
      <c r="D132" s="46" t="str">
        <f t="shared" ref="D132:D143" si="20">IF($B132="N/A","N/A",IF(C132&gt;10,"No",IF(C132&lt;-10,"No","Yes")))</f>
        <v>N/A</v>
      </c>
      <c r="E132" s="49">
        <v>5.6328690807999999</v>
      </c>
      <c r="F132" s="46" t="str">
        <f t="shared" ref="F132:F143" si="21">IF($B132="N/A","N/A",IF(E132&gt;10,"No",IF(E132&lt;-10,"No","Yes")))</f>
        <v>N/A</v>
      </c>
      <c r="G132" s="49">
        <v>9.8343705121999996</v>
      </c>
      <c r="H132" s="46" t="str">
        <f t="shared" ref="H132:H143" si="22">IF($B132="N/A","N/A",IF(G132&gt;10,"No",IF(G132&lt;-10,"No","Yes")))</f>
        <v>N/A</v>
      </c>
      <c r="I132" s="12">
        <v>-70.900000000000006</v>
      </c>
      <c r="J132" s="12">
        <v>74.59</v>
      </c>
      <c r="K132" s="47" t="s">
        <v>736</v>
      </c>
      <c r="L132" s="9" t="str">
        <f t="shared" ref="L132:L143" si="23">IF(J132="Div by 0", "N/A", IF(K132="N/A","N/A", IF(J132&gt;VALUE(MID(K132,1,2)), "No", IF(J132&lt;-1*VALUE(MID(K132,1,2)), "No", "Yes"))))</f>
        <v>No</v>
      </c>
    </row>
    <row r="133" spans="1:12" x14ac:dyDescent="0.2">
      <c r="A133" s="48" t="s">
        <v>1452</v>
      </c>
      <c r="B133" s="37" t="s">
        <v>213</v>
      </c>
      <c r="C133" s="49">
        <v>41.321100917000003</v>
      </c>
      <c r="D133" s="46" t="str">
        <f t="shared" si="20"/>
        <v>N/A</v>
      </c>
      <c r="E133" s="49">
        <v>8.6917293233000006</v>
      </c>
      <c r="F133" s="46" t="str">
        <f t="shared" si="21"/>
        <v>N/A</v>
      </c>
      <c r="G133" s="49">
        <v>7.7616279070000003</v>
      </c>
      <c r="H133" s="46" t="str">
        <f t="shared" si="22"/>
        <v>N/A</v>
      </c>
      <c r="I133" s="12">
        <v>-79</v>
      </c>
      <c r="J133" s="12">
        <v>-10.7</v>
      </c>
      <c r="K133" s="47" t="s">
        <v>736</v>
      </c>
      <c r="L133" s="9" t="str">
        <f t="shared" si="23"/>
        <v>Yes</v>
      </c>
    </row>
    <row r="134" spans="1:12" x14ac:dyDescent="0.2">
      <c r="A134" s="48" t="s">
        <v>1453</v>
      </c>
      <c r="B134" s="37" t="s">
        <v>213</v>
      </c>
      <c r="C134" s="49">
        <v>17.962772785999999</v>
      </c>
      <c r="D134" s="46" t="str">
        <f t="shared" si="20"/>
        <v>N/A</v>
      </c>
      <c r="E134" s="49">
        <v>5.4174228675</v>
      </c>
      <c r="F134" s="46" t="str">
        <f t="shared" si="21"/>
        <v>N/A</v>
      </c>
      <c r="G134" s="49">
        <v>10.036050157</v>
      </c>
      <c r="H134" s="46" t="str">
        <f t="shared" si="22"/>
        <v>N/A</v>
      </c>
      <c r="I134" s="12">
        <v>-69.8</v>
      </c>
      <c r="J134" s="12">
        <v>85.26</v>
      </c>
      <c r="K134" s="47" t="s">
        <v>736</v>
      </c>
      <c r="L134" s="9" t="str">
        <f t="shared" si="23"/>
        <v>No</v>
      </c>
    </row>
    <row r="135" spans="1:12" x14ac:dyDescent="0.2">
      <c r="A135" s="48" t="s">
        <v>1454</v>
      </c>
      <c r="B135" s="37" t="s">
        <v>213</v>
      </c>
      <c r="C135" s="49">
        <v>18461.730907000001</v>
      </c>
      <c r="D135" s="46" t="str">
        <f t="shared" si="20"/>
        <v>N/A</v>
      </c>
      <c r="E135" s="49">
        <v>17111.218384</v>
      </c>
      <c r="F135" s="46" t="str">
        <f t="shared" si="21"/>
        <v>N/A</v>
      </c>
      <c r="G135" s="49">
        <v>15343.960746999999</v>
      </c>
      <c r="H135" s="46" t="str">
        <f t="shared" si="22"/>
        <v>N/A</v>
      </c>
      <c r="I135" s="12">
        <v>-7.32</v>
      </c>
      <c r="J135" s="12">
        <v>-10.3</v>
      </c>
      <c r="K135" s="47" t="s">
        <v>736</v>
      </c>
      <c r="L135" s="9" t="str">
        <f t="shared" si="23"/>
        <v>Yes</v>
      </c>
    </row>
    <row r="136" spans="1:12" x14ac:dyDescent="0.2">
      <c r="A136" s="48" t="s">
        <v>1455</v>
      </c>
      <c r="B136" s="37" t="s">
        <v>213</v>
      </c>
      <c r="C136" s="49">
        <v>40840.229357999997</v>
      </c>
      <c r="D136" s="46" t="str">
        <f t="shared" si="20"/>
        <v>N/A</v>
      </c>
      <c r="E136" s="49">
        <v>41654.909774</v>
      </c>
      <c r="F136" s="46" t="str">
        <f t="shared" si="21"/>
        <v>N/A</v>
      </c>
      <c r="G136" s="49">
        <v>38646.784884000001</v>
      </c>
      <c r="H136" s="46" t="str">
        <f t="shared" si="22"/>
        <v>N/A</v>
      </c>
      <c r="I136" s="12">
        <v>1.9950000000000001</v>
      </c>
      <c r="J136" s="12">
        <v>-7.22</v>
      </c>
      <c r="K136" s="47" t="s">
        <v>736</v>
      </c>
      <c r="L136" s="9" t="str">
        <f t="shared" si="23"/>
        <v>Yes</v>
      </c>
    </row>
    <row r="137" spans="1:12" x14ac:dyDescent="0.2">
      <c r="A137" s="48" t="s">
        <v>1456</v>
      </c>
      <c r="B137" s="37" t="s">
        <v>213</v>
      </c>
      <c r="C137" s="49">
        <v>17002.744544000001</v>
      </c>
      <c r="D137" s="46" t="str">
        <f t="shared" si="20"/>
        <v>N/A</v>
      </c>
      <c r="E137" s="49">
        <v>15229.603145999999</v>
      </c>
      <c r="F137" s="46" t="str">
        <f t="shared" si="21"/>
        <v>N/A</v>
      </c>
      <c r="G137" s="49">
        <v>13273.922153</v>
      </c>
      <c r="H137" s="46" t="str">
        <f t="shared" si="22"/>
        <v>N/A</v>
      </c>
      <c r="I137" s="12">
        <v>-10.4</v>
      </c>
      <c r="J137" s="12">
        <v>-12.8</v>
      </c>
      <c r="K137" s="47" t="s">
        <v>736</v>
      </c>
      <c r="L137" s="9" t="str">
        <f t="shared" si="23"/>
        <v>Yes</v>
      </c>
    </row>
    <row r="138" spans="1:12" x14ac:dyDescent="0.2">
      <c r="A138" s="48" t="s">
        <v>1457</v>
      </c>
      <c r="B138" s="37" t="s">
        <v>213</v>
      </c>
      <c r="C138" s="49">
        <v>292.21658710999998</v>
      </c>
      <c r="D138" s="46" t="str">
        <f t="shared" si="20"/>
        <v>N/A</v>
      </c>
      <c r="E138" s="49">
        <v>257.94874651999999</v>
      </c>
      <c r="F138" s="46" t="str">
        <f t="shared" si="21"/>
        <v>N/A</v>
      </c>
      <c r="G138" s="49">
        <v>230.54236477000001</v>
      </c>
      <c r="H138" s="46" t="str">
        <f t="shared" si="22"/>
        <v>N/A</v>
      </c>
      <c r="I138" s="12">
        <v>-11.7</v>
      </c>
      <c r="J138" s="12">
        <v>-10.6</v>
      </c>
      <c r="K138" s="47" t="s">
        <v>736</v>
      </c>
      <c r="L138" s="9" t="str">
        <f t="shared" si="23"/>
        <v>Yes</v>
      </c>
    </row>
    <row r="139" spans="1:12" x14ac:dyDescent="0.2">
      <c r="A139" s="48" t="s">
        <v>1458</v>
      </c>
      <c r="B139" s="37" t="s">
        <v>213</v>
      </c>
      <c r="C139" s="49">
        <v>0</v>
      </c>
      <c r="D139" s="46" t="str">
        <f t="shared" si="20"/>
        <v>N/A</v>
      </c>
      <c r="E139" s="49">
        <v>0</v>
      </c>
      <c r="F139" s="46" t="str">
        <f t="shared" si="21"/>
        <v>N/A</v>
      </c>
      <c r="G139" s="49">
        <v>0</v>
      </c>
      <c r="H139" s="46" t="str">
        <f t="shared" si="22"/>
        <v>N/A</v>
      </c>
      <c r="I139" s="12" t="s">
        <v>1736</v>
      </c>
      <c r="J139" s="12" t="s">
        <v>1736</v>
      </c>
      <c r="K139" s="47" t="s">
        <v>736</v>
      </c>
      <c r="L139" s="9" t="str">
        <f t="shared" si="23"/>
        <v>N/A</v>
      </c>
    </row>
    <row r="140" spans="1:12" x14ac:dyDescent="0.2">
      <c r="A140" s="48" t="s">
        <v>1459</v>
      </c>
      <c r="B140" s="37" t="s">
        <v>213</v>
      </c>
      <c r="C140" s="49">
        <v>312.41078306000003</v>
      </c>
      <c r="D140" s="46" t="str">
        <f t="shared" si="20"/>
        <v>N/A</v>
      </c>
      <c r="E140" s="49">
        <v>276.79310344999999</v>
      </c>
      <c r="F140" s="46" t="str">
        <f t="shared" si="21"/>
        <v>N/A</v>
      </c>
      <c r="G140" s="49">
        <v>251.62121212</v>
      </c>
      <c r="H140" s="46" t="str">
        <f t="shared" si="22"/>
        <v>N/A</v>
      </c>
      <c r="I140" s="12">
        <v>-11.4</v>
      </c>
      <c r="J140" s="12">
        <v>-9.09</v>
      </c>
      <c r="K140" s="47" t="s">
        <v>736</v>
      </c>
      <c r="L140" s="9" t="str">
        <f t="shared" si="23"/>
        <v>Yes</v>
      </c>
    </row>
    <row r="141" spans="1:12" x14ac:dyDescent="0.2">
      <c r="A141" s="48" t="s">
        <v>1460</v>
      </c>
      <c r="B141" s="37" t="s">
        <v>213</v>
      </c>
      <c r="C141" s="49">
        <v>31734.060262999999</v>
      </c>
      <c r="D141" s="46" t="str">
        <f t="shared" si="20"/>
        <v>N/A</v>
      </c>
      <c r="E141" s="49">
        <v>42791.655709999999</v>
      </c>
      <c r="F141" s="46" t="str">
        <f t="shared" si="21"/>
        <v>N/A</v>
      </c>
      <c r="G141" s="49">
        <v>60284.893250000001</v>
      </c>
      <c r="H141" s="46" t="str">
        <f t="shared" si="22"/>
        <v>N/A</v>
      </c>
      <c r="I141" s="12">
        <v>34.840000000000003</v>
      </c>
      <c r="J141" s="12">
        <v>40.880000000000003</v>
      </c>
      <c r="K141" s="47" t="s">
        <v>736</v>
      </c>
      <c r="L141" s="9" t="str">
        <f t="shared" si="23"/>
        <v>No</v>
      </c>
    </row>
    <row r="142" spans="1:12" x14ac:dyDescent="0.2">
      <c r="A142" s="48" t="s">
        <v>1461</v>
      </c>
      <c r="B142" s="37" t="s">
        <v>213</v>
      </c>
      <c r="C142" s="49">
        <v>18593.715595999998</v>
      </c>
      <c r="D142" s="46" t="str">
        <f t="shared" si="20"/>
        <v>N/A</v>
      </c>
      <c r="E142" s="49">
        <v>31709.654135000001</v>
      </c>
      <c r="F142" s="46" t="str">
        <f t="shared" si="21"/>
        <v>N/A</v>
      </c>
      <c r="G142" s="49">
        <v>54538.767441999997</v>
      </c>
      <c r="H142" s="46" t="str">
        <f t="shared" si="22"/>
        <v>N/A</v>
      </c>
      <c r="I142" s="12">
        <v>70.540000000000006</v>
      </c>
      <c r="J142" s="12">
        <v>71.989999999999995</v>
      </c>
      <c r="K142" s="47" t="s">
        <v>736</v>
      </c>
      <c r="L142" s="9" t="str">
        <f t="shared" si="23"/>
        <v>No</v>
      </c>
    </row>
    <row r="143" spans="1:12" x14ac:dyDescent="0.2">
      <c r="A143" s="48" t="s">
        <v>1462</v>
      </c>
      <c r="B143" s="37" t="s">
        <v>213</v>
      </c>
      <c r="C143" s="49">
        <v>32826.870346999996</v>
      </c>
      <c r="D143" s="46" t="str">
        <f t="shared" si="20"/>
        <v>N/A</v>
      </c>
      <c r="E143" s="49">
        <v>43836.105867999999</v>
      </c>
      <c r="F143" s="46" t="str">
        <f t="shared" si="21"/>
        <v>N/A</v>
      </c>
      <c r="G143" s="49">
        <v>60895.754440999997</v>
      </c>
      <c r="H143" s="46" t="str">
        <f t="shared" si="22"/>
        <v>N/A</v>
      </c>
      <c r="I143" s="12">
        <v>33.54</v>
      </c>
      <c r="J143" s="12">
        <v>38.92</v>
      </c>
      <c r="K143" s="47" t="s">
        <v>736</v>
      </c>
      <c r="L143" s="9" t="str">
        <f t="shared" si="23"/>
        <v>No</v>
      </c>
    </row>
    <row r="144" spans="1:12" x14ac:dyDescent="0.2">
      <c r="A144" s="48" t="s">
        <v>89</v>
      </c>
      <c r="B144" s="37" t="s">
        <v>213</v>
      </c>
      <c r="C144" s="8">
        <v>1.5513126492</v>
      </c>
      <c r="D144" s="46" t="str">
        <f t="shared" ref="D144:D161" si="24">IF($B144="N/A","N/A",IF(C144&gt;10,"No",IF(C144&lt;-10,"No","Yes")))</f>
        <v>N/A</v>
      </c>
      <c r="E144" s="8">
        <v>0.8913649025</v>
      </c>
      <c r="F144" s="46" t="str">
        <f t="shared" ref="F144:F161" si="25">IF($B144="N/A","N/A",IF(E144&gt;10,"No",IF(E144&lt;-10,"No","Yes")))</f>
        <v>N/A</v>
      </c>
      <c r="G144" s="8">
        <v>1.0531354715000001</v>
      </c>
      <c r="H144" s="46" t="str">
        <f t="shared" ref="H144:H161" si="26">IF($B144="N/A","N/A",IF(G144&gt;10,"No",IF(G144&lt;-10,"No","Yes")))</f>
        <v>N/A</v>
      </c>
      <c r="I144" s="12">
        <v>-42.5</v>
      </c>
      <c r="J144" s="12">
        <v>18.149999999999999</v>
      </c>
      <c r="K144" s="47" t="s">
        <v>736</v>
      </c>
      <c r="L144" s="9" t="str">
        <f t="shared" ref="L144:L161" si="27">IF(J144="Div by 0", "N/A", IF(K144="N/A","N/A", IF(J144&gt;VALUE(MID(K144,1,2)), "No", IF(J144&lt;-1*VALUE(MID(K144,1,2)), "No", "Yes"))))</f>
        <v>Yes</v>
      </c>
    </row>
    <row r="145" spans="1:12" x14ac:dyDescent="0.2">
      <c r="A145" s="48" t="s">
        <v>475</v>
      </c>
      <c r="B145" s="37" t="s">
        <v>213</v>
      </c>
      <c r="C145" s="8">
        <v>2.7522935780000002</v>
      </c>
      <c r="D145" s="46" t="str">
        <f t="shared" si="24"/>
        <v>N/A</v>
      </c>
      <c r="E145" s="8">
        <v>0.75187969919999997</v>
      </c>
      <c r="F145" s="46" t="str">
        <f t="shared" si="25"/>
        <v>N/A</v>
      </c>
      <c r="G145" s="8">
        <v>1.1627906977</v>
      </c>
      <c r="H145" s="46" t="str">
        <f t="shared" si="26"/>
        <v>N/A</v>
      </c>
      <c r="I145" s="12">
        <v>-72.7</v>
      </c>
      <c r="J145" s="12">
        <v>54.65</v>
      </c>
      <c r="K145" s="47" t="s">
        <v>736</v>
      </c>
      <c r="L145" s="9" t="str">
        <f t="shared" si="27"/>
        <v>No</v>
      </c>
    </row>
    <row r="146" spans="1:12" x14ac:dyDescent="0.2">
      <c r="A146" s="48" t="s">
        <v>476</v>
      </c>
      <c r="B146" s="37" t="s">
        <v>213</v>
      </c>
      <c r="C146" s="8">
        <v>1.4762516046</v>
      </c>
      <c r="D146" s="46" t="str">
        <f t="shared" si="24"/>
        <v>N/A</v>
      </c>
      <c r="E146" s="8">
        <v>0.90744101629999996</v>
      </c>
      <c r="F146" s="46" t="str">
        <f t="shared" si="25"/>
        <v>N/A</v>
      </c>
      <c r="G146" s="8">
        <v>1.0449320794000001</v>
      </c>
      <c r="H146" s="46" t="str">
        <f t="shared" si="26"/>
        <v>N/A</v>
      </c>
      <c r="I146" s="12">
        <v>-38.5</v>
      </c>
      <c r="J146" s="12">
        <v>15.15</v>
      </c>
      <c r="K146" s="47" t="s">
        <v>736</v>
      </c>
      <c r="L146" s="9" t="str">
        <f t="shared" si="27"/>
        <v>Yes</v>
      </c>
    </row>
    <row r="147" spans="1:12" x14ac:dyDescent="0.2">
      <c r="A147" s="48" t="s">
        <v>1463</v>
      </c>
      <c r="B147" s="37" t="s">
        <v>213</v>
      </c>
      <c r="C147" s="8">
        <v>9.0692124105000005</v>
      </c>
      <c r="D147" s="46" t="str">
        <f t="shared" si="24"/>
        <v>N/A</v>
      </c>
      <c r="E147" s="8">
        <v>8.3565459610000001</v>
      </c>
      <c r="F147" s="46" t="str">
        <f t="shared" si="25"/>
        <v>N/A</v>
      </c>
      <c r="G147" s="8">
        <v>6.9411201532</v>
      </c>
      <c r="H147" s="46" t="str">
        <f t="shared" si="26"/>
        <v>N/A</v>
      </c>
      <c r="I147" s="12">
        <v>-7.86</v>
      </c>
      <c r="J147" s="12">
        <v>-16.899999999999999</v>
      </c>
      <c r="K147" s="47" t="s">
        <v>736</v>
      </c>
      <c r="L147" s="9" t="str">
        <f t="shared" si="27"/>
        <v>Yes</v>
      </c>
    </row>
    <row r="148" spans="1:12" x14ac:dyDescent="0.2">
      <c r="A148" s="48" t="s">
        <v>1464</v>
      </c>
      <c r="B148" s="37" t="s">
        <v>213</v>
      </c>
      <c r="C148" s="8">
        <v>22.018348624000001</v>
      </c>
      <c r="D148" s="46" t="str">
        <f t="shared" si="24"/>
        <v>N/A</v>
      </c>
      <c r="E148" s="8">
        <v>20.30075188</v>
      </c>
      <c r="F148" s="46" t="str">
        <f t="shared" si="25"/>
        <v>N/A</v>
      </c>
      <c r="G148" s="8">
        <v>16.279069766999999</v>
      </c>
      <c r="H148" s="46" t="str">
        <f t="shared" si="26"/>
        <v>N/A</v>
      </c>
      <c r="I148" s="12">
        <v>-7.8</v>
      </c>
      <c r="J148" s="12">
        <v>-19.8</v>
      </c>
      <c r="K148" s="47" t="s">
        <v>736</v>
      </c>
      <c r="L148" s="9" t="str">
        <f t="shared" si="27"/>
        <v>Yes</v>
      </c>
    </row>
    <row r="149" spans="1:12" x14ac:dyDescent="0.2">
      <c r="A149" s="48" t="s">
        <v>1465</v>
      </c>
      <c r="B149" s="37" t="s">
        <v>213</v>
      </c>
      <c r="C149" s="8">
        <v>8.2156611040000005</v>
      </c>
      <c r="D149" s="46" t="str">
        <f t="shared" si="24"/>
        <v>N/A</v>
      </c>
      <c r="E149" s="8">
        <v>7.4410163339000004</v>
      </c>
      <c r="F149" s="46" t="str">
        <f t="shared" si="25"/>
        <v>N/A</v>
      </c>
      <c r="G149" s="8">
        <v>6.1128526646000001</v>
      </c>
      <c r="H149" s="46" t="str">
        <f t="shared" si="26"/>
        <v>N/A</v>
      </c>
      <c r="I149" s="12">
        <v>-9.43</v>
      </c>
      <c r="J149" s="12">
        <v>-17.8</v>
      </c>
      <c r="K149" s="47" t="s">
        <v>736</v>
      </c>
      <c r="L149" s="9" t="str">
        <f t="shared" si="27"/>
        <v>Yes</v>
      </c>
    </row>
    <row r="150" spans="1:12" x14ac:dyDescent="0.2">
      <c r="A150" s="48" t="s">
        <v>90</v>
      </c>
      <c r="B150" s="37" t="s">
        <v>213</v>
      </c>
      <c r="C150" s="8">
        <v>14.260143198</v>
      </c>
      <c r="D150" s="46" t="str">
        <f t="shared" si="24"/>
        <v>N/A</v>
      </c>
      <c r="E150" s="8">
        <v>13.760445682</v>
      </c>
      <c r="F150" s="46" t="str">
        <f t="shared" si="25"/>
        <v>N/A</v>
      </c>
      <c r="G150" s="8">
        <v>11.680229775000001</v>
      </c>
      <c r="H150" s="46" t="str">
        <f t="shared" si="26"/>
        <v>N/A</v>
      </c>
      <c r="I150" s="12">
        <v>-3.5</v>
      </c>
      <c r="J150" s="12">
        <v>-15.1</v>
      </c>
      <c r="K150" s="47" t="s">
        <v>736</v>
      </c>
      <c r="L150" s="9" t="str">
        <f t="shared" si="27"/>
        <v>Yes</v>
      </c>
    </row>
    <row r="151" spans="1:12" x14ac:dyDescent="0.2">
      <c r="A151" s="48" t="s">
        <v>477</v>
      </c>
      <c r="B151" s="37" t="s">
        <v>213</v>
      </c>
      <c r="C151" s="8">
        <v>0</v>
      </c>
      <c r="D151" s="46" t="str">
        <f t="shared" si="24"/>
        <v>N/A</v>
      </c>
      <c r="E151" s="8">
        <v>0</v>
      </c>
      <c r="F151" s="46" t="str">
        <f t="shared" si="25"/>
        <v>N/A</v>
      </c>
      <c r="G151" s="8">
        <v>0</v>
      </c>
      <c r="H151" s="46" t="str">
        <f t="shared" si="26"/>
        <v>N/A</v>
      </c>
      <c r="I151" s="12" t="s">
        <v>1736</v>
      </c>
      <c r="J151" s="12" t="s">
        <v>1736</v>
      </c>
      <c r="K151" s="47" t="s">
        <v>736</v>
      </c>
      <c r="L151" s="9" t="str">
        <f t="shared" si="27"/>
        <v>N/A</v>
      </c>
    </row>
    <row r="152" spans="1:12" x14ac:dyDescent="0.2">
      <c r="A152" s="48" t="s">
        <v>478</v>
      </c>
      <c r="B152" s="37" t="s">
        <v>213</v>
      </c>
      <c r="C152" s="8">
        <v>15.019255456</v>
      </c>
      <c r="D152" s="46" t="str">
        <f t="shared" si="24"/>
        <v>N/A</v>
      </c>
      <c r="E152" s="8">
        <v>14.761040532000001</v>
      </c>
      <c r="F152" s="46" t="str">
        <f t="shared" si="25"/>
        <v>N/A</v>
      </c>
      <c r="G152" s="8">
        <v>12.748171369</v>
      </c>
      <c r="H152" s="46" t="str">
        <f t="shared" si="26"/>
        <v>N/A</v>
      </c>
      <c r="I152" s="12">
        <v>-1.72</v>
      </c>
      <c r="J152" s="12">
        <v>-13.6</v>
      </c>
      <c r="K152" s="47" t="s">
        <v>736</v>
      </c>
      <c r="L152" s="9" t="str">
        <f t="shared" si="27"/>
        <v>Yes</v>
      </c>
    </row>
    <row r="153" spans="1:12" x14ac:dyDescent="0.2">
      <c r="A153" s="48" t="s">
        <v>117</v>
      </c>
      <c r="B153" s="37" t="s">
        <v>213</v>
      </c>
      <c r="C153" s="8">
        <v>38.663484486999998</v>
      </c>
      <c r="D153" s="46" t="str">
        <f t="shared" si="24"/>
        <v>N/A</v>
      </c>
      <c r="E153" s="8">
        <v>49.693593315000001</v>
      </c>
      <c r="F153" s="46" t="str">
        <f t="shared" si="25"/>
        <v>N/A</v>
      </c>
      <c r="G153" s="8">
        <v>60.220201052999997</v>
      </c>
      <c r="H153" s="46" t="str">
        <f t="shared" si="26"/>
        <v>N/A</v>
      </c>
      <c r="I153" s="12">
        <v>28.53</v>
      </c>
      <c r="J153" s="12">
        <v>21.18</v>
      </c>
      <c r="K153" s="47" t="s">
        <v>736</v>
      </c>
      <c r="L153" s="9" t="str">
        <f t="shared" si="27"/>
        <v>Yes</v>
      </c>
    </row>
    <row r="154" spans="1:12" x14ac:dyDescent="0.2">
      <c r="A154" s="48" t="s">
        <v>479</v>
      </c>
      <c r="B154" s="37" t="s">
        <v>213</v>
      </c>
      <c r="C154" s="8">
        <v>33.944954127999999</v>
      </c>
      <c r="D154" s="46" t="str">
        <f t="shared" si="24"/>
        <v>N/A</v>
      </c>
      <c r="E154" s="8">
        <v>44.360902256000003</v>
      </c>
      <c r="F154" s="46" t="str">
        <f t="shared" si="25"/>
        <v>N/A</v>
      </c>
      <c r="G154" s="8">
        <v>47.674418605</v>
      </c>
      <c r="H154" s="46" t="str">
        <f t="shared" si="26"/>
        <v>N/A</v>
      </c>
      <c r="I154" s="12">
        <v>30.68</v>
      </c>
      <c r="J154" s="12">
        <v>7.4690000000000003</v>
      </c>
      <c r="K154" s="47" t="s">
        <v>736</v>
      </c>
      <c r="L154" s="9" t="str">
        <f t="shared" si="27"/>
        <v>Yes</v>
      </c>
    </row>
    <row r="155" spans="1:12" x14ac:dyDescent="0.2">
      <c r="A155" s="48" t="s">
        <v>480</v>
      </c>
      <c r="B155" s="37" t="s">
        <v>213</v>
      </c>
      <c r="C155" s="8">
        <v>38.896020538999998</v>
      </c>
      <c r="D155" s="46" t="str">
        <f t="shared" si="24"/>
        <v>N/A</v>
      </c>
      <c r="E155" s="8">
        <v>50.272232305000003</v>
      </c>
      <c r="F155" s="46" t="str">
        <f t="shared" si="25"/>
        <v>N/A</v>
      </c>
      <c r="G155" s="8">
        <v>61.44200627</v>
      </c>
      <c r="H155" s="46" t="str">
        <f t="shared" si="26"/>
        <v>N/A</v>
      </c>
      <c r="I155" s="12">
        <v>29.25</v>
      </c>
      <c r="J155" s="12">
        <v>22.22</v>
      </c>
      <c r="K155" s="47" t="s">
        <v>736</v>
      </c>
      <c r="L155" s="9" t="str">
        <f t="shared" si="27"/>
        <v>Yes</v>
      </c>
    </row>
    <row r="156" spans="1:12" x14ac:dyDescent="0.2">
      <c r="A156" s="48" t="s">
        <v>1466</v>
      </c>
      <c r="B156" s="37" t="s">
        <v>213</v>
      </c>
      <c r="C156" s="38">
        <v>0</v>
      </c>
      <c r="D156" s="46" t="str">
        <f t="shared" si="24"/>
        <v>N/A</v>
      </c>
      <c r="E156" s="38">
        <v>0</v>
      </c>
      <c r="F156" s="46" t="str">
        <f t="shared" si="25"/>
        <v>N/A</v>
      </c>
      <c r="G156" s="38">
        <v>0</v>
      </c>
      <c r="H156" s="46" t="str">
        <f t="shared" si="26"/>
        <v>N/A</v>
      </c>
      <c r="I156" s="12" t="s">
        <v>1736</v>
      </c>
      <c r="J156" s="12" t="s">
        <v>1736</v>
      </c>
      <c r="K156" s="47" t="s">
        <v>736</v>
      </c>
      <c r="L156" s="9" t="str">
        <f t="shared" si="27"/>
        <v>N/A</v>
      </c>
    </row>
    <row r="157" spans="1:12" x14ac:dyDescent="0.2">
      <c r="A157" s="48" t="s">
        <v>1467</v>
      </c>
      <c r="B157" s="37" t="s">
        <v>213</v>
      </c>
      <c r="C157" s="38">
        <v>0</v>
      </c>
      <c r="D157" s="46" t="str">
        <f t="shared" si="24"/>
        <v>N/A</v>
      </c>
      <c r="E157" s="38">
        <v>0</v>
      </c>
      <c r="F157" s="46" t="str">
        <f t="shared" si="25"/>
        <v>N/A</v>
      </c>
      <c r="G157" s="38">
        <v>0</v>
      </c>
      <c r="H157" s="46" t="str">
        <f t="shared" si="26"/>
        <v>N/A</v>
      </c>
      <c r="I157" s="12" t="s">
        <v>1736</v>
      </c>
      <c r="J157" s="12" t="s">
        <v>1736</v>
      </c>
      <c r="K157" s="47" t="s">
        <v>736</v>
      </c>
      <c r="L157" s="9" t="str">
        <f t="shared" si="27"/>
        <v>N/A</v>
      </c>
    </row>
    <row r="158" spans="1:12" x14ac:dyDescent="0.2">
      <c r="A158" s="48" t="s">
        <v>1468</v>
      </c>
      <c r="B158" s="37" t="s">
        <v>213</v>
      </c>
      <c r="C158" s="38">
        <v>0</v>
      </c>
      <c r="D158" s="46" t="str">
        <f t="shared" si="24"/>
        <v>N/A</v>
      </c>
      <c r="E158" s="38">
        <v>0</v>
      </c>
      <c r="F158" s="46" t="str">
        <f t="shared" si="25"/>
        <v>N/A</v>
      </c>
      <c r="G158" s="38">
        <v>0</v>
      </c>
      <c r="H158" s="46" t="str">
        <f t="shared" si="26"/>
        <v>N/A</v>
      </c>
      <c r="I158" s="12" t="s">
        <v>1736</v>
      </c>
      <c r="J158" s="12" t="s">
        <v>1736</v>
      </c>
      <c r="K158" s="47" t="s">
        <v>736</v>
      </c>
      <c r="L158" s="9" t="str">
        <f t="shared" si="27"/>
        <v>N/A</v>
      </c>
    </row>
    <row r="159" spans="1:12" x14ac:dyDescent="0.2">
      <c r="A159" s="48" t="s">
        <v>1469</v>
      </c>
      <c r="B159" s="37" t="s">
        <v>213</v>
      </c>
      <c r="C159" s="38">
        <v>343.14473684000001</v>
      </c>
      <c r="D159" s="46" t="str">
        <f t="shared" si="24"/>
        <v>N/A</v>
      </c>
      <c r="E159" s="38">
        <v>338.84666666999999</v>
      </c>
      <c r="F159" s="46" t="str">
        <f t="shared" si="25"/>
        <v>N/A</v>
      </c>
      <c r="G159" s="38">
        <v>336.82758620999999</v>
      </c>
      <c r="H159" s="46" t="str">
        <f t="shared" si="26"/>
        <v>N/A</v>
      </c>
      <c r="I159" s="12">
        <v>-1.25</v>
      </c>
      <c r="J159" s="12">
        <v>-0.59599999999999997</v>
      </c>
      <c r="K159" s="47" t="s">
        <v>736</v>
      </c>
      <c r="L159" s="9" t="str">
        <f t="shared" si="27"/>
        <v>Yes</v>
      </c>
    </row>
    <row r="160" spans="1:12" x14ac:dyDescent="0.2">
      <c r="A160" s="48" t="s">
        <v>1470</v>
      </c>
      <c r="B160" s="37" t="s">
        <v>213</v>
      </c>
      <c r="C160" s="38">
        <v>348.75</v>
      </c>
      <c r="D160" s="46" t="str">
        <f t="shared" si="24"/>
        <v>N/A</v>
      </c>
      <c r="E160" s="38">
        <v>355.92592593000001</v>
      </c>
      <c r="F160" s="46" t="str">
        <f t="shared" si="25"/>
        <v>N/A</v>
      </c>
      <c r="G160" s="38">
        <v>343.46428571000001</v>
      </c>
      <c r="H160" s="46" t="str">
        <f t="shared" si="26"/>
        <v>N/A</v>
      </c>
      <c r="I160" s="12">
        <v>2.0579999999999998</v>
      </c>
      <c r="J160" s="12">
        <v>-3.5</v>
      </c>
      <c r="K160" s="47" t="s">
        <v>736</v>
      </c>
      <c r="L160" s="9" t="str">
        <f t="shared" si="27"/>
        <v>Yes</v>
      </c>
    </row>
    <row r="161" spans="1:12" x14ac:dyDescent="0.2">
      <c r="A161" s="48" t="s">
        <v>1471</v>
      </c>
      <c r="B161" s="37" t="s">
        <v>213</v>
      </c>
      <c r="C161" s="38">
        <v>342.09375</v>
      </c>
      <c r="D161" s="46" t="str">
        <f t="shared" si="24"/>
        <v>N/A</v>
      </c>
      <c r="E161" s="38">
        <v>335.09756098000003</v>
      </c>
      <c r="F161" s="46" t="str">
        <f t="shared" si="25"/>
        <v>N/A</v>
      </c>
      <c r="G161" s="38">
        <v>335.23931623999999</v>
      </c>
      <c r="H161" s="46" t="str">
        <f t="shared" si="26"/>
        <v>N/A</v>
      </c>
      <c r="I161" s="12">
        <v>-2.0499999999999998</v>
      </c>
      <c r="J161" s="12">
        <v>4.2299999999999997E-2</v>
      </c>
      <c r="K161" s="47" t="s">
        <v>736</v>
      </c>
      <c r="L161" s="9" t="str">
        <f t="shared" si="27"/>
        <v>Yes</v>
      </c>
    </row>
    <row r="162" spans="1:12" x14ac:dyDescent="0.2">
      <c r="A162" s="48" t="s">
        <v>1604</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1736</v>
      </c>
      <c r="J162" s="12" t="s">
        <v>1736</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11</v>
      </c>
      <c r="H163" s="46" t="str">
        <f t="shared" si="30"/>
        <v>N/A</v>
      </c>
      <c r="I163" s="12" t="s">
        <v>1736</v>
      </c>
      <c r="J163" s="12" t="s">
        <v>1736</v>
      </c>
      <c r="K163" s="14" t="s">
        <v>213</v>
      </c>
      <c r="L163" s="9" t="str">
        <f t="shared" si="31"/>
        <v>N/A</v>
      </c>
    </row>
    <row r="164" spans="1:12" ht="25.5" x14ac:dyDescent="0.2">
      <c r="A164" s="48" t="s">
        <v>1605</v>
      </c>
      <c r="B164" s="37" t="s">
        <v>213</v>
      </c>
      <c r="C164" s="38">
        <v>0</v>
      </c>
      <c r="D164" s="46" t="str">
        <f t="shared" si="28"/>
        <v>N/A</v>
      </c>
      <c r="E164" s="38">
        <v>0</v>
      </c>
      <c r="F164" s="46" t="str">
        <f t="shared" si="29"/>
        <v>N/A</v>
      </c>
      <c r="G164" s="38">
        <v>0</v>
      </c>
      <c r="H164" s="46" t="str">
        <f t="shared" si="30"/>
        <v>N/A</v>
      </c>
      <c r="I164" s="12" t="s">
        <v>1736</v>
      </c>
      <c r="J164" s="12" t="s">
        <v>1736</v>
      </c>
      <c r="K164" s="14" t="s">
        <v>213</v>
      </c>
      <c r="L164" s="9" t="str">
        <f t="shared" si="31"/>
        <v>N/A</v>
      </c>
    </row>
    <row r="165" spans="1:12" ht="25.5" x14ac:dyDescent="0.2">
      <c r="A165" s="48" t="s">
        <v>1472</v>
      </c>
      <c r="B165" s="37" t="s">
        <v>213</v>
      </c>
      <c r="C165" s="38">
        <v>59</v>
      </c>
      <c r="D165" s="46" t="str">
        <f t="shared" si="28"/>
        <v>N/A</v>
      </c>
      <c r="E165" s="38">
        <v>60</v>
      </c>
      <c r="F165" s="46" t="str">
        <f t="shared" si="29"/>
        <v>N/A</v>
      </c>
      <c r="G165" s="38">
        <v>60</v>
      </c>
      <c r="H165" s="46" t="str">
        <f t="shared" si="30"/>
        <v>N/A</v>
      </c>
      <c r="I165" s="12">
        <v>1.6950000000000001</v>
      </c>
      <c r="J165" s="12">
        <v>0</v>
      </c>
      <c r="K165" s="14" t="s">
        <v>213</v>
      </c>
      <c r="L165" s="9" t="str">
        <f t="shared" si="31"/>
        <v>N/A</v>
      </c>
    </row>
    <row r="166" spans="1:12" x14ac:dyDescent="0.2">
      <c r="A166" s="48" t="s">
        <v>1606</v>
      </c>
      <c r="B166" s="37" t="s">
        <v>213</v>
      </c>
      <c r="C166" s="38">
        <v>0</v>
      </c>
      <c r="D166" s="46" t="str">
        <f t="shared" si="28"/>
        <v>N/A</v>
      </c>
      <c r="E166" s="38">
        <v>0</v>
      </c>
      <c r="F166" s="46" t="str">
        <f t="shared" si="29"/>
        <v>N/A</v>
      </c>
      <c r="G166" s="38">
        <v>0</v>
      </c>
      <c r="H166" s="46" t="str">
        <f t="shared" si="30"/>
        <v>N/A</v>
      </c>
      <c r="I166" s="12" t="s">
        <v>1736</v>
      </c>
      <c r="J166" s="12" t="s">
        <v>1736</v>
      </c>
      <c r="K166" s="14" t="s">
        <v>213</v>
      </c>
      <c r="L166" s="9" t="str">
        <f t="shared" si="31"/>
        <v>N/A</v>
      </c>
    </row>
    <row r="167" spans="1:12" x14ac:dyDescent="0.2">
      <c r="A167" s="48" t="s">
        <v>1607</v>
      </c>
      <c r="B167" s="37" t="s">
        <v>213</v>
      </c>
      <c r="C167" s="38">
        <v>62</v>
      </c>
      <c r="D167" s="46" t="str">
        <f t="shared" si="28"/>
        <v>N/A</v>
      </c>
      <c r="E167" s="38">
        <v>64</v>
      </c>
      <c r="F167" s="46" t="str">
        <f t="shared" si="29"/>
        <v>N/A</v>
      </c>
      <c r="G167" s="38">
        <v>96</v>
      </c>
      <c r="H167" s="46" t="str">
        <f t="shared" si="30"/>
        <v>N/A</v>
      </c>
      <c r="I167" s="12">
        <v>3.226</v>
      </c>
      <c r="J167" s="12">
        <v>50</v>
      </c>
      <c r="K167" s="14" t="s">
        <v>213</v>
      </c>
      <c r="L167" s="9" t="str">
        <f t="shared" si="31"/>
        <v>N/A</v>
      </c>
    </row>
    <row r="168" spans="1:12" x14ac:dyDescent="0.2">
      <c r="A168" s="48" t="s">
        <v>125</v>
      </c>
      <c r="B168" s="37" t="s">
        <v>213</v>
      </c>
      <c r="C168" s="49">
        <v>419603</v>
      </c>
      <c r="D168" s="46" t="str">
        <f t="shared" si="28"/>
        <v>N/A</v>
      </c>
      <c r="E168" s="49">
        <v>385905</v>
      </c>
      <c r="F168" s="46" t="str">
        <f t="shared" si="29"/>
        <v>N/A</v>
      </c>
      <c r="G168" s="49">
        <v>569599</v>
      </c>
      <c r="H168" s="46" t="str">
        <f t="shared" si="30"/>
        <v>N/A</v>
      </c>
      <c r="I168" s="12">
        <v>-8.0299999999999994</v>
      </c>
      <c r="J168" s="12">
        <v>47.6</v>
      </c>
      <c r="K168" s="14" t="s">
        <v>213</v>
      </c>
      <c r="L168" s="9" t="str">
        <f t="shared" si="31"/>
        <v>N/A</v>
      </c>
    </row>
    <row r="169" spans="1:12" x14ac:dyDescent="0.2">
      <c r="A169" s="48" t="s">
        <v>1608</v>
      </c>
      <c r="B169" s="37" t="s">
        <v>213</v>
      </c>
      <c r="C169" s="49">
        <v>2264</v>
      </c>
      <c r="D169" s="46" t="str">
        <f t="shared" si="28"/>
        <v>N/A</v>
      </c>
      <c r="E169" s="49">
        <v>1541</v>
      </c>
      <c r="F169" s="46" t="str">
        <f t="shared" si="29"/>
        <v>N/A</v>
      </c>
      <c r="G169" s="49">
        <v>3791</v>
      </c>
      <c r="H169" s="46" t="str">
        <f t="shared" si="30"/>
        <v>N/A</v>
      </c>
      <c r="I169" s="12">
        <v>-31.9</v>
      </c>
      <c r="J169" s="12">
        <v>146</v>
      </c>
      <c r="K169" s="14" t="s">
        <v>213</v>
      </c>
      <c r="L169" s="9" t="str">
        <f t="shared" si="31"/>
        <v>N/A</v>
      </c>
    </row>
    <row r="170" spans="1:12" x14ac:dyDescent="0.2">
      <c r="A170" s="48" t="s">
        <v>1365</v>
      </c>
      <c r="B170" s="37" t="s">
        <v>213</v>
      </c>
      <c r="C170" s="49">
        <v>333488</v>
      </c>
      <c r="D170" s="46" t="str">
        <f t="shared" si="28"/>
        <v>N/A</v>
      </c>
      <c r="E170" s="49">
        <v>385905</v>
      </c>
      <c r="F170" s="46" t="str">
        <f t="shared" si="29"/>
        <v>N/A</v>
      </c>
      <c r="G170" s="49">
        <v>569599</v>
      </c>
      <c r="H170" s="46" t="str">
        <f t="shared" si="30"/>
        <v>N/A</v>
      </c>
      <c r="I170" s="12">
        <v>15.72</v>
      </c>
      <c r="J170" s="12">
        <v>47.6</v>
      </c>
      <c r="K170" s="14" t="s">
        <v>213</v>
      </c>
      <c r="L170" s="9" t="str">
        <f t="shared" si="31"/>
        <v>N/A</v>
      </c>
    </row>
    <row r="171" spans="1:12" x14ac:dyDescent="0.2">
      <c r="A171" s="48" t="s">
        <v>1602</v>
      </c>
      <c r="B171" s="37" t="s">
        <v>213</v>
      </c>
      <c r="C171" s="49">
        <v>26176</v>
      </c>
      <c r="D171" s="46" t="str">
        <f t="shared" si="28"/>
        <v>N/A</v>
      </c>
      <c r="E171" s="49">
        <v>20459</v>
      </c>
      <c r="F171" s="46" t="str">
        <f t="shared" si="29"/>
        <v>N/A</v>
      </c>
      <c r="G171" s="49">
        <v>43611</v>
      </c>
      <c r="H171" s="46" t="str">
        <f t="shared" si="30"/>
        <v>N/A</v>
      </c>
      <c r="I171" s="12">
        <v>-21.8</v>
      </c>
      <c r="J171" s="12">
        <v>113.2</v>
      </c>
      <c r="K171" s="14" t="s">
        <v>213</v>
      </c>
      <c r="L171" s="9" t="str">
        <f t="shared" si="31"/>
        <v>N/A</v>
      </c>
    </row>
    <row r="172" spans="1:12" x14ac:dyDescent="0.2">
      <c r="A172" s="48" t="s">
        <v>1603</v>
      </c>
      <c r="B172" s="37" t="s">
        <v>213</v>
      </c>
      <c r="C172" s="49">
        <v>419603</v>
      </c>
      <c r="D172" s="46" t="str">
        <f t="shared" si="28"/>
        <v>N/A</v>
      </c>
      <c r="E172" s="49">
        <v>331548</v>
      </c>
      <c r="F172" s="46" t="str">
        <f t="shared" si="29"/>
        <v>N/A</v>
      </c>
      <c r="G172" s="49">
        <v>331411</v>
      </c>
      <c r="H172" s="46" t="str">
        <f t="shared" si="30"/>
        <v>N/A</v>
      </c>
      <c r="I172" s="12">
        <v>-21</v>
      </c>
      <c r="J172" s="12">
        <v>-4.1000000000000002E-2</v>
      </c>
      <c r="K172" s="14" t="s">
        <v>213</v>
      </c>
      <c r="L172" s="9" t="str">
        <f t="shared" si="31"/>
        <v>N/A</v>
      </c>
    </row>
    <row r="173" spans="1:12" ht="25.5" x14ac:dyDescent="0.2">
      <c r="A173" s="48" t="s">
        <v>1366</v>
      </c>
      <c r="B173" s="37" t="s">
        <v>213</v>
      </c>
      <c r="C173" s="49">
        <v>6941</v>
      </c>
      <c r="D173" s="46" t="str">
        <f t="shared" ref="D173:D187" si="32">IF($B173="N/A","N/A",IF(C173&gt;10,"No",IF(C173&lt;-10,"No","Yes")))</f>
        <v>N/A</v>
      </c>
      <c r="E173" s="49">
        <v>7158</v>
      </c>
      <c r="F173" s="46" t="str">
        <f t="shared" ref="F173:F187" si="33">IF($B173="N/A","N/A",IF(E173&gt;10,"No",IF(E173&lt;-10,"No","Yes")))</f>
        <v>N/A</v>
      </c>
      <c r="G173" s="49">
        <v>6616</v>
      </c>
      <c r="H173" s="46" t="str">
        <f t="shared" ref="H173:H187" si="34">IF($B173="N/A","N/A",IF(G173&gt;10,"No",IF(G173&lt;-10,"No","Yes")))</f>
        <v>N/A</v>
      </c>
      <c r="I173" s="12">
        <v>3.1259999999999999</v>
      </c>
      <c r="J173" s="12">
        <v>-7.57</v>
      </c>
      <c r="K173" s="47" t="s">
        <v>736</v>
      </c>
      <c r="L173" s="9" t="str">
        <f t="shared" ref="L173:L187" si="35">IF(J173="Div by 0", "N/A", IF(K173="N/A","N/A", IF(J173&gt;VALUE(MID(K173,1,2)), "No", IF(J173&lt;-1*VALUE(MID(K173,1,2)), "No", "Yes"))))</f>
        <v>Yes</v>
      </c>
    </row>
    <row r="174" spans="1:12" x14ac:dyDescent="0.2">
      <c r="A174" s="48" t="s">
        <v>647</v>
      </c>
      <c r="B174" s="37" t="s">
        <v>213</v>
      </c>
      <c r="C174" s="38">
        <v>39</v>
      </c>
      <c r="D174" s="46" t="str">
        <f t="shared" si="32"/>
        <v>N/A</v>
      </c>
      <c r="E174" s="38">
        <v>30</v>
      </c>
      <c r="F174" s="46" t="str">
        <f t="shared" si="33"/>
        <v>N/A</v>
      </c>
      <c r="G174" s="38">
        <v>38</v>
      </c>
      <c r="H174" s="46" t="str">
        <f t="shared" si="34"/>
        <v>N/A</v>
      </c>
      <c r="I174" s="12">
        <v>-23.1</v>
      </c>
      <c r="J174" s="12">
        <v>26.67</v>
      </c>
      <c r="K174" s="47" t="s">
        <v>736</v>
      </c>
      <c r="L174" s="9" t="str">
        <f t="shared" si="35"/>
        <v>Yes</v>
      </c>
    </row>
    <row r="175" spans="1:12" ht="25.5" x14ac:dyDescent="0.2">
      <c r="A175" s="48" t="s">
        <v>1367</v>
      </c>
      <c r="B175" s="37" t="s">
        <v>213</v>
      </c>
      <c r="C175" s="49">
        <v>177.97435897</v>
      </c>
      <c r="D175" s="46" t="str">
        <f t="shared" si="32"/>
        <v>N/A</v>
      </c>
      <c r="E175" s="49">
        <v>238.6</v>
      </c>
      <c r="F175" s="46" t="str">
        <f t="shared" si="33"/>
        <v>N/A</v>
      </c>
      <c r="G175" s="49">
        <v>174.10526315999999</v>
      </c>
      <c r="H175" s="46" t="str">
        <f t="shared" si="34"/>
        <v>N/A</v>
      </c>
      <c r="I175" s="12">
        <v>34.06</v>
      </c>
      <c r="J175" s="12">
        <v>-27</v>
      </c>
      <c r="K175" s="47" t="s">
        <v>736</v>
      </c>
      <c r="L175" s="9" t="str">
        <f t="shared" si="35"/>
        <v>Yes</v>
      </c>
    </row>
    <row r="176" spans="1:12" ht="25.5" x14ac:dyDescent="0.2">
      <c r="A176" s="48" t="s">
        <v>1368</v>
      </c>
      <c r="B176" s="37" t="s">
        <v>213</v>
      </c>
      <c r="C176" s="49">
        <v>0</v>
      </c>
      <c r="D176" s="46" t="str">
        <f t="shared" si="32"/>
        <v>N/A</v>
      </c>
      <c r="E176" s="49">
        <v>0</v>
      </c>
      <c r="F176" s="46" t="str">
        <f t="shared" si="33"/>
        <v>N/A</v>
      </c>
      <c r="G176" s="49">
        <v>0</v>
      </c>
      <c r="H176" s="46" t="str">
        <f t="shared" si="34"/>
        <v>N/A</v>
      </c>
      <c r="I176" s="12" t="s">
        <v>1736</v>
      </c>
      <c r="J176" s="12" t="s">
        <v>1736</v>
      </c>
      <c r="K176" s="47" t="s">
        <v>736</v>
      </c>
      <c r="L176" s="9" t="str">
        <f t="shared" si="35"/>
        <v>N/A</v>
      </c>
    </row>
    <row r="177" spans="1:12" x14ac:dyDescent="0.2">
      <c r="A177" s="48" t="s">
        <v>514</v>
      </c>
      <c r="B177" s="37" t="s">
        <v>213</v>
      </c>
      <c r="C177" s="38">
        <v>0</v>
      </c>
      <c r="D177" s="46" t="str">
        <f t="shared" si="32"/>
        <v>N/A</v>
      </c>
      <c r="E177" s="38">
        <v>0</v>
      </c>
      <c r="F177" s="46" t="str">
        <f t="shared" si="33"/>
        <v>N/A</v>
      </c>
      <c r="G177" s="38">
        <v>0</v>
      </c>
      <c r="H177" s="46" t="str">
        <f t="shared" si="34"/>
        <v>N/A</v>
      </c>
      <c r="I177" s="12" t="s">
        <v>1736</v>
      </c>
      <c r="J177" s="12" t="s">
        <v>1736</v>
      </c>
      <c r="K177" s="47" t="s">
        <v>736</v>
      </c>
      <c r="L177" s="9" t="str">
        <f t="shared" si="35"/>
        <v>N/A</v>
      </c>
    </row>
    <row r="178" spans="1:12" ht="25.5" x14ac:dyDescent="0.2">
      <c r="A178" s="48" t="s">
        <v>1369</v>
      </c>
      <c r="B178" s="37" t="s">
        <v>213</v>
      </c>
      <c r="C178" s="49" t="s">
        <v>1736</v>
      </c>
      <c r="D178" s="46" t="str">
        <f t="shared" si="32"/>
        <v>N/A</v>
      </c>
      <c r="E178" s="49" t="s">
        <v>1736</v>
      </c>
      <c r="F178" s="46" t="str">
        <f t="shared" si="33"/>
        <v>N/A</v>
      </c>
      <c r="G178" s="49" t="s">
        <v>1736</v>
      </c>
      <c r="H178" s="46" t="str">
        <f t="shared" si="34"/>
        <v>N/A</v>
      </c>
      <c r="I178" s="12" t="s">
        <v>1736</v>
      </c>
      <c r="J178" s="12" t="s">
        <v>1736</v>
      </c>
      <c r="K178" s="47" t="s">
        <v>736</v>
      </c>
      <c r="L178" s="9" t="str">
        <f t="shared" si="35"/>
        <v>N/A</v>
      </c>
    </row>
    <row r="179" spans="1:12" ht="25.5" x14ac:dyDescent="0.2">
      <c r="A179" s="48" t="s">
        <v>1370</v>
      </c>
      <c r="B179" s="37" t="s">
        <v>213</v>
      </c>
      <c r="C179" s="49">
        <v>0</v>
      </c>
      <c r="D179" s="46" t="str">
        <f t="shared" si="32"/>
        <v>N/A</v>
      </c>
      <c r="E179" s="49">
        <v>0</v>
      </c>
      <c r="F179" s="46" t="str">
        <f t="shared" si="33"/>
        <v>N/A</v>
      </c>
      <c r="G179" s="49">
        <v>0</v>
      </c>
      <c r="H179" s="46" t="str">
        <f t="shared" si="34"/>
        <v>N/A</v>
      </c>
      <c r="I179" s="12" t="s">
        <v>1736</v>
      </c>
      <c r="J179" s="12" t="s">
        <v>1736</v>
      </c>
      <c r="K179" s="47" t="s">
        <v>736</v>
      </c>
      <c r="L179" s="9" t="str">
        <f t="shared" si="35"/>
        <v>N/A</v>
      </c>
    </row>
    <row r="180" spans="1:12" x14ac:dyDescent="0.2">
      <c r="A180" s="48" t="s">
        <v>515</v>
      </c>
      <c r="B180" s="37" t="s">
        <v>213</v>
      </c>
      <c r="C180" s="38">
        <v>0</v>
      </c>
      <c r="D180" s="46" t="str">
        <f t="shared" si="32"/>
        <v>N/A</v>
      </c>
      <c r="E180" s="38">
        <v>0</v>
      </c>
      <c r="F180" s="46" t="str">
        <f t="shared" si="33"/>
        <v>N/A</v>
      </c>
      <c r="G180" s="38">
        <v>0</v>
      </c>
      <c r="H180" s="46" t="str">
        <f t="shared" si="34"/>
        <v>N/A</v>
      </c>
      <c r="I180" s="12" t="s">
        <v>1736</v>
      </c>
      <c r="J180" s="12" t="s">
        <v>1736</v>
      </c>
      <c r="K180" s="47" t="s">
        <v>736</v>
      </c>
      <c r="L180" s="9" t="str">
        <f t="shared" si="35"/>
        <v>N/A</v>
      </c>
    </row>
    <row r="181" spans="1:12" ht="25.5" x14ac:dyDescent="0.2">
      <c r="A181" s="48" t="s">
        <v>1371</v>
      </c>
      <c r="B181" s="37" t="s">
        <v>213</v>
      </c>
      <c r="C181" s="49" t="s">
        <v>1736</v>
      </c>
      <c r="D181" s="46" t="str">
        <f t="shared" si="32"/>
        <v>N/A</v>
      </c>
      <c r="E181" s="49" t="s">
        <v>1736</v>
      </c>
      <c r="F181" s="46" t="str">
        <f t="shared" si="33"/>
        <v>N/A</v>
      </c>
      <c r="G181" s="49" t="s">
        <v>1736</v>
      </c>
      <c r="H181" s="46" t="str">
        <f t="shared" si="34"/>
        <v>N/A</v>
      </c>
      <c r="I181" s="12" t="s">
        <v>1736</v>
      </c>
      <c r="J181" s="12" t="s">
        <v>1736</v>
      </c>
      <c r="K181" s="47" t="s">
        <v>736</v>
      </c>
      <c r="L181" s="9" t="str">
        <f t="shared" si="35"/>
        <v>N/A</v>
      </c>
    </row>
    <row r="182" spans="1:12" ht="25.5" x14ac:dyDescent="0.2">
      <c r="A182" s="48" t="s">
        <v>1372</v>
      </c>
      <c r="B182" s="37" t="s">
        <v>213</v>
      </c>
      <c r="C182" s="49">
        <v>0</v>
      </c>
      <c r="D182" s="46" t="str">
        <f t="shared" si="32"/>
        <v>N/A</v>
      </c>
      <c r="E182" s="49">
        <v>0</v>
      </c>
      <c r="F182" s="46" t="str">
        <f t="shared" si="33"/>
        <v>N/A</v>
      </c>
      <c r="G182" s="49">
        <v>0</v>
      </c>
      <c r="H182" s="46" t="str">
        <f t="shared" si="34"/>
        <v>N/A</v>
      </c>
      <c r="I182" s="12" t="s">
        <v>1736</v>
      </c>
      <c r="J182" s="12" t="s">
        <v>1736</v>
      </c>
      <c r="K182" s="47" t="s">
        <v>736</v>
      </c>
      <c r="L182" s="9" t="str">
        <f t="shared" si="35"/>
        <v>N/A</v>
      </c>
    </row>
    <row r="183" spans="1:12" x14ac:dyDescent="0.2">
      <c r="A183" s="48" t="s">
        <v>516</v>
      </c>
      <c r="B183" s="37" t="s">
        <v>213</v>
      </c>
      <c r="C183" s="38">
        <v>0</v>
      </c>
      <c r="D183" s="46" t="str">
        <f t="shared" si="32"/>
        <v>N/A</v>
      </c>
      <c r="E183" s="38">
        <v>0</v>
      </c>
      <c r="F183" s="46" t="str">
        <f t="shared" si="33"/>
        <v>N/A</v>
      </c>
      <c r="G183" s="38">
        <v>0</v>
      </c>
      <c r="H183" s="46" t="str">
        <f t="shared" si="34"/>
        <v>N/A</v>
      </c>
      <c r="I183" s="12" t="s">
        <v>1736</v>
      </c>
      <c r="J183" s="12" t="s">
        <v>1736</v>
      </c>
      <c r="K183" s="47" t="s">
        <v>736</v>
      </c>
      <c r="L183" s="9" t="str">
        <f t="shared" si="35"/>
        <v>N/A</v>
      </c>
    </row>
    <row r="184" spans="1:12" ht="25.5" x14ac:dyDescent="0.2">
      <c r="A184" s="48" t="s">
        <v>1373</v>
      </c>
      <c r="B184" s="37" t="s">
        <v>213</v>
      </c>
      <c r="C184" s="49" t="s">
        <v>1736</v>
      </c>
      <c r="D184" s="46" t="str">
        <f t="shared" si="32"/>
        <v>N/A</v>
      </c>
      <c r="E184" s="49" t="s">
        <v>1736</v>
      </c>
      <c r="F184" s="46" t="str">
        <f t="shared" si="33"/>
        <v>N/A</v>
      </c>
      <c r="G184" s="49" t="s">
        <v>1736</v>
      </c>
      <c r="H184" s="46" t="str">
        <f t="shared" si="34"/>
        <v>N/A</v>
      </c>
      <c r="I184" s="12" t="s">
        <v>1736</v>
      </c>
      <c r="J184" s="12" t="s">
        <v>1736</v>
      </c>
      <c r="K184" s="47" t="s">
        <v>736</v>
      </c>
      <c r="L184" s="9" t="str">
        <f t="shared" si="35"/>
        <v>N/A</v>
      </c>
    </row>
    <row r="185" spans="1:12" ht="25.5" x14ac:dyDescent="0.2">
      <c r="A185" s="48" t="s">
        <v>1374</v>
      </c>
      <c r="B185" s="37" t="s">
        <v>213</v>
      </c>
      <c r="C185" s="49">
        <v>52924741</v>
      </c>
      <c r="D185" s="46" t="str">
        <f t="shared" si="32"/>
        <v>N/A</v>
      </c>
      <c r="E185" s="49">
        <v>63801923</v>
      </c>
      <c r="F185" s="46" t="str">
        <f t="shared" si="33"/>
        <v>N/A</v>
      </c>
      <c r="G185" s="49">
        <v>125694773</v>
      </c>
      <c r="H185" s="46" t="str">
        <f t="shared" si="34"/>
        <v>N/A</v>
      </c>
      <c r="I185" s="12">
        <v>20.55</v>
      </c>
      <c r="J185" s="12">
        <v>97.01</v>
      </c>
      <c r="K185" s="47" t="s">
        <v>736</v>
      </c>
      <c r="L185" s="9" t="str">
        <f t="shared" si="35"/>
        <v>No</v>
      </c>
    </row>
    <row r="186" spans="1:12" ht="25.5" x14ac:dyDescent="0.2">
      <c r="A186" s="48" t="s">
        <v>517</v>
      </c>
      <c r="B186" s="37" t="s">
        <v>213</v>
      </c>
      <c r="C186" s="38">
        <v>386</v>
      </c>
      <c r="D186" s="46" t="str">
        <f t="shared" si="32"/>
        <v>N/A</v>
      </c>
      <c r="E186" s="38">
        <v>650</v>
      </c>
      <c r="F186" s="46" t="str">
        <f t="shared" si="33"/>
        <v>N/A</v>
      </c>
      <c r="G186" s="38">
        <v>1079</v>
      </c>
      <c r="H186" s="46" t="str">
        <f t="shared" si="34"/>
        <v>N/A</v>
      </c>
      <c r="I186" s="12">
        <v>68.39</v>
      </c>
      <c r="J186" s="12">
        <v>66</v>
      </c>
      <c r="K186" s="47" t="s">
        <v>736</v>
      </c>
      <c r="L186" s="9" t="str">
        <f t="shared" si="35"/>
        <v>No</v>
      </c>
    </row>
    <row r="187" spans="1:12" ht="25.5" x14ac:dyDescent="0.2">
      <c r="A187" s="48" t="s">
        <v>1375</v>
      </c>
      <c r="B187" s="37" t="s">
        <v>213</v>
      </c>
      <c r="C187" s="49">
        <v>137110.72798</v>
      </c>
      <c r="D187" s="46" t="str">
        <f t="shared" si="32"/>
        <v>N/A</v>
      </c>
      <c r="E187" s="49">
        <v>98156.804615000001</v>
      </c>
      <c r="F187" s="46" t="str">
        <f t="shared" si="33"/>
        <v>N/A</v>
      </c>
      <c r="G187" s="49">
        <v>116491.91196</v>
      </c>
      <c r="H187" s="46" t="str">
        <f t="shared" si="34"/>
        <v>N/A</v>
      </c>
      <c r="I187" s="12">
        <v>-28.4</v>
      </c>
      <c r="J187" s="12">
        <v>18.68</v>
      </c>
      <c r="K187" s="47" t="s">
        <v>736</v>
      </c>
      <c r="L187" s="9" t="str">
        <f t="shared" si="35"/>
        <v>Yes</v>
      </c>
    </row>
    <row r="188" spans="1:12" x14ac:dyDescent="0.2">
      <c r="A188" s="4" t="s">
        <v>1376</v>
      </c>
      <c r="B188" s="37" t="s">
        <v>213</v>
      </c>
      <c r="C188" s="49">
        <v>52939138</v>
      </c>
      <c r="D188" s="46" t="str">
        <f t="shared" ref="D188:D203" si="36">IF($B188="N/A","N/A",IF(C188&gt;10,"No",IF(C188&lt;-10,"No","Yes")))</f>
        <v>N/A</v>
      </c>
      <c r="E188" s="49">
        <v>73943688</v>
      </c>
      <c r="F188" s="46" t="str">
        <f t="shared" ref="F188:F203" si="37">IF($B188="N/A","N/A",IF(E188&gt;10,"No",IF(E188&lt;-10,"No","Yes")))</f>
        <v>N/A</v>
      </c>
      <c r="G188" s="49">
        <v>125694773</v>
      </c>
      <c r="H188" s="46" t="str">
        <f t="shared" ref="H188:H203" si="38">IF($B188="N/A","N/A",IF(G188&gt;10,"No",IF(G188&lt;-10,"No","Yes")))</f>
        <v>N/A</v>
      </c>
      <c r="I188" s="12">
        <v>39.68</v>
      </c>
      <c r="J188" s="12">
        <v>69.989999999999995</v>
      </c>
      <c r="K188" s="47" t="s">
        <v>736</v>
      </c>
      <c r="L188" s="9" t="str">
        <f t="shared" ref="L188:L203" si="39">IF(J188="Div by 0", "N/A", IF(K188="N/A","N/A", IF(J188&gt;VALUE(MID(K188,1,2)), "No", IF(J188&lt;-1*VALUE(MID(K188,1,2)), "No", "Yes"))))</f>
        <v>No</v>
      </c>
    </row>
    <row r="189" spans="1:12" x14ac:dyDescent="0.2">
      <c r="A189" s="4" t="s">
        <v>1473</v>
      </c>
      <c r="B189" s="37" t="s">
        <v>213</v>
      </c>
      <c r="C189" s="38">
        <v>386</v>
      </c>
      <c r="D189" s="46" t="str">
        <f t="shared" si="36"/>
        <v>N/A</v>
      </c>
      <c r="E189" s="38">
        <v>653</v>
      </c>
      <c r="F189" s="46" t="str">
        <f t="shared" si="37"/>
        <v>N/A</v>
      </c>
      <c r="G189" s="38">
        <v>1083</v>
      </c>
      <c r="H189" s="46" t="str">
        <f t="shared" si="38"/>
        <v>N/A</v>
      </c>
      <c r="I189" s="12">
        <v>69.17</v>
      </c>
      <c r="J189" s="12">
        <v>65.849999999999994</v>
      </c>
      <c r="K189" s="47" t="s">
        <v>736</v>
      </c>
      <c r="L189" s="9" t="str">
        <f t="shared" si="39"/>
        <v>No</v>
      </c>
    </row>
    <row r="190" spans="1:12" x14ac:dyDescent="0.2">
      <c r="A190" s="4" t="s">
        <v>1474</v>
      </c>
      <c r="B190" s="37" t="s">
        <v>213</v>
      </c>
      <c r="C190" s="49">
        <v>137148.02591</v>
      </c>
      <c r="D190" s="46" t="str">
        <f t="shared" si="36"/>
        <v>N/A</v>
      </c>
      <c r="E190" s="49">
        <v>113236.88821</v>
      </c>
      <c r="F190" s="46" t="str">
        <f t="shared" si="37"/>
        <v>N/A</v>
      </c>
      <c r="G190" s="49">
        <v>116061.65558999999</v>
      </c>
      <c r="H190" s="46" t="str">
        <f t="shared" si="38"/>
        <v>N/A</v>
      </c>
      <c r="I190" s="12">
        <v>-17.399999999999999</v>
      </c>
      <c r="J190" s="12">
        <v>2.4950000000000001</v>
      </c>
      <c r="K190" s="47" t="s">
        <v>736</v>
      </c>
      <c r="L190" s="9" t="str">
        <f t="shared" si="39"/>
        <v>Yes</v>
      </c>
    </row>
    <row r="191" spans="1:12" x14ac:dyDescent="0.2">
      <c r="A191" s="4" t="s">
        <v>1475</v>
      </c>
      <c r="B191" s="37" t="s">
        <v>213</v>
      </c>
      <c r="C191" s="49">
        <v>134609.93333</v>
      </c>
      <c r="D191" s="46" t="str">
        <f t="shared" si="36"/>
        <v>N/A</v>
      </c>
      <c r="E191" s="49">
        <v>111411.33332999999</v>
      </c>
      <c r="F191" s="46" t="str">
        <f t="shared" si="37"/>
        <v>N/A</v>
      </c>
      <c r="G191" s="49">
        <v>125010.90667</v>
      </c>
      <c r="H191" s="46" t="str">
        <f t="shared" si="38"/>
        <v>N/A</v>
      </c>
      <c r="I191" s="12">
        <v>-17.2</v>
      </c>
      <c r="J191" s="12">
        <v>12.21</v>
      </c>
      <c r="K191" s="47" t="s">
        <v>736</v>
      </c>
      <c r="L191" s="9" t="str">
        <f t="shared" si="39"/>
        <v>Yes</v>
      </c>
    </row>
    <row r="192" spans="1:12" x14ac:dyDescent="0.2">
      <c r="A192" s="4" t="s">
        <v>1476</v>
      </c>
      <c r="B192" s="37" t="s">
        <v>213</v>
      </c>
      <c r="C192" s="49">
        <v>137250.64420000001</v>
      </c>
      <c r="D192" s="46" t="str">
        <f t="shared" si="36"/>
        <v>N/A</v>
      </c>
      <c r="E192" s="49">
        <v>113326.53409</v>
      </c>
      <c r="F192" s="46" t="str">
        <f t="shared" si="37"/>
        <v>N/A</v>
      </c>
      <c r="G192" s="49">
        <v>115395.78869</v>
      </c>
      <c r="H192" s="46" t="str">
        <f t="shared" si="38"/>
        <v>N/A</v>
      </c>
      <c r="I192" s="12">
        <v>-17.399999999999999</v>
      </c>
      <c r="J192" s="12">
        <v>1.8260000000000001</v>
      </c>
      <c r="K192" s="47" t="s">
        <v>736</v>
      </c>
      <c r="L192" s="9" t="str">
        <f t="shared" si="39"/>
        <v>Yes</v>
      </c>
    </row>
    <row r="193" spans="1:12" x14ac:dyDescent="0.2">
      <c r="A193" s="48" t="s">
        <v>1477</v>
      </c>
      <c r="B193" s="37" t="s">
        <v>213</v>
      </c>
      <c r="C193" s="9">
        <v>23.031026253</v>
      </c>
      <c r="D193" s="46" t="str">
        <f t="shared" si="36"/>
        <v>N/A</v>
      </c>
      <c r="E193" s="9">
        <v>36.378830084000001</v>
      </c>
      <c r="F193" s="46" t="str">
        <f t="shared" si="37"/>
        <v>N/A</v>
      </c>
      <c r="G193" s="9">
        <v>51.842987075000003</v>
      </c>
      <c r="H193" s="46" t="str">
        <f t="shared" si="38"/>
        <v>N/A</v>
      </c>
      <c r="I193" s="12">
        <v>57.96</v>
      </c>
      <c r="J193" s="12">
        <v>42.51</v>
      </c>
      <c r="K193" s="47" t="s">
        <v>736</v>
      </c>
      <c r="L193" s="9" t="str">
        <f t="shared" si="39"/>
        <v>No</v>
      </c>
    </row>
    <row r="194" spans="1:12" x14ac:dyDescent="0.2">
      <c r="A194" s="48" t="s">
        <v>1478</v>
      </c>
      <c r="B194" s="37" t="s">
        <v>213</v>
      </c>
      <c r="C194" s="9">
        <v>13.76146789</v>
      </c>
      <c r="D194" s="46" t="str">
        <f t="shared" si="36"/>
        <v>N/A</v>
      </c>
      <c r="E194" s="9">
        <v>27.067669172999999</v>
      </c>
      <c r="F194" s="46" t="str">
        <f t="shared" si="37"/>
        <v>N/A</v>
      </c>
      <c r="G194" s="9">
        <v>43.604651163</v>
      </c>
      <c r="H194" s="46" t="str">
        <f t="shared" si="38"/>
        <v>N/A</v>
      </c>
      <c r="I194" s="12">
        <v>96.69</v>
      </c>
      <c r="J194" s="12">
        <v>61.09</v>
      </c>
      <c r="K194" s="47" t="s">
        <v>736</v>
      </c>
      <c r="L194" s="9" t="str">
        <f t="shared" si="39"/>
        <v>No</v>
      </c>
    </row>
    <row r="195" spans="1:12" x14ac:dyDescent="0.2">
      <c r="A195" s="48" t="s">
        <v>1479</v>
      </c>
      <c r="B195" s="37" t="s">
        <v>213</v>
      </c>
      <c r="C195" s="9">
        <v>23.812580230999998</v>
      </c>
      <c r="D195" s="46" t="str">
        <f t="shared" si="36"/>
        <v>N/A</v>
      </c>
      <c r="E195" s="9">
        <v>37.265577737000001</v>
      </c>
      <c r="F195" s="46" t="str">
        <f t="shared" si="37"/>
        <v>N/A</v>
      </c>
      <c r="G195" s="9">
        <v>52.664576803000003</v>
      </c>
      <c r="H195" s="46" t="str">
        <f t="shared" si="38"/>
        <v>N/A</v>
      </c>
      <c r="I195" s="12">
        <v>56.5</v>
      </c>
      <c r="J195" s="12">
        <v>41.32</v>
      </c>
      <c r="K195" s="47" t="s">
        <v>736</v>
      </c>
      <c r="L195" s="9" t="str">
        <f t="shared" si="39"/>
        <v>No</v>
      </c>
    </row>
    <row r="196" spans="1:12" ht="25.5" x14ac:dyDescent="0.2">
      <c r="A196" s="4" t="s">
        <v>1388</v>
      </c>
      <c r="B196" s="37" t="s">
        <v>213</v>
      </c>
      <c r="C196" s="49">
        <v>52924741</v>
      </c>
      <c r="D196" s="46" t="str">
        <f t="shared" si="36"/>
        <v>N/A</v>
      </c>
      <c r="E196" s="49">
        <v>63801923</v>
      </c>
      <c r="F196" s="46" t="str">
        <f t="shared" si="37"/>
        <v>N/A</v>
      </c>
      <c r="G196" s="49">
        <v>125694773</v>
      </c>
      <c r="H196" s="46" t="str">
        <f t="shared" si="38"/>
        <v>N/A</v>
      </c>
      <c r="I196" s="12">
        <v>20.55</v>
      </c>
      <c r="J196" s="12">
        <v>97.01</v>
      </c>
      <c r="K196" s="47" t="s">
        <v>736</v>
      </c>
      <c r="L196" s="9" t="str">
        <f t="shared" si="39"/>
        <v>No</v>
      </c>
    </row>
    <row r="197" spans="1:12" x14ac:dyDescent="0.2">
      <c r="A197" s="4" t="s">
        <v>1480</v>
      </c>
      <c r="B197" s="37" t="s">
        <v>213</v>
      </c>
      <c r="C197" s="38">
        <v>386</v>
      </c>
      <c r="D197" s="46" t="str">
        <f t="shared" si="36"/>
        <v>N/A</v>
      </c>
      <c r="E197" s="38">
        <v>650</v>
      </c>
      <c r="F197" s="46" t="str">
        <f t="shared" si="37"/>
        <v>N/A</v>
      </c>
      <c r="G197" s="38">
        <v>1083</v>
      </c>
      <c r="H197" s="46" t="str">
        <f t="shared" si="38"/>
        <v>N/A</v>
      </c>
      <c r="I197" s="12">
        <v>68.39</v>
      </c>
      <c r="J197" s="12">
        <v>66.62</v>
      </c>
      <c r="K197" s="47" t="s">
        <v>736</v>
      </c>
      <c r="L197" s="9" t="str">
        <f t="shared" si="39"/>
        <v>No</v>
      </c>
    </row>
    <row r="198" spans="1:12" ht="25.5" x14ac:dyDescent="0.2">
      <c r="A198" s="4" t="s">
        <v>1481</v>
      </c>
      <c r="B198" s="37" t="s">
        <v>213</v>
      </c>
      <c r="C198" s="49">
        <v>137110.72798</v>
      </c>
      <c r="D198" s="46" t="str">
        <f t="shared" si="36"/>
        <v>N/A</v>
      </c>
      <c r="E198" s="49">
        <v>98156.804615000001</v>
      </c>
      <c r="F198" s="46" t="str">
        <f t="shared" si="37"/>
        <v>N/A</v>
      </c>
      <c r="G198" s="49">
        <v>116061.65558999999</v>
      </c>
      <c r="H198" s="46" t="str">
        <f t="shared" si="38"/>
        <v>N/A</v>
      </c>
      <c r="I198" s="12">
        <v>-28.4</v>
      </c>
      <c r="J198" s="12">
        <v>18.239999999999998</v>
      </c>
      <c r="K198" s="47" t="s">
        <v>736</v>
      </c>
      <c r="L198" s="9" t="str">
        <f t="shared" si="39"/>
        <v>Yes</v>
      </c>
    </row>
    <row r="199" spans="1:12" ht="25.5" x14ac:dyDescent="0.2">
      <c r="A199" s="4" t="s">
        <v>1482</v>
      </c>
      <c r="B199" s="37" t="s">
        <v>213</v>
      </c>
      <c r="C199" s="49">
        <v>134609.93333</v>
      </c>
      <c r="D199" s="46" t="str">
        <f t="shared" si="36"/>
        <v>N/A</v>
      </c>
      <c r="E199" s="49">
        <v>96439.027778000003</v>
      </c>
      <c r="F199" s="46" t="str">
        <f t="shared" si="37"/>
        <v>N/A</v>
      </c>
      <c r="G199" s="49">
        <v>125010.90667</v>
      </c>
      <c r="H199" s="46" t="str">
        <f t="shared" si="38"/>
        <v>N/A</v>
      </c>
      <c r="I199" s="12">
        <v>-28.4</v>
      </c>
      <c r="J199" s="12">
        <v>29.63</v>
      </c>
      <c r="K199" s="47" t="s">
        <v>736</v>
      </c>
      <c r="L199" s="9" t="str">
        <f t="shared" si="39"/>
        <v>Yes</v>
      </c>
    </row>
    <row r="200" spans="1:12" ht="25.5" x14ac:dyDescent="0.2">
      <c r="A200" s="4" t="s">
        <v>1483</v>
      </c>
      <c r="B200" s="37" t="s">
        <v>213</v>
      </c>
      <c r="C200" s="49">
        <v>137211.83827000001</v>
      </c>
      <c r="D200" s="46" t="str">
        <f t="shared" si="36"/>
        <v>N/A</v>
      </c>
      <c r="E200" s="49">
        <v>98245.234909999999</v>
      </c>
      <c r="F200" s="46" t="str">
        <f t="shared" si="37"/>
        <v>N/A</v>
      </c>
      <c r="G200" s="49">
        <v>115395.78869</v>
      </c>
      <c r="H200" s="46" t="str">
        <f t="shared" si="38"/>
        <v>N/A</v>
      </c>
      <c r="I200" s="12">
        <v>-28.4</v>
      </c>
      <c r="J200" s="12">
        <v>17.46</v>
      </c>
      <c r="K200" s="47" t="s">
        <v>736</v>
      </c>
      <c r="L200" s="9" t="str">
        <f t="shared" si="39"/>
        <v>Yes</v>
      </c>
    </row>
    <row r="201" spans="1:12" ht="25.5" x14ac:dyDescent="0.2">
      <c r="A201" s="4" t="s">
        <v>1484</v>
      </c>
      <c r="B201" s="37" t="s">
        <v>213</v>
      </c>
      <c r="C201" s="9">
        <v>23.031026253</v>
      </c>
      <c r="D201" s="46" t="str">
        <f t="shared" si="36"/>
        <v>N/A</v>
      </c>
      <c r="E201" s="9">
        <v>36.211699164000002</v>
      </c>
      <c r="F201" s="46" t="str">
        <f t="shared" si="37"/>
        <v>N/A</v>
      </c>
      <c r="G201" s="9">
        <v>51.842987075000003</v>
      </c>
      <c r="H201" s="46" t="str">
        <f t="shared" si="38"/>
        <v>N/A</v>
      </c>
      <c r="I201" s="12">
        <v>57.23</v>
      </c>
      <c r="J201" s="12">
        <v>43.17</v>
      </c>
      <c r="K201" s="47" t="s">
        <v>736</v>
      </c>
      <c r="L201" s="9" t="str">
        <f t="shared" si="39"/>
        <v>No</v>
      </c>
    </row>
    <row r="202" spans="1:12" ht="25.5" x14ac:dyDescent="0.2">
      <c r="A202" s="4" t="s">
        <v>1485</v>
      </c>
      <c r="B202" s="37" t="s">
        <v>213</v>
      </c>
      <c r="C202" s="9">
        <v>13.76146789</v>
      </c>
      <c r="D202" s="46" t="str">
        <f t="shared" si="36"/>
        <v>N/A</v>
      </c>
      <c r="E202" s="9">
        <v>27.067669172999999</v>
      </c>
      <c r="F202" s="46" t="str">
        <f t="shared" si="37"/>
        <v>N/A</v>
      </c>
      <c r="G202" s="9">
        <v>43.604651163</v>
      </c>
      <c r="H202" s="46" t="str">
        <f t="shared" si="38"/>
        <v>N/A</v>
      </c>
      <c r="I202" s="12">
        <v>96.69</v>
      </c>
      <c r="J202" s="12">
        <v>61.09</v>
      </c>
      <c r="K202" s="47" t="s">
        <v>736</v>
      </c>
      <c r="L202" s="9" t="str">
        <f t="shared" si="39"/>
        <v>No</v>
      </c>
    </row>
    <row r="203" spans="1:12" ht="25.5" x14ac:dyDescent="0.2">
      <c r="A203" s="4" t="s">
        <v>1486</v>
      </c>
      <c r="B203" s="37" t="s">
        <v>213</v>
      </c>
      <c r="C203" s="9">
        <v>23.812580230999998</v>
      </c>
      <c r="D203" s="46" t="str">
        <f t="shared" si="36"/>
        <v>N/A</v>
      </c>
      <c r="E203" s="9">
        <v>37.084089534</v>
      </c>
      <c r="F203" s="46" t="str">
        <f t="shared" si="37"/>
        <v>N/A</v>
      </c>
      <c r="G203" s="9">
        <v>52.664576803000003</v>
      </c>
      <c r="H203" s="46" t="str">
        <f t="shared" si="38"/>
        <v>N/A</v>
      </c>
      <c r="I203" s="12">
        <v>55.73</v>
      </c>
      <c r="J203" s="12">
        <v>42.01</v>
      </c>
      <c r="K203" s="47" t="s">
        <v>736</v>
      </c>
      <c r="L203" s="9" t="str">
        <f t="shared" si="39"/>
        <v>No</v>
      </c>
    </row>
    <row r="204" spans="1:12" x14ac:dyDescent="0.2">
      <c r="A204" s="169" t="s">
        <v>1633</v>
      </c>
      <c r="B204" s="170"/>
      <c r="C204" s="170"/>
      <c r="D204" s="170"/>
      <c r="E204" s="170"/>
      <c r="F204" s="170"/>
      <c r="G204" s="170"/>
      <c r="H204" s="170"/>
      <c r="I204" s="170"/>
      <c r="J204" s="170"/>
      <c r="K204" s="170"/>
      <c r="L204" s="171"/>
    </row>
    <row r="205" spans="1:12" x14ac:dyDescent="0.2">
      <c r="A205" s="159" t="s">
        <v>1631</v>
      </c>
      <c r="B205" s="160"/>
      <c r="C205" s="160"/>
      <c r="D205" s="160"/>
      <c r="E205" s="160"/>
      <c r="F205" s="160"/>
      <c r="G205" s="160"/>
      <c r="H205" s="160"/>
      <c r="I205" s="160"/>
      <c r="J205" s="160"/>
      <c r="K205" s="160"/>
      <c r="L205" s="161"/>
    </row>
    <row r="206" spans="1:12" s="21" customFormat="1" x14ac:dyDescent="0.2">
      <c r="A206" s="162" t="s">
        <v>1734</v>
      </c>
      <c r="B206" s="162"/>
      <c r="C206" s="162"/>
      <c r="D206" s="162"/>
      <c r="E206" s="162"/>
      <c r="F206" s="162"/>
      <c r="G206" s="162"/>
      <c r="H206" s="162"/>
      <c r="I206" s="162"/>
      <c r="J206" s="162"/>
      <c r="K206" s="162"/>
      <c r="L206" s="163"/>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23" sqref="A2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1727</v>
      </c>
      <c r="B1" s="151"/>
      <c r="C1" s="151"/>
      <c r="D1" s="151"/>
      <c r="E1" s="151"/>
      <c r="F1" s="151"/>
      <c r="G1" s="151"/>
      <c r="H1" s="151"/>
      <c r="I1" s="151"/>
      <c r="J1" s="151"/>
      <c r="K1" s="151"/>
      <c r="L1" s="152"/>
    </row>
    <row r="2" spans="1:12" s="21" customFormat="1" ht="50.25" customHeight="1" x14ac:dyDescent="0.2">
      <c r="A2" s="175" t="s">
        <v>1596</v>
      </c>
      <c r="B2" s="176"/>
      <c r="C2" s="176"/>
      <c r="D2" s="176"/>
      <c r="E2" s="176"/>
      <c r="F2" s="176"/>
      <c r="G2" s="176"/>
      <c r="H2" s="176"/>
      <c r="I2" s="176"/>
      <c r="J2" s="176"/>
      <c r="K2" s="176"/>
      <c r="L2" s="177"/>
    </row>
    <row r="3" spans="1:12" s="21" customFormat="1" x14ac:dyDescent="0.2">
      <c r="A3" s="156" t="s">
        <v>1735</v>
      </c>
      <c r="B3" s="157"/>
      <c r="C3" s="157"/>
      <c r="D3" s="157"/>
      <c r="E3" s="157"/>
      <c r="F3" s="157"/>
      <c r="G3" s="157"/>
      <c r="H3" s="157"/>
      <c r="I3" s="157"/>
      <c r="J3" s="157"/>
      <c r="K3" s="157"/>
      <c r="L3" s="158"/>
    </row>
    <row r="4" spans="1:12" s="21" customFormat="1" x14ac:dyDescent="0.2">
      <c r="A4" s="172" t="s">
        <v>648</v>
      </c>
      <c r="B4" s="173"/>
      <c r="C4" s="173"/>
      <c r="D4" s="173"/>
      <c r="E4" s="173"/>
      <c r="F4" s="173"/>
      <c r="G4" s="173"/>
      <c r="H4" s="173"/>
      <c r="I4" s="173"/>
      <c r="J4" s="173"/>
      <c r="K4" s="173"/>
      <c r="L4" s="174"/>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3" t="s">
        <v>9</v>
      </c>
      <c r="B6" s="37" t="s">
        <v>213</v>
      </c>
      <c r="C6" s="38">
        <v>42852</v>
      </c>
      <c r="D6" s="46" t="str">
        <f>IF($B6="N/A","N/A",IF(C6&gt;10,"No",IF(C6&lt;-10,"No","Yes")))</f>
        <v>N/A</v>
      </c>
      <c r="E6" s="38">
        <v>44305</v>
      </c>
      <c r="F6" s="46" t="str">
        <f>IF($B6="N/A","N/A",IF(E6&gt;10,"No",IF(E6&lt;-10,"No","Yes")))</f>
        <v>N/A</v>
      </c>
      <c r="G6" s="38">
        <v>45265</v>
      </c>
      <c r="H6" s="46" t="str">
        <f>IF($B6="N/A","N/A",IF(G6&gt;10,"No",IF(G6&lt;-10,"No","Yes")))</f>
        <v>N/A</v>
      </c>
      <c r="I6" s="12">
        <v>3.391</v>
      </c>
      <c r="J6" s="12">
        <v>2.1669999999999998</v>
      </c>
      <c r="K6" s="47" t="s">
        <v>736</v>
      </c>
      <c r="L6" s="9" t="str">
        <f t="shared" ref="L6:L46" si="0">IF(J6="Div by 0", "N/A", IF(K6="N/A","N/A", IF(J6&gt;VALUE(MID(K6,1,2)), "No", IF(J6&lt;-1*VALUE(MID(K6,1,2)), "No", "Yes"))))</f>
        <v>Yes</v>
      </c>
    </row>
    <row r="7" spans="1:12" x14ac:dyDescent="0.2">
      <c r="A7" s="48" t="s">
        <v>10</v>
      </c>
      <c r="B7" s="37" t="s">
        <v>213</v>
      </c>
      <c r="C7" s="38">
        <v>33842</v>
      </c>
      <c r="D7" s="46" t="str">
        <f>IF($B7="N/A","N/A",IF(C7&gt;10,"No",IF(C7&lt;-10,"No","Yes")))</f>
        <v>N/A</v>
      </c>
      <c r="E7" s="38">
        <v>35711</v>
      </c>
      <c r="F7" s="46" t="str">
        <f>IF($B7="N/A","N/A",IF(E7&gt;10,"No",IF(E7&lt;-10,"No","Yes")))</f>
        <v>N/A</v>
      </c>
      <c r="G7" s="38">
        <v>36800</v>
      </c>
      <c r="H7" s="46" t="str">
        <f>IF($B7="N/A","N/A",IF(G7&gt;10,"No",IF(G7&lt;-10,"No","Yes")))</f>
        <v>N/A</v>
      </c>
      <c r="I7" s="12">
        <v>5.5229999999999997</v>
      </c>
      <c r="J7" s="12">
        <v>3.0489999999999999</v>
      </c>
      <c r="K7" s="47" t="s">
        <v>736</v>
      </c>
      <c r="L7" s="9" t="str">
        <f t="shared" si="0"/>
        <v>Yes</v>
      </c>
    </row>
    <row r="8" spans="1:12" x14ac:dyDescent="0.2">
      <c r="A8" s="48" t="s">
        <v>91</v>
      </c>
      <c r="B8" s="9" t="s">
        <v>297</v>
      </c>
      <c r="C8" s="8">
        <v>78.974143564000002</v>
      </c>
      <c r="D8" s="46" t="str">
        <f>IF($B8="N/A","N/A",IF(C8&gt;90,"No",IF(C8&lt;65,"No","Yes")))</f>
        <v>Yes</v>
      </c>
      <c r="E8" s="8">
        <v>80.602640785000006</v>
      </c>
      <c r="F8" s="46" t="str">
        <f>IF($B8="N/A","N/A",IF(E8&gt;90,"No",IF(E8&lt;65,"No","Yes")))</f>
        <v>Yes</v>
      </c>
      <c r="G8" s="8">
        <v>81.299016899999998</v>
      </c>
      <c r="H8" s="46" t="str">
        <f>IF($B8="N/A","N/A",IF(G8&gt;90,"No",IF(G8&lt;65,"No","Yes")))</f>
        <v>Yes</v>
      </c>
      <c r="I8" s="12">
        <v>2.0619999999999998</v>
      </c>
      <c r="J8" s="12">
        <v>0.86399999999999999</v>
      </c>
      <c r="K8" s="47" t="s">
        <v>736</v>
      </c>
      <c r="L8" s="9" t="str">
        <f t="shared" si="0"/>
        <v>Yes</v>
      </c>
    </row>
    <row r="9" spans="1:12" x14ac:dyDescent="0.2">
      <c r="A9" s="48" t="s">
        <v>92</v>
      </c>
      <c r="B9" s="9" t="s">
        <v>298</v>
      </c>
      <c r="C9" s="8">
        <v>42.608695652000002</v>
      </c>
      <c r="D9" s="46" t="str">
        <f>IF($B9="N/A","N/A",IF(C9&gt;100,"No",IF(C9&lt;90,"No","Yes")))</f>
        <v>No</v>
      </c>
      <c r="E9" s="8">
        <v>53.237410072000003</v>
      </c>
      <c r="F9" s="46" t="str">
        <f>IF($B9="N/A","N/A",IF(E9&gt;100,"No",IF(E9&lt;90,"No","Yes")))</f>
        <v>No</v>
      </c>
      <c r="G9" s="8">
        <v>60.893854748999999</v>
      </c>
      <c r="H9" s="46" t="str">
        <f>IF($B9="N/A","N/A",IF(G9&gt;100,"No",IF(G9&lt;90,"No","Yes")))</f>
        <v>No</v>
      </c>
      <c r="I9" s="12">
        <v>24.94</v>
      </c>
      <c r="J9" s="12">
        <v>14.38</v>
      </c>
      <c r="K9" s="47" t="s">
        <v>736</v>
      </c>
      <c r="L9" s="9" t="str">
        <f t="shared" si="0"/>
        <v>Yes</v>
      </c>
    </row>
    <row r="10" spans="1:12" x14ac:dyDescent="0.2">
      <c r="A10" s="48" t="s">
        <v>93</v>
      </c>
      <c r="B10" s="9" t="s">
        <v>299</v>
      </c>
      <c r="C10" s="8">
        <v>78.606554872999993</v>
      </c>
      <c r="D10" s="46" t="str">
        <f>IF($B10="N/A","N/A",IF(C10&gt;100,"No",IF(C10&lt;85,"No","Yes")))</f>
        <v>No</v>
      </c>
      <c r="E10" s="8">
        <v>79.782484944999993</v>
      </c>
      <c r="F10" s="46" t="str">
        <f>IF($B10="N/A","N/A",IF(E10&gt;100,"No",IF(E10&lt;85,"No","Yes")))</f>
        <v>No</v>
      </c>
      <c r="G10" s="8">
        <v>80.444457810000003</v>
      </c>
      <c r="H10" s="46" t="str">
        <f>IF($B10="N/A","N/A",IF(G10&gt;100,"No",IF(G10&lt;85,"No","Yes")))</f>
        <v>No</v>
      </c>
      <c r="I10" s="12">
        <v>1.496</v>
      </c>
      <c r="J10" s="12">
        <v>0.82969999999999999</v>
      </c>
      <c r="K10" s="47" t="s">
        <v>736</v>
      </c>
      <c r="L10" s="9" t="str">
        <f t="shared" si="0"/>
        <v>Yes</v>
      </c>
    </row>
    <row r="11" spans="1:12" x14ac:dyDescent="0.2">
      <c r="A11" s="48" t="s">
        <v>94</v>
      </c>
      <c r="B11" s="9" t="s">
        <v>300</v>
      </c>
      <c r="C11" s="8">
        <v>81.012913639999994</v>
      </c>
      <c r="D11" s="46" t="str">
        <f>IF($B11="N/A","N/A",IF(C11&gt;100,"No",IF(C11&lt;80,"No","Yes")))</f>
        <v>Yes</v>
      </c>
      <c r="E11" s="8">
        <v>83.847516077999998</v>
      </c>
      <c r="F11" s="46" t="str">
        <f>IF($B11="N/A","N/A",IF(E11&gt;100,"No",IF(E11&lt;80,"No","Yes")))</f>
        <v>Yes</v>
      </c>
      <c r="G11" s="8">
        <v>84.483198638999994</v>
      </c>
      <c r="H11" s="46" t="str">
        <f>IF($B11="N/A","N/A",IF(G11&gt;100,"No",IF(G11&lt;80,"No","Yes")))</f>
        <v>Yes</v>
      </c>
      <c r="I11" s="12">
        <v>3.4990000000000001</v>
      </c>
      <c r="J11" s="12">
        <v>0.7581</v>
      </c>
      <c r="K11" s="47" t="s">
        <v>736</v>
      </c>
      <c r="L11" s="9" t="str">
        <f t="shared" si="0"/>
        <v>Yes</v>
      </c>
    </row>
    <row r="12" spans="1:12" x14ac:dyDescent="0.2">
      <c r="A12" s="48" t="s">
        <v>95</v>
      </c>
      <c r="B12" s="9" t="s">
        <v>300</v>
      </c>
      <c r="C12" s="8">
        <v>32.558139535000002</v>
      </c>
      <c r="D12" s="46" t="str">
        <f>IF($B12="N/A","N/A",IF(C12&gt;100,"No",IF(C12&lt;80,"No","Yes")))</f>
        <v>No</v>
      </c>
      <c r="E12" s="8">
        <v>20</v>
      </c>
      <c r="F12" s="46" t="str">
        <f>IF($B12="N/A","N/A",IF(E12&gt;100,"No",IF(E12&lt;80,"No","Yes")))</f>
        <v>No</v>
      </c>
      <c r="G12" s="8">
        <v>11.688311688000001</v>
      </c>
      <c r="H12" s="46" t="str">
        <f>IF($B12="N/A","N/A",IF(G12&gt;100,"No",IF(G12&lt;80,"No","Yes")))</f>
        <v>No</v>
      </c>
      <c r="I12" s="12">
        <v>-38.6</v>
      </c>
      <c r="J12" s="12">
        <v>-41.6</v>
      </c>
      <c r="K12" s="47" t="s">
        <v>736</v>
      </c>
      <c r="L12" s="9" t="str">
        <f t="shared" si="0"/>
        <v>No</v>
      </c>
    </row>
    <row r="13" spans="1:12" x14ac:dyDescent="0.2">
      <c r="A13" s="3" t="s">
        <v>96</v>
      </c>
      <c r="B13" s="37" t="s">
        <v>213</v>
      </c>
      <c r="C13" s="38">
        <v>38209.760000000002</v>
      </c>
      <c r="D13" s="46" t="str">
        <f t="shared" ref="D13:D44" si="1">IF($B13="N/A","N/A",IF(C13&gt;10,"No",IF(C13&lt;-10,"No","Yes")))</f>
        <v>N/A</v>
      </c>
      <c r="E13" s="38">
        <v>39403.050000000003</v>
      </c>
      <c r="F13" s="46" t="str">
        <f t="shared" ref="F13:F44" si="2">IF($B13="N/A","N/A",IF(E13&gt;10,"No",IF(E13&lt;-10,"No","Yes")))</f>
        <v>N/A</v>
      </c>
      <c r="G13" s="38">
        <v>40643</v>
      </c>
      <c r="H13" s="46" t="str">
        <f t="shared" ref="H13:H44" si="3">IF($B13="N/A","N/A",IF(G13&gt;10,"No",IF(G13&lt;-10,"No","Yes")))</f>
        <v>N/A</v>
      </c>
      <c r="I13" s="12">
        <v>3.1230000000000002</v>
      </c>
      <c r="J13" s="12">
        <v>3.1469999999999998</v>
      </c>
      <c r="K13" s="47" t="s">
        <v>736</v>
      </c>
      <c r="L13" s="9" t="str">
        <f t="shared" si="0"/>
        <v>Yes</v>
      </c>
    </row>
    <row r="14" spans="1:12" x14ac:dyDescent="0.2">
      <c r="A14" s="3" t="s">
        <v>100</v>
      </c>
      <c r="B14" s="37" t="s">
        <v>213</v>
      </c>
      <c r="C14" s="38">
        <v>115</v>
      </c>
      <c r="D14" s="46" t="str">
        <f t="shared" si="1"/>
        <v>N/A</v>
      </c>
      <c r="E14" s="38">
        <v>139</v>
      </c>
      <c r="F14" s="46" t="str">
        <f t="shared" si="2"/>
        <v>N/A</v>
      </c>
      <c r="G14" s="38">
        <v>179</v>
      </c>
      <c r="H14" s="46" t="str">
        <f t="shared" si="3"/>
        <v>N/A</v>
      </c>
      <c r="I14" s="12">
        <v>20.87</v>
      </c>
      <c r="J14" s="12">
        <v>28.78</v>
      </c>
      <c r="K14" s="47" t="s">
        <v>736</v>
      </c>
      <c r="L14" s="9" t="str">
        <f t="shared" si="0"/>
        <v>Yes</v>
      </c>
    </row>
    <row r="15" spans="1:12" x14ac:dyDescent="0.2">
      <c r="A15" s="3" t="s">
        <v>977</v>
      </c>
      <c r="B15" s="37" t="s">
        <v>213</v>
      </c>
      <c r="C15" s="38">
        <v>62</v>
      </c>
      <c r="D15" s="46" t="str">
        <f t="shared" si="1"/>
        <v>N/A</v>
      </c>
      <c r="E15" s="38">
        <v>60</v>
      </c>
      <c r="F15" s="46" t="str">
        <f t="shared" si="2"/>
        <v>N/A</v>
      </c>
      <c r="G15" s="38">
        <v>68</v>
      </c>
      <c r="H15" s="46" t="str">
        <f t="shared" si="3"/>
        <v>N/A</v>
      </c>
      <c r="I15" s="12">
        <v>-3.23</v>
      </c>
      <c r="J15" s="12">
        <v>13.33</v>
      </c>
      <c r="K15" s="47" t="s">
        <v>736</v>
      </c>
      <c r="L15" s="9" t="str">
        <f t="shared" si="0"/>
        <v>Yes</v>
      </c>
    </row>
    <row r="16" spans="1:12" x14ac:dyDescent="0.2">
      <c r="A16" s="3" t="s">
        <v>978</v>
      </c>
      <c r="B16" s="37" t="s">
        <v>213</v>
      </c>
      <c r="C16" s="38">
        <v>0</v>
      </c>
      <c r="D16" s="46" t="str">
        <f t="shared" si="1"/>
        <v>N/A</v>
      </c>
      <c r="E16" s="38">
        <v>0</v>
      </c>
      <c r="F16" s="46" t="str">
        <f t="shared" si="2"/>
        <v>N/A</v>
      </c>
      <c r="G16" s="38">
        <v>0</v>
      </c>
      <c r="H16" s="46" t="str">
        <f t="shared" si="3"/>
        <v>N/A</v>
      </c>
      <c r="I16" s="12" t="s">
        <v>1736</v>
      </c>
      <c r="J16" s="12" t="s">
        <v>1736</v>
      </c>
      <c r="K16" s="47" t="s">
        <v>736</v>
      </c>
      <c r="L16" s="9" t="str">
        <f t="shared" si="0"/>
        <v>N/A</v>
      </c>
    </row>
    <row r="17" spans="1:12" x14ac:dyDescent="0.2">
      <c r="A17" s="3" t="s">
        <v>979</v>
      </c>
      <c r="B17" s="37" t="s">
        <v>213</v>
      </c>
      <c r="C17" s="38">
        <v>11</v>
      </c>
      <c r="D17" s="46" t="str">
        <f t="shared" si="1"/>
        <v>N/A</v>
      </c>
      <c r="E17" s="38">
        <v>11</v>
      </c>
      <c r="F17" s="46" t="str">
        <f t="shared" si="2"/>
        <v>N/A</v>
      </c>
      <c r="G17" s="38">
        <v>11</v>
      </c>
      <c r="H17" s="46" t="str">
        <f t="shared" si="3"/>
        <v>N/A</v>
      </c>
      <c r="I17" s="12">
        <v>-66.7</v>
      </c>
      <c r="J17" s="12">
        <v>100</v>
      </c>
      <c r="K17" s="47" t="s">
        <v>736</v>
      </c>
      <c r="L17" s="9" t="str">
        <f t="shared" si="0"/>
        <v>No</v>
      </c>
    </row>
    <row r="18" spans="1:12" x14ac:dyDescent="0.2">
      <c r="A18" s="3" t="s">
        <v>980</v>
      </c>
      <c r="B18" s="37" t="s">
        <v>213</v>
      </c>
      <c r="C18" s="38">
        <v>50</v>
      </c>
      <c r="D18" s="46" t="str">
        <f t="shared" si="1"/>
        <v>N/A</v>
      </c>
      <c r="E18" s="38">
        <v>78</v>
      </c>
      <c r="F18" s="46" t="str">
        <f t="shared" si="2"/>
        <v>N/A</v>
      </c>
      <c r="G18" s="38">
        <v>109</v>
      </c>
      <c r="H18" s="46" t="str">
        <f t="shared" si="3"/>
        <v>N/A</v>
      </c>
      <c r="I18" s="12">
        <v>56</v>
      </c>
      <c r="J18" s="12">
        <v>39.74</v>
      </c>
      <c r="K18" s="47" t="s">
        <v>736</v>
      </c>
      <c r="L18" s="9" t="str">
        <f t="shared" si="0"/>
        <v>No</v>
      </c>
    </row>
    <row r="19" spans="1:12" x14ac:dyDescent="0.2">
      <c r="A19" s="3" t="s">
        <v>981</v>
      </c>
      <c r="B19" s="37" t="s">
        <v>213</v>
      </c>
      <c r="C19" s="38">
        <v>0</v>
      </c>
      <c r="D19" s="46" t="str">
        <f t="shared" si="1"/>
        <v>N/A</v>
      </c>
      <c r="E19" s="38">
        <v>0</v>
      </c>
      <c r="F19" s="46" t="str">
        <f t="shared" si="2"/>
        <v>N/A</v>
      </c>
      <c r="G19" s="38">
        <v>0</v>
      </c>
      <c r="H19" s="46" t="str">
        <f t="shared" si="3"/>
        <v>N/A</v>
      </c>
      <c r="I19" s="12" t="s">
        <v>1736</v>
      </c>
      <c r="J19" s="12" t="s">
        <v>1736</v>
      </c>
      <c r="K19" s="47" t="s">
        <v>736</v>
      </c>
      <c r="L19" s="9" t="str">
        <f t="shared" si="0"/>
        <v>N/A</v>
      </c>
    </row>
    <row r="20" spans="1:12" x14ac:dyDescent="0.2">
      <c r="A20" s="3" t="s">
        <v>101</v>
      </c>
      <c r="B20" s="37" t="s">
        <v>213</v>
      </c>
      <c r="C20" s="38">
        <v>32739</v>
      </c>
      <c r="D20" s="46" t="str">
        <f t="shared" si="1"/>
        <v>N/A</v>
      </c>
      <c r="E20" s="38">
        <v>33377</v>
      </c>
      <c r="F20" s="46" t="str">
        <f t="shared" si="2"/>
        <v>N/A</v>
      </c>
      <c r="G20" s="38">
        <v>33254</v>
      </c>
      <c r="H20" s="46" t="str">
        <f t="shared" si="3"/>
        <v>N/A</v>
      </c>
      <c r="I20" s="12">
        <v>1.9490000000000001</v>
      </c>
      <c r="J20" s="12">
        <v>-0.36899999999999999</v>
      </c>
      <c r="K20" s="47" t="s">
        <v>736</v>
      </c>
      <c r="L20" s="9" t="str">
        <f t="shared" si="0"/>
        <v>Yes</v>
      </c>
    </row>
    <row r="21" spans="1:12" x14ac:dyDescent="0.2">
      <c r="A21" s="3" t="s">
        <v>982</v>
      </c>
      <c r="B21" s="37" t="s">
        <v>213</v>
      </c>
      <c r="C21" s="38">
        <v>32313</v>
      </c>
      <c r="D21" s="46" t="str">
        <f t="shared" si="1"/>
        <v>N/A</v>
      </c>
      <c r="E21" s="38">
        <v>32876</v>
      </c>
      <c r="F21" s="46" t="str">
        <f t="shared" si="2"/>
        <v>N/A</v>
      </c>
      <c r="G21" s="38">
        <v>32606</v>
      </c>
      <c r="H21" s="46" t="str">
        <f t="shared" si="3"/>
        <v>N/A</v>
      </c>
      <c r="I21" s="12">
        <v>1.742</v>
      </c>
      <c r="J21" s="12">
        <v>-0.82099999999999995</v>
      </c>
      <c r="K21" s="47" t="s">
        <v>736</v>
      </c>
      <c r="L21" s="9" t="str">
        <f t="shared" si="0"/>
        <v>Yes</v>
      </c>
    </row>
    <row r="22" spans="1:12" x14ac:dyDescent="0.2">
      <c r="A22" s="3" t="s">
        <v>983</v>
      </c>
      <c r="B22" s="37" t="s">
        <v>213</v>
      </c>
      <c r="C22" s="38">
        <v>0</v>
      </c>
      <c r="D22" s="46" t="str">
        <f t="shared" si="1"/>
        <v>N/A</v>
      </c>
      <c r="E22" s="38">
        <v>0</v>
      </c>
      <c r="F22" s="46" t="str">
        <f t="shared" si="2"/>
        <v>N/A</v>
      </c>
      <c r="G22" s="38">
        <v>11</v>
      </c>
      <c r="H22" s="46" t="str">
        <f t="shared" si="3"/>
        <v>N/A</v>
      </c>
      <c r="I22" s="12" t="s">
        <v>1736</v>
      </c>
      <c r="J22" s="12" t="s">
        <v>1736</v>
      </c>
      <c r="K22" s="47" t="s">
        <v>736</v>
      </c>
      <c r="L22" s="9" t="str">
        <f t="shared" si="0"/>
        <v>N/A</v>
      </c>
    </row>
    <row r="23" spans="1:12" x14ac:dyDescent="0.2">
      <c r="A23" s="3" t="s">
        <v>984</v>
      </c>
      <c r="B23" s="37" t="s">
        <v>213</v>
      </c>
      <c r="C23" s="38">
        <v>18</v>
      </c>
      <c r="D23" s="46" t="str">
        <f>IF($B23="N/A","N/A",IF(C23&gt;10,"No",IF(C23&lt;-10,"No","Yes")))</f>
        <v>N/A</v>
      </c>
      <c r="E23" s="38">
        <v>11</v>
      </c>
      <c r="F23" s="46" t="str">
        <f t="shared" si="2"/>
        <v>N/A</v>
      </c>
      <c r="G23" s="38">
        <v>15</v>
      </c>
      <c r="H23" s="46" t="str">
        <f t="shared" si="3"/>
        <v>N/A</v>
      </c>
      <c r="I23" s="12">
        <v>-72.2</v>
      </c>
      <c r="J23" s="12">
        <v>200</v>
      </c>
      <c r="K23" s="47" t="s">
        <v>736</v>
      </c>
      <c r="L23" s="9" t="str">
        <f t="shared" si="0"/>
        <v>No</v>
      </c>
    </row>
    <row r="24" spans="1:12" x14ac:dyDescent="0.2">
      <c r="A24" s="3" t="s">
        <v>985</v>
      </c>
      <c r="B24" s="37" t="s">
        <v>213</v>
      </c>
      <c r="C24" s="38">
        <v>408</v>
      </c>
      <c r="D24" s="46" t="str">
        <f t="shared" si="1"/>
        <v>N/A</v>
      </c>
      <c r="E24" s="38">
        <v>495</v>
      </c>
      <c r="F24" s="46" t="str">
        <f t="shared" si="2"/>
        <v>N/A</v>
      </c>
      <c r="G24" s="38">
        <v>629</v>
      </c>
      <c r="H24" s="46" t="str">
        <f t="shared" si="3"/>
        <v>N/A</v>
      </c>
      <c r="I24" s="12">
        <v>21.32</v>
      </c>
      <c r="J24" s="12">
        <v>27.07</v>
      </c>
      <c r="K24" s="47" t="s">
        <v>736</v>
      </c>
      <c r="L24" s="9" t="str">
        <f t="shared" si="0"/>
        <v>Yes</v>
      </c>
    </row>
    <row r="25" spans="1:12" x14ac:dyDescent="0.2">
      <c r="A25" s="3" t="s">
        <v>986</v>
      </c>
      <c r="B25" s="37" t="s">
        <v>213</v>
      </c>
      <c r="C25" s="38">
        <v>0</v>
      </c>
      <c r="D25" s="46" t="str">
        <f t="shared" si="1"/>
        <v>N/A</v>
      </c>
      <c r="E25" s="38">
        <v>11</v>
      </c>
      <c r="F25" s="46" t="str">
        <f t="shared" si="2"/>
        <v>N/A</v>
      </c>
      <c r="G25" s="38">
        <v>11</v>
      </c>
      <c r="H25" s="46" t="str">
        <f t="shared" si="3"/>
        <v>N/A</v>
      </c>
      <c r="I25" s="12" t="s">
        <v>1736</v>
      </c>
      <c r="J25" s="12">
        <v>200</v>
      </c>
      <c r="K25" s="47" t="s">
        <v>736</v>
      </c>
      <c r="L25" s="9" t="str">
        <f t="shared" si="0"/>
        <v>No</v>
      </c>
    </row>
    <row r="26" spans="1:12" x14ac:dyDescent="0.2">
      <c r="A26" s="3" t="s">
        <v>104</v>
      </c>
      <c r="B26" s="37" t="s">
        <v>213</v>
      </c>
      <c r="C26" s="38">
        <v>9912</v>
      </c>
      <c r="D26" s="46" t="str">
        <f t="shared" si="1"/>
        <v>N/A</v>
      </c>
      <c r="E26" s="38">
        <v>10729</v>
      </c>
      <c r="F26" s="46" t="str">
        <f t="shared" si="2"/>
        <v>N/A</v>
      </c>
      <c r="G26" s="38">
        <v>11755</v>
      </c>
      <c r="H26" s="46" t="str">
        <f t="shared" si="3"/>
        <v>N/A</v>
      </c>
      <c r="I26" s="12">
        <v>8.2430000000000003</v>
      </c>
      <c r="J26" s="12">
        <v>9.5630000000000006</v>
      </c>
      <c r="K26" s="47" t="s">
        <v>736</v>
      </c>
      <c r="L26" s="9" t="str">
        <f t="shared" si="0"/>
        <v>Yes</v>
      </c>
    </row>
    <row r="27" spans="1:12" x14ac:dyDescent="0.2">
      <c r="A27" s="3" t="s">
        <v>987</v>
      </c>
      <c r="B27" s="37" t="s">
        <v>213</v>
      </c>
      <c r="C27" s="38">
        <v>1321</v>
      </c>
      <c r="D27" s="46" t="str">
        <f t="shared" si="1"/>
        <v>N/A</v>
      </c>
      <c r="E27" s="38">
        <v>1478</v>
      </c>
      <c r="F27" s="46" t="str">
        <f t="shared" si="2"/>
        <v>N/A</v>
      </c>
      <c r="G27" s="38">
        <v>1634</v>
      </c>
      <c r="H27" s="46" t="str">
        <f t="shared" si="3"/>
        <v>N/A</v>
      </c>
      <c r="I27" s="12">
        <v>11.88</v>
      </c>
      <c r="J27" s="12">
        <v>10.55</v>
      </c>
      <c r="K27" s="47" t="s">
        <v>736</v>
      </c>
      <c r="L27" s="9" t="str">
        <f t="shared" si="0"/>
        <v>Yes</v>
      </c>
    </row>
    <row r="28" spans="1:12" x14ac:dyDescent="0.2">
      <c r="A28" s="3" t="s">
        <v>988</v>
      </c>
      <c r="B28" s="37" t="s">
        <v>213</v>
      </c>
      <c r="C28" s="38">
        <v>0</v>
      </c>
      <c r="D28" s="46" t="str">
        <f t="shared" si="1"/>
        <v>N/A</v>
      </c>
      <c r="E28" s="38">
        <v>0</v>
      </c>
      <c r="F28" s="46" t="str">
        <f t="shared" si="2"/>
        <v>N/A</v>
      </c>
      <c r="G28" s="38">
        <v>0</v>
      </c>
      <c r="H28" s="46" t="str">
        <f t="shared" si="3"/>
        <v>N/A</v>
      </c>
      <c r="I28" s="12" t="s">
        <v>1736</v>
      </c>
      <c r="J28" s="12" t="s">
        <v>1736</v>
      </c>
      <c r="K28" s="47" t="s">
        <v>736</v>
      </c>
      <c r="L28" s="9" t="str">
        <f t="shared" si="0"/>
        <v>N/A</v>
      </c>
    </row>
    <row r="29" spans="1:12" x14ac:dyDescent="0.2">
      <c r="A29" s="3" t="s">
        <v>989</v>
      </c>
      <c r="B29" s="37" t="s">
        <v>213</v>
      </c>
      <c r="C29" s="38">
        <v>167</v>
      </c>
      <c r="D29" s="46" t="str">
        <f t="shared" si="1"/>
        <v>N/A</v>
      </c>
      <c r="E29" s="38">
        <v>133</v>
      </c>
      <c r="F29" s="46" t="str">
        <f t="shared" si="2"/>
        <v>N/A</v>
      </c>
      <c r="G29" s="38">
        <v>316</v>
      </c>
      <c r="H29" s="46" t="str">
        <f t="shared" si="3"/>
        <v>N/A</v>
      </c>
      <c r="I29" s="12">
        <v>-20.399999999999999</v>
      </c>
      <c r="J29" s="12">
        <v>137.6</v>
      </c>
      <c r="K29" s="47" t="s">
        <v>736</v>
      </c>
      <c r="L29" s="9" t="str">
        <f t="shared" si="0"/>
        <v>No</v>
      </c>
    </row>
    <row r="30" spans="1:12" x14ac:dyDescent="0.2">
      <c r="A30" s="3" t="s">
        <v>990</v>
      </c>
      <c r="B30" s="37" t="s">
        <v>213</v>
      </c>
      <c r="C30" s="38">
        <v>982</v>
      </c>
      <c r="D30" s="46" t="str">
        <f t="shared" si="1"/>
        <v>N/A</v>
      </c>
      <c r="E30" s="38">
        <v>1069</v>
      </c>
      <c r="F30" s="46" t="str">
        <f t="shared" si="2"/>
        <v>N/A</v>
      </c>
      <c r="G30" s="38">
        <v>1205</v>
      </c>
      <c r="H30" s="46" t="str">
        <f t="shared" si="3"/>
        <v>N/A</v>
      </c>
      <c r="I30" s="12">
        <v>8.859</v>
      </c>
      <c r="J30" s="12">
        <v>12.72</v>
      </c>
      <c r="K30" s="47" t="s">
        <v>736</v>
      </c>
      <c r="L30" s="9" t="str">
        <f t="shared" si="0"/>
        <v>Yes</v>
      </c>
    </row>
    <row r="31" spans="1:12" x14ac:dyDescent="0.2">
      <c r="A31" s="3" t="s">
        <v>991</v>
      </c>
      <c r="B31" s="37" t="s">
        <v>213</v>
      </c>
      <c r="C31" s="38">
        <v>94</v>
      </c>
      <c r="D31" s="46" t="str">
        <f t="shared" si="1"/>
        <v>N/A</v>
      </c>
      <c r="E31" s="38">
        <v>103</v>
      </c>
      <c r="F31" s="46" t="str">
        <f t="shared" si="2"/>
        <v>N/A</v>
      </c>
      <c r="G31" s="38">
        <v>80</v>
      </c>
      <c r="H31" s="46" t="str">
        <f t="shared" si="3"/>
        <v>N/A</v>
      </c>
      <c r="I31" s="12">
        <v>9.5739999999999998</v>
      </c>
      <c r="J31" s="12">
        <v>-22.3</v>
      </c>
      <c r="K31" s="47" t="s">
        <v>736</v>
      </c>
      <c r="L31" s="9" t="str">
        <f t="shared" si="0"/>
        <v>Yes</v>
      </c>
    </row>
    <row r="32" spans="1:12" x14ac:dyDescent="0.2">
      <c r="A32" s="3" t="s">
        <v>992</v>
      </c>
      <c r="B32" s="37" t="s">
        <v>213</v>
      </c>
      <c r="C32" s="38">
        <v>6982</v>
      </c>
      <c r="D32" s="46" t="str">
        <f t="shared" si="1"/>
        <v>N/A</v>
      </c>
      <c r="E32" s="38">
        <v>7843</v>
      </c>
      <c r="F32" s="46" t="str">
        <f t="shared" si="2"/>
        <v>N/A</v>
      </c>
      <c r="G32" s="38">
        <v>8420</v>
      </c>
      <c r="H32" s="46" t="str">
        <f t="shared" si="3"/>
        <v>N/A</v>
      </c>
      <c r="I32" s="12">
        <v>12.33</v>
      </c>
      <c r="J32" s="12">
        <v>7.3570000000000002</v>
      </c>
      <c r="K32" s="47" t="s">
        <v>736</v>
      </c>
      <c r="L32" s="9" t="str">
        <f t="shared" si="0"/>
        <v>Yes</v>
      </c>
    </row>
    <row r="33" spans="1:12" x14ac:dyDescent="0.2">
      <c r="A33" s="3" t="s">
        <v>993</v>
      </c>
      <c r="B33" s="37" t="s">
        <v>213</v>
      </c>
      <c r="C33" s="38">
        <v>366</v>
      </c>
      <c r="D33" s="46" t="str">
        <f t="shared" si="1"/>
        <v>N/A</v>
      </c>
      <c r="E33" s="38">
        <v>103</v>
      </c>
      <c r="F33" s="46" t="str">
        <f t="shared" si="2"/>
        <v>N/A</v>
      </c>
      <c r="G33" s="38">
        <v>100</v>
      </c>
      <c r="H33" s="46" t="str">
        <f t="shared" si="3"/>
        <v>N/A</v>
      </c>
      <c r="I33" s="12">
        <v>-71.900000000000006</v>
      </c>
      <c r="J33" s="12">
        <v>-2.91</v>
      </c>
      <c r="K33" s="47" t="s">
        <v>736</v>
      </c>
      <c r="L33" s="9" t="str">
        <f t="shared" si="0"/>
        <v>Yes</v>
      </c>
    </row>
    <row r="34" spans="1:12" x14ac:dyDescent="0.2">
      <c r="A34" s="3" t="s">
        <v>105</v>
      </c>
      <c r="B34" s="37" t="s">
        <v>213</v>
      </c>
      <c r="C34" s="38">
        <v>86</v>
      </c>
      <c r="D34" s="46" t="str">
        <f t="shared" si="1"/>
        <v>N/A</v>
      </c>
      <c r="E34" s="38">
        <v>60</v>
      </c>
      <c r="F34" s="46" t="str">
        <f t="shared" si="2"/>
        <v>N/A</v>
      </c>
      <c r="G34" s="38">
        <v>77</v>
      </c>
      <c r="H34" s="46" t="str">
        <f t="shared" si="3"/>
        <v>N/A</v>
      </c>
      <c r="I34" s="12">
        <v>-30.2</v>
      </c>
      <c r="J34" s="12">
        <v>28.33</v>
      </c>
      <c r="K34" s="47" t="s">
        <v>736</v>
      </c>
      <c r="L34" s="9" t="str">
        <f t="shared" si="0"/>
        <v>Yes</v>
      </c>
    </row>
    <row r="35" spans="1:12" x14ac:dyDescent="0.2">
      <c r="A35" s="3" t="s">
        <v>994</v>
      </c>
      <c r="B35" s="37" t="s">
        <v>213</v>
      </c>
      <c r="C35" s="38">
        <v>22</v>
      </c>
      <c r="D35" s="46" t="str">
        <f t="shared" si="1"/>
        <v>N/A</v>
      </c>
      <c r="E35" s="38">
        <v>13</v>
      </c>
      <c r="F35" s="46" t="str">
        <f t="shared" si="2"/>
        <v>N/A</v>
      </c>
      <c r="G35" s="38">
        <v>28</v>
      </c>
      <c r="H35" s="46" t="str">
        <f t="shared" si="3"/>
        <v>N/A</v>
      </c>
      <c r="I35" s="12">
        <v>-40.9</v>
      </c>
      <c r="J35" s="12">
        <v>115.4</v>
      </c>
      <c r="K35" s="47" t="s">
        <v>736</v>
      </c>
      <c r="L35" s="9" t="str">
        <f t="shared" si="0"/>
        <v>No</v>
      </c>
    </row>
    <row r="36" spans="1:12" x14ac:dyDescent="0.2">
      <c r="A36" s="3" t="s">
        <v>995</v>
      </c>
      <c r="B36" s="37" t="s">
        <v>213</v>
      </c>
      <c r="C36" s="38">
        <v>0</v>
      </c>
      <c r="D36" s="46" t="str">
        <f t="shared" si="1"/>
        <v>N/A</v>
      </c>
      <c r="E36" s="38">
        <v>0</v>
      </c>
      <c r="F36" s="46" t="str">
        <f t="shared" si="2"/>
        <v>N/A</v>
      </c>
      <c r="G36" s="38">
        <v>0</v>
      </c>
      <c r="H36" s="46" t="str">
        <f t="shared" si="3"/>
        <v>N/A</v>
      </c>
      <c r="I36" s="12" t="s">
        <v>1736</v>
      </c>
      <c r="J36" s="12" t="s">
        <v>1736</v>
      </c>
      <c r="K36" s="47" t="s">
        <v>736</v>
      </c>
      <c r="L36" s="9" t="str">
        <f t="shared" si="0"/>
        <v>N/A</v>
      </c>
    </row>
    <row r="37" spans="1:12" x14ac:dyDescent="0.2">
      <c r="A37" s="3" t="s">
        <v>996</v>
      </c>
      <c r="B37" s="37" t="s">
        <v>213</v>
      </c>
      <c r="C37" s="38">
        <v>47</v>
      </c>
      <c r="D37" s="46" t="str">
        <f t="shared" si="1"/>
        <v>N/A</v>
      </c>
      <c r="E37" s="38">
        <v>38</v>
      </c>
      <c r="F37" s="46" t="str">
        <f t="shared" si="2"/>
        <v>N/A</v>
      </c>
      <c r="G37" s="38">
        <v>40</v>
      </c>
      <c r="H37" s="46" t="str">
        <f t="shared" si="3"/>
        <v>N/A</v>
      </c>
      <c r="I37" s="12">
        <v>-19.100000000000001</v>
      </c>
      <c r="J37" s="12">
        <v>5.2629999999999999</v>
      </c>
      <c r="K37" s="47" t="s">
        <v>736</v>
      </c>
      <c r="L37" s="9" t="str">
        <f t="shared" si="0"/>
        <v>Yes</v>
      </c>
    </row>
    <row r="38" spans="1:12" x14ac:dyDescent="0.2">
      <c r="A38" s="3" t="s">
        <v>997</v>
      </c>
      <c r="B38" s="37" t="s">
        <v>213</v>
      </c>
      <c r="C38" s="38">
        <v>11</v>
      </c>
      <c r="D38" s="46" t="str">
        <f t="shared" si="1"/>
        <v>N/A</v>
      </c>
      <c r="E38" s="38">
        <v>11</v>
      </c>
      <c r="F38" s="46" t="str">
        <f t="shared" si="2"/>
        <v>N/A</v>
      </c>
      <c r="G38" s="38">
        <v>11</v>
      </c>
      <c r="H38" s="46" t="str">
        <f t="shared" si="3"/>
        <v>N/A</v>
      </c>
      <c r="I38" s="12">
        <v>66.67</v>
      </c>
      <c r="J38" s="12">
        <v>0</v>
      </c>
      <c r="K38" s="47" t="s">
        <v>736</v>
      </c>
      <c r="L38" s="9" t="str">
        <f t="shared" si="0"/>
        <v>Yes</v>
      </c>
    </row>
    <row r="39" spans="1:12" x14ac:dyDescent="0.2">
      <c r="A39" s="3" t="s">
        <v>998</v>
      </c>
      <c r="B39" s="37" t="s">
        <v>213</v>
      </c>
      <c r="C39" s="38">
        <v>13</v>
      </c>
      <c r="D39" s="46" t="str">
        <f t="shared" si="1"/>
        <v>N/A</v>
      </c>
      <c r="E39" s="38">
        <v>11</v>
      </c>
      <c r="F39" s="46" t="str">
        <f t="shared" si="2"/>
        <v>N/A</v>
      </c>
      <c r="G39" s="38">
        <v>11</v>
      </c>
      <c r="H39" s="46" t="str">
        <f t="shared" si="3"/>
        <v>N/A</v>
      </c>
      <c r="I39" s="12">
        <v>-69.2</v>
      </c>
      <c r="J39" s="12">
        <v>0</v>
      </c>
      <c r="K39" s="47" t="s">
        <v>736</v>
      </c>
      <c r="L39" s="9" t="str">
        <f t="shared" si="0"/>
        <v>Yes</v>
      </c>
    </row>
    <row r="40" spans="1:12" x14ac:dyDescent="0.2">
      <c r="A40" s="3" t="s">
        <v>999</v>
      </c>
      <c r="B40" s="37" t="s">
        <v>213</v>
      </c>
      <c r="C40" s="38">
        <v>11</v>
      </c>
      <c r="D40" s="46" t="str">
        <f t="shared" si="1"/>
        <v>N/A</v>
      </c>
      <c r="E40" s="38">
        <v>0</v>
      </c>
      <c r="F40" s="46" t="str">
        <f t="shared" si="2"/>
        <v>N/A</v>
      </c>
      <c r="G40" s="38">
        <v>0</v>
      </c>
      <c r="H40" s="46" t="str">
        <f t="shared" si="3"/>
        <v>N/A</v>
      </c>
      <c r="I40" s="12">
        <v>-100</v>
      </c>
      <c r="J40" s="12" t="s">
        <v>1736</v>
      </c>
      <c r="K40" s="47" t="s">
        <v>736</v>
      </c>
      <c r="L40" s="9" t="str">
        <f t="shared" si="0"/>
        <v>N/A</v>
      </c>
    </row>
    <row r="41" spans="1:12" x14ac:dyDescent="0.2">
      <c r="A41" s="48" t="s">
        <v>84</v>
      </c>
      <c r="B41" s="37" t="s">
        <v>213</v>
      </c>
      <c r="C41" s="49">
        <v>232768912</v>
      </c>
      <c r="D41" s="46" t="str">
        <f t="shared" si="1"/>
        <v>N/A</v>
      </c>
      <c r="E41" s="49">
        <v>267313993</v>
      </c>
      <c r="F41" s="46" t="str">
        <f t="shared" si="2"/>
        <v>N/A</v>
      </c>
      <c r="G41" s="49">
        <v>344145983</v>
      </c>
      <c r="H41" s="46" t="str">
        <f t="shared" si="3"/>
        <v>N/A</v>
      </c>
      <c r="I41" s="12">
        <v>14.84</v>
      </c>
      <c r="J41" s="12">
        <v>28.74</v>
      </c>
      <c r="K41" s="47" t="s">
        <v>736</v>
      </c>
      <c r="L41" s="9" t="str">
        <f t="shared" si="0"/>
        <v>Yes</v>
      </c>
    </row>
    <row r="42" spans="1:12" x14ac:dyDescent="0.2">
      <c r="A42" s="48" t="s">
        <v>1487</v>
      </c>
      <c r="B42" s="37" t="s">
        <v>213</v>
      </c>
      <c r="C42" s="49">
        <v>5431.9264444999999</v>
      </c>
      <c r="D42" s="46" t="str">
        <f t="shared" si="1"/>
        <v>N/A</v>
      </c>
      <c r="E42" s="49">
        <v>6033.4949329000001</v>
      </c>
      <c r="F42" s="46" t="str">
        <f t="shared" si="2"/>
        <v>N/A</v>
      </c>
      <c r="G42" s="49">
        <v>7602.9157848000004</v>
      </c>
      <c r="H42" s="46" t="str">
        <f t="shared" si="3"/>
        <v>N/A</v>
      </c>
      <c r="I42" s="12">
        <v>11.07</v>
      </c>
      <c r="J42" s="12">
        <v>26.01</v>
      </c>
      <c r="K42" s="47" t="s">
        <v>736</v>
      </c>
      <c r="L42" s="9" t="str">
        <f t="shared" si="0"/>
        <v>Yes</v>
      </c>
    </row>
    <row r="43" spans="1:12" x14ac:dyDescent="0.2">
      <c r="A43" s="48" t="s">
        <v>1488</v>
      </c>
      <c r="B43" s="37" t="s">
        <v>213</v>
      </c>
      <c r="C43" s="49">
        <v>6878.1074404999999</v>
      </c>
      <c r="D43" s="46" t="str">
        <f t="shared" si="1"/>
        <v>N/A</v>
      </c>
      <c r="E43" s="49">
        <v>7485.4804682000004</v>
      </c>
      <c r="F43" s="46" t="str">
        <f t="shared" si="2"/>
        <v>N/A</v>
      </c>
      <c r="G43" s="49">
        <v>9351.7930163000001</v>
      </c>
      <c r="H43" s="46" t="str">
        <f t="shared" si="3"/>
        <v>N/A</v>
      </c>
      <c r="I43" s="12">
        <v>8.8309999999999995</v>
      </c>
      <c r="J43" s="12">
        <v>24.93</v>
      </c>
      <c r="K43" s="47" t="s">
        <v>736</v>
      </c>
      <c r="L43" s="9" t="str">
        <f t="shared" si="0"/>
        <v>Yes</v>
      </c>
    </row>
    <row r="44" spans="1:12" x14ac:dyDescent="0.2">
      <c r="A44" s="4" t="s">
        <v>107</v>
      </c>
      <c r="B44" s="37" t="s">
        <v>213</v>
      </c>
      <c r="C44" s="49">
        <v>14876495</v>
      </c>
      <c r="D44" s="46" t="str">
        <f t="shared" si="1"/>
        <v>N/A</v>
      </c>
      <c r="E44" s="49">
        <v>15591738</v>
      </c>
      <c r="F44" s="46" t="str">
        <f t="shared" si="2"/>
        <v>N/A</v>
      </c>
      <c r="G44" s="49">
        <v>15171271</v>
      </c>
      <c r="H44" s="46" t="str">
        <f t="shared" si="3"/>
        <v>N/A</v>
      </c>
      <c r="I44" s="12">
        <v>4.8079999999999998</v>
      </c>
      <c r="J44" s="12">
        <v>-2.7</v>
      </c>
      <c r="K44" s="47" t="s">
        <v>736</v>
      </c>
      <c r="L44" s="9" t="str">
        <f t="shared" si="0"/>
        <v>Yes</v>
      </c>
    </row>
    <row r="45" spans="1:12" x14ac:dyDescent="0.2">
      <c r="A45" s="48" t="s">
        <v>158</v>
      </c>
      <c r="B45" s="50" t="s">
        <v>217</v>
      </c>
      <c r="C45" s="1">
        <v>42842</v>
      </c>
      <c r="D45" s="46" t="str">
        <f>IF($B45="N/A","N/A",IF(C45&gt;0,"No",IF(C45&lt;0,"No","Yes")))</f>
        <v>No</v>
      </c>
      <c r="E45" s="1">
        <v>44286</v>
      </c>
      <c r="F45" s="46" t="str">
        <f>IF($B45="N/A","N/A",IF(E45&gt;0,"No",IF(E45&lt;0,"No","Yes")))</f>
        <v>No</v>
      </c>
      <c r="G45" s="1">
        <v>43431</v>
      </c>
      <c r="H45" s="46" t="str">
        <f>IF($B45="N/A","N/A",IF(G45&gt;0,"No",IF(G45&lt;0,"No","Yes")))</f>
        <v>No</v>
      </c>
      <c r="I45" s="12">
        <v>3.371</v>
      </c>
      <c r="J45" s="12">
        <v>-1.93</v>
      </c>
      <c r="K45" s="47" t="s">
        <v>736</v>
      </c>
      <c r="L45" s="9" t="str">
        <f t="shared" si="0"/>
        <v>Yes</v>
      </c>
    </row>
    <row r="46" spans="1:12" x14ac:dyDescent="0.2">
      <c r="A46" s="48" t="s">
        <v>156</v>
      </c>
      <c r="B46" s="37" t="s">
        <v>213</v>
      </c>
      <c r="C46" s="49">
        <v>14812963</v>
      </c>
      <c r="D46" s="46" t="str">
        <f t="shared" ref="D46:D47" si="4">IF($B46="N/A","N/A",IF(C46&gt;10,"No",IF(C46&lt;-10,"No","Yes")))</f>
        <v>N/A</v>
      </c>
      <c r="E46" s="49">
        <v>15591738</v>
      </c>
      <c r="F46" s="46" t="str">
        <f t="shared" ref="F46:F47" si="5">IF($B46="N/A","N/A",IF(E46&gt;10,"No",IF(E46&lt;-10,"No","Yes")))</f>
        <v>N/A</v>
      </c>
      <c r="G46" s="49">
        <v>15171271</v>
      </c>
      <c r="H46" s="46" t="str">
        <f t="shared" ref="H46:H47" si="6">IF($B46="N/A","N/A",IF(G46&gt;10,"No",IF(G46&lt;-10,"No","Yes")))</f>
        <v>N/A</v>
      </c>
      <c r="I46" s="12">
        <v>5.2569999999999997</v>
      </c>
      <c r="J46" s="12">
        <v>-2.7</v>
      </c>
      <c r="K46" s="47" t="s">
        <v>736</v>
      </c>
      <c r="L46" s="9" t="str">
        <f t="shared" si="0"/>
        <v>Yes</v>
      </c>
    </row>
    <row r="47" spans="1:12" x14ac:dyDescent="0.2">
      <c r="A47" s="48" t="s">
        <v>1290</v>
      </c>
      <c r="B47" s="37" t="s">
        <v>213</v>
      </c>
      <c r="C47" s="49">
        <v>345.75797115</v>
      </c>
      <c r="D47" s="46" t="str">
        <f t="shared" si="4"/>
        <v>N/A</v>
      </c>
      <c r="E47" s="49">
        <v>352.06923181000002</v>
      </c>
      <c r="F47" s="46" t="str">
        <f t="shared" si="5"/>
        <v>N/A</v>
      </c>
      <c r="G47" s="49">
        <v>349.31894268999997</v>
      </c>
      <c r="H47" s="46" t="str">
        <f t="shared" si="6"/>
        <v>N/A</v>
      </c>
      <c r="I47" s="12">
        <v>1.825</v>
      </c>
      <c r="J47" s="12">
        <v>-0.78100000000000003</v>
      </c>
      <c r="K47" s="47" t="s">
        <v>736</v>
      </c>
      <c r="L47" s="9" t="str">
        <f>IF(J47="Div by 0", "N/A", IF(OR(J47="N/A",K47="N/A"),"N/A", IF(J47&gt;VALUE(MID(K47,1,2)), "No", IF(J47&lt;-1*VALUE(MID(K47,1,2)), "No", "Yes"))))</f>
        <v>Yes</v>
      </c>
    </row>
    <row r="48" spans="1:12" x14ac:dyDescent="0.2">
      <c r="A48" s="48" t="s">
        <v>1489</v>
      </c>
      <c r="B48" s="37" t="s">
        <v>213</v>
      </c>
      <c r="C48" s="49">
        <v>59341.243477999997</v>
      </c>
      <c r="D48" s="46" t="str">
        <f t="shared" ref="D48:D74" si="7">IF($B48="N/A","N/A",IF(C48&gt;10,"No",IF(C48&lt;-10,"No","Yes")))</f>
        <v>N/A</v>
      </c>
      <c r="E48" s="49">
        <v>74059.661871000004</v>
      </c>
      <c r="F48" s="46" t="str">
        <f t="shared" ref="F48:F74" si="8">IF($B48="N/A","N/A",IF(E48&gt;10,"No",IF(E48&lt;-10,"No","Yes")))</f>
        <v>N/A</v>
      </c>
      <c r="G48" s="49">
        <v>92835.022345999998</v>
      </c>
      <c r="H48" s="46" t="str">
        <f t="shared" ref="H48:H74" si="9">IF($B48="N/A","N/A",IF(G48&gt;10,"No",IF(G48&lt;-10,"No","Yes")))</f>
        <v>N/A</v>
      </c>
      <c r="I48" s="12">
        <v>24.8</v>
      </c>
      <c r="J48" s="12">
        <v>25.35</v>
      </c>
      <c r="K48" s="47" t="s">
        <v>736</v>
      </c>
      <c r="L48" s="9" t="str">
        <f t="shared" ref="L48:L74" si="10">IF(J48="Div by 0", "N/A", IF(K48="N/A","N/A", IF(J48&gt;VALUE(MID(K48,1,2)), "No", IF(J48&lt;-1*VALUE(MID(K48,1,2)), "No", "Yes"))))</f>
        <v>Yes</v>
      </c>
    </row>
    <row r="49" spans="1:12" x14ac:dyDescent="0.2">
      <c r="A49" s="48" t="s">
        <v>1490</v>
      </c>
      <c r="B49" s="37" t="s">
        <v>213</v>
      </c>
      <c r="C49" s="49">
        <v>12364.145161</v>
      </c>
      <c r="D49" s="46" t="str">
        <f t="shared" si="7"/>
        <v>N/A</v>
      </c>
      <c r="E49" s="49">
        <v>20322.066666999999</v>
      </c>
      <c r="F49" s="46" t="str">
        <f t="shared" si="8"/>
        <v>N/A</v>
      </c>
      <c r="G49" s="49">
        <v>27663.308824</v>
      </c>
      <c r="H49" s="46" t="str">
        <f t="shared" si="9"/>
        <v>N/A</v>
      </c>
      <c r="I49" s="12">
        <v>64.36</v>
      </c>
      <c r="J49" s="12">
        <v>36.119999999999997</v>
      </c>
      <c r="K49" s="47" t="s">
        <v>736</v>
      </c>
      <c r="L49" s="9" t="str">
        <f t="shared" si="10"/>
        <v>No</v>
      </c>
    </row>
    <row r="50" spans="1:12" x14ac:dyDescent="0.2">
      <c r="A50" s="48" t="s">
        <v>1491</v>
      </c>
      <c r="B50" s="37" t="s">
        <v>213</v>
      </c>
      <c r="C50" s="49" t="s">
        <v>1736</v>
      </c>
      <c r="D50" s="46" t="str">
        <f t="shared" si="7"/>
        <v>N/A</v>
      </c>
      <c r="E50" s="49" t="s">
        <v>1736</v>
      </c>
      <c r="F50" s="46" t="str">
        <f t="shared" si="8"/>
        <v>N/A</v>
      </c>
      <c r="G50" s="49" t="s">
        <v>1736</v>
      </c>
      <c r="H50" s="46" t="str">
        <f t="shared" si="9"/>
        <v>N/A</v>
      </c>
      <c r="I50" s="12" t="s">
        <v>1736</v>
      </c>
      <c r="J50" s="12" t="s">
        <v>1736</v>
      </c>
      <c r="K50" s="47" t="s">
        <v>736</v>
      </c>
      <c r="L50" s="9" t="str">
        <f t="shared" si="10"/>
        <v>N/A</v>
      </c>
    </row>
    <row r="51" spans="1:12" x14ac:dyDescent="0.2">
      <c r="A51" s="48" t="s">
        <v>1492</v>
      </c>
      <c r="B51" s="37" t="s">
        <v>213</v>
      </c>
      <c r="C51" s="49">
        <v>0</v>
      </c>
      <c r="D51" s="46" t="str">
        <f t="shared" si="7"/>
        <v>N/A</v>
      </c>
      <c r="E51" s="49">
        <v>0</v>
      </c>
      <c r="F51" s="46" t="str">
        <f t="shared" si="8"/>
        <v>N/A</v>
      </c>
      <c r="G51" s="49">
        <v>0</v>
      </c>
      <c r="H51" s="46" t="str">
        <f t="shared" si="9"/>
        <v>N/A</v>
      </c>
      <c r="I51" s="12" t="s">
        <v>1736</v>
      </c>
      <c r="J51" s="12" t="s">
        <v>1736</v>
      </c>
      <c r="K51" s="47" t="s">
        <v>736</v>
      </c>
      <c r="L51" s="9" t="str">
        <f t="shared" si="10"/>
        <v>N/A</v>
      </c>
    </row>
    <row r="52" spans="1:12" x14ac:dyDescent="0.2">
      <c r="A52" s="48" t="s">
        <v>1493</v>
      </c>
      <c r="B52" s="37" t="s">
        <v>213</v>
      </c>
      <c r="C52" s="49">
        <v>121153.32</v>
      </c>
      <c r="D52" s="46" t="str">
        <f t="shared" si="7"/>
        <v>N/A</v>
      </c>
      <c r="E52" s="49">
        <v>116345.75641</v>
      </c>
      <c r="F52" s="46" t="str">
        <f t="shared" si="8"/>
        <v>N/A</v>
      </c>
      <c r="G52" s="49">
        <v>135196</v>
      </c>
      <c r="H52" s="46" t="str">
        <f t="shared" si="9"/>
        <v>N/A</v>
      </c>
      <c r="I52" s="12">
        <v>-3.97</v>
      </c>
      <c r="J52" s="12">
        <v>16.2</v>
      </c>
      <c r="K52" s="47" t="s">
        <v>736</v>
      </c>
      <c r="L52" s="9" t="str">
        <f t="shared" si="10"/>
        <v>Yes</v>
      </c>
    </row>
    <row r="53" spans="1:12" x14ac:dyDescent="0.2">
      <c r="A53" s="48" t="s">
        <v>1494</v>
      </c>
      <c r="B53" s="37" t="s">
        <v>213</v>
      </c>
      <c r="C53" s="49" t="s">
        <v>1736</v>
      </c>
      <c r="D53" s="46" t="str">
        <f t="shared" si="7"/>
        <v>N/A</v>
      </c>
      <c r="E53" s="49" t="s">
        <v>1736</v>
      </c>
      <c r="F53" s="46" t="str">
        <f t="shared" si="8"/>
        <v>N/A</v>
      </c>
      <c r="G53" s="49" t="s">
        <v>1736</v>
      </c>
      <c r="H53" s="46" t="str">
        <f t="shared" si="9"/>
        <v>N/A</v>
      </c>
      <c r="I53" s="12" t="s">
        <v>1736</v>
      </c>
      <c r="J53" s="12" t="s">
        <v>1736</v>
      </c>
      <c r="K53" s="47" t="s">
        <v>736</v>
      </c>
      <c r="L53" s="9" t="str">
        <f t="shared" si="10"/>
        <v>N/A</v>
      </c>
    </row>
    <row r="54" spans="1:12" x14ac:dyDescent="0.2">
      <c r="A54" s="48" t="s">
        <v>1495</v>
      </c>
      <c r="B54" s="37" t="s">
        <v>213</v>
      </c>
      <c r="C54" s="49">
        <v>6486.8324017000004</v>
      </c>
      <c r="D54" s="46" t="str">
        <f t="shared" si="7"/>
        <v>N/A</v>
      </c>
      <c r="E54" s="49">
        <v>7293.2128412000002</v>
      </c>
      <c r="F54" s="46" t="str">
        <f t="shared" si="8"/>
        <v>N/A</v>
      </c>
      <c r="G54" s="49">
        <v>9435.7185301000009</v>
      </c>
      <c r="H54" s="46" t="str">
        <f t="shared" si="9"/>
        <v>N/A</v>
      </c>
      <c r="I54" s="12">
        <v>12.43</v>
      </c>
      <c r="J54" s="12">
        <v>29.38</v>
      </c>
      <c r="K54" s="47" t="s">
        <v>736</v>
      </c>
      <c r="L54" s="9" t="str">
        <f t="shared" si="10"/>
        <v>Yes</v>
      </c>
    </row>
    <row r="55" spans="1:12" x14ac:dyDescent="0.2">
      <c r="A55" s="48" t="s">
        <v>1496</v>
      </c>
      <c r="B55" s="37" t="s">
        <v>213</v>
      </c>
      <c r="C55" s="49">
        <v>4945.2148361</v>
      </c>
      <c r="D55" s="46" t="str">
        <f t="shared" si="7"/>
        <v>N/A</v>
      </c>
      <c r="E55" s="49">
        <v>5618.4844872000003</v>
      </c>
      <c r="F55" s="46" t="str">
        <f t="shared" si="8"/>
        <v>N/A</v>
      </c>
      <c r="G55" s="49">
        <v>7270.4734097999999</v>
      </c>
      <c r="H55" s="46" t="str">
        <f t="shared" si="9"/>
        <v>N/A</v>
      </c>
      <c r="I55" s="12">
        <v>13.61</v>
      </c>
      <c r="J55" s="12">
        <v>29.4</v>
      </c>
      <c r="K55" s="47" t="s">
        <v>736</v>
      </c>
      <c r="L55" s="9" t="str">
        <f t="shared" si="10"/>
        <v>Yes</v>
      </c>
    </row>
    <row r="56" spans="1:12" ht="25.5" x14ac:dyDescent="0.2">
      <c r="A56" s="48" t="s">
        <v>1497</v>
      </c>
      <c r="B56" s="37" t="s">
        <v>213</v>
      </c>
      <c r="C56" s="49" t="s">
        <v>1736</v>
      </c>
      <c r="D56" s="46" t="str">
        <f t="shared" si="7"/>
        <v>N/A</v>
      </c>
      <c r="E56" s="49" t="s">
        <v>1736</v>
      </c>
      <c r="F56" s="46" t="str">
        <f t="shared" si="8"/>
        <v>N/A</v>
      </c>
      <c r="G56" s="49">
        <v>0</v>
      </c>
      <c r="H56" s="46" t="str">
        <f t="shared" si="9"/>
        <v>N/A</v>
      </c>
      <c r="I56" s="12" t="s">
        <v>1736</v>
      </c>
      <c r="J56" s="12" t="s">
        <v>1736</v>
      </c>
      <c r="K56" s="47" t="s">
        <v>736</v>
      </c>
      <c r="L56" s="9" t="str">
        <f t="shared" si="10"/>
        <v>N/A</v>
      </c>
    </row>
    <row r="57" spans="1:12" x14ac:dyDescent="0.2">
      <c r="A57" s="48" t="s">
        <v>1498</v>
      </c>
      <c r="B57" s="37" t="s">
        <v>213</v>
      </c>
      <c r="C57" s="49">
        <v>398.05555556000002</v>
      </c>
      <c r="D57" s="46" t="str">
        <f t="shared" si="7"/>
        <v>N/A</v>
      </c>
      <c r="E57" s="49">
        <v>620.79999999999995</v>
      </c>
      <c r="F57" s="46" t="str">
        <f t="shared" si="8"/>
        <v>N/A</v>
      </c>
      <c r="G57" s="49">
        <v>252.2</v>
      </c>
      <c r="H57" s="46" t="str">
        <f t="shared" si="9"/>
        <v>N/A</v>
      </c>
      <c r="I57" s="12">
        <v>55.96</v>
      </c>
      <c r="J57" s="12">
        <v>-59.4</v>
      </c>
      <c r="K57" s="47" t="s">
        <v>736</v>
      </c>
      <c r="L57" s="9" t="str">
        <f t="shared" si="10"/>
        <v>No</v>
      </c>
    </row>
    <row r="58" spans="1:12" x14ac:dyDescent="0.2">
      <c r="A58" s="48" t="s">
        <v>1499</v>
      </c>
      <c r="B58" s="37" t="s">
        <v>213</v>
      </c>
      <c r="C58" s="49">
        <v>128849.29902000001</v>
      </c>
      <c r="D58" s="46" t="str">
        <f t="shared" si="7"/>
        <v>N/A</v>
      </c>
      <c r="E58" s="49">
        <v>118599.65859000001</v>
      </c>
      <c r="F58" s="46" t="str">
        <f t="shared" si="8"/>
        <v>N/A</v>
      </c>
      <c r="G58" s="49">
        <v>121952.74086000001</v>
      </c>
      <c r="H58" s="46" t="str">
        <f t="shared" si="9"/>
        <v>N/A</v>
      </c>
      <c r="I58" s="12">
        <v>-7.95</v>
      </c>
      <c r="J58" s="12">
        <v>2.827</v>
      </c>
      <c r="K58" s="47" t="s">
        <v>736</v>
      </c>
      <c r="L58" s="9" t="str">
        <f t="shared" si="10"/>
        <v>Yes</v>
      </c>
    </row>
    <row r="59" spans="1:12" x14ac:dyDescent="0.2">
      <c r="A59" s="48" t="s">
        <v>1500</v>
      </c>
      <c r="B59" s="37" t="s">
        <v>213</v>
      </c>
      <c r="C59" s="49" t="s">
        <v>1736</v>
      </c>
      <c r="D59" s="46" t="str">
        <f t="shared" si="7"/>
        <v>N/A</v>
      </c>
      <c r="E59" s="49">
        <v>2334</v>
      </c>
      <c r="F59" s="46" t="str">
        <f t="shared" si="8"/>
        <v>N/A</v>
      </c>
      <c r="G59" s="49">
        <v>757</v>
      </c>
      <c r="H59" s="46" t="str">
        <f t="shared" si="9"/>
        <v>N/A</v>
      </c>
      <c r="I59" s="12" t="s">
        <v>1736</v>
      </c>
      <c r="J59" s="12">
        <v>-67.599999999999994</v>
      </c>
      <c r="K59" s="47" t="s">
        <v>736</v>
      </c>
      <c r="L59" s="9" t="str">
        <f t="shared" si="10"/>
        <v>No</v>
      </c>
    </row>
    <row r="60" spans="1:12" x14ac:dyDescent="0.2">
      <c r="A60" s="48" t="s">
        <v>1501</v>
      </c>
      <c r="B60" s="37" t="s">
        <v>213</v>
      </c>
      <c r="C60" s="49">
        <v>1368.2072235999999</v>
      </c>
      <c r="D60" s="46" t="str">
        <f t="shared" si="7"/>
        <v>N/A</v>
      </c>
      <c r="E60" s="49">
        <v>1265.7969988</v>
      </c>
      <c r="F60" s="46" t="str">
        <f t="shared" si="8"/>
        <v>N/A</v>
      </c>
      <c r="G60" s="49">
        <v>1169.7828158</v>
      </c>
      <c r="H60" s="46" t="str">
        <f t="shared" si="9"/>
        <v>N/A</v>
      </c>
      <c r="I60" s="12">
        <v>-7.48</v>
      </c>
      <c r="J60" s="12">
        <v>-7.59</v>
      </c>
      <c r="K60" s="47" t="s">
        <v>736</v>
      </c>
      <c r="L60" s="9" t="str">
        <f t="shared" si="10"/>
        <v>Yes</v>
      </c>
    </row>
    <row r="61" spans="1:12" x14ac:dyDescent="0.2">
      <c r="A61" s="48" t="s">
        <v>1502</v>
      </c>
      <c r="B61" s="37" t="s">
        <v>213</v>
      </c>
      <c r="C61" s="49">
        <v>1101.0302801</v>
      </c>
      <c r="D61" s="46" t="str">
        <f t="shared" si="7"/>
        <v>N/A</v>
      </c>
      <c r="E61" s="49">
        <v>923.51353180000001</v>
      </c>
      <c r="F61" s="46" t="str">
        <f t="shared" si="8"/>
        <v>N/A</v>
      </c>
      <c r="G61" s="49">
        <v>805.93696450000004</v>
      </c>
      <c r="H61" s="46" t="str">
        <f t="shared" si="9"/>
        <v>N/A</v>
      </c>
      <c r="I61" s="12">
        <v>-16.100000000000001</v>
      </c>
      <c r="J61" s="12">
        <v>-12.7</v>
      </c>
      <c r="K61" s="47" t="s">
        <v>736</v>
      </c>
      <c r="L61" s="9" t="str">
        <f t="shared" si="10"/>
        <v>Yes</v>
      </c>
    </row>
    <row r="62" spans="1:12" x14ac:dyDescent="0.2">
      <c r="A62" s="48" t="s">
        <v>1503</v>
      </c>
      <c r="B62" s="37" t="s">
        <v>213</v>
      </c>
      <c r="C62" s="49" t="s">
        <v>1736</v>
      </c>
      <c r="D62" s="46" t="str">
        <f t="shared" si="7"/>
        <v>N/A</v>
      </c>
      <c r="E62" s="49" t="s">
        <v>1736</v>
      </c>
      <c r="F62" s="46" t="str">
        <f t="shared" si="8"/>
        <v>N/A</v>
      </c>
      <c r="G62" s="49" t="s">
        <v>1736</v>
      </c>
      <c r="H62" s="46" t="str">
        <f t="shared" si="9"/>
        <v>N/A</v>
      </c>
      <c r="I62" s="12" t="s">
        <v>1736</v>
      </c>
      <c r="J62" s="12" t="s">
        <v>1736</v>
      </c>
      <c r="K62" s="47" t="s">
        <v>736</v>
      </c>
      <c r="L62" s="9" t="str">
        <f t="shared" si="10"/>
        <v>N/A</v>
      </c>
    </row>
    <row r="63" spans="1:12" ht="25.5" x14ac:dyDescent="0.2">
      <c r="A63" s="48" t="s">
        <v>1504</v>
      </c>
      <c r="B63" s="37" t="s">
        <v>213</v>
      </c>
      <c r="C63" s="49">
        <v>1472.8802395</v>
      </c>
      <c r="D63" s="46" t="str">
        <f t="shared" si="7"/>
        <v>N/A</v>
      </c>
      <c r="E63" s="49">
        <v>2276.7518796999998</v>
      </c>
      <c r="F63" s="46" t="str">
        <f t="shared" si="8"/>
        <v>N/A</v>
      </c>
      <c r="G63" s="49">
        <v>611.23734176999994</v>
      </c>
      <c r="H63" s="46" t="str">
        <f t="shared" si="9"/>
        <v>N/A</v>
      </c>
      <c r="I63" s="12">
        <v>54.58</v>
      </c>
      <c r="J63" s="12">
        <v>-73.2</v>
      </c>
      <c r="K63" s="47" t="s">
        <v>736</v>
      </c>
      <c r="L63" s="9" t="str">
        <f t="shared" si="10"/>
        <v>No</v>
      </c>
    </row>
    <row r="64" spans="1:12" x14ac:dyDescent="0.2">
      <c r="A64" s="48" t="s">
        <v>1505</v>
      </c>
      <c r="B64" s="37" t="s">
        <v>213</v>
      </c>
      <c r="C64" s="49">
        <v>1598.4674133999999</v>
      </c>
      <c r="D64" s="46" t="str">
        <f t="shared" si="7"/>
        <v>N/A</v>
      </c>
      <c r="E64" s="49">
        <v>1350.8662300999999</v>
      </c>
      <c r="F64" s="46" t="str">
        <f t="shared" si="8"/>
        <v>N/A</v>
      </c>
      <c r="G64" s="49">
        <v>988.83817426999997</v>
      </c>
      <c r="H64" s="46" t="str">
        <f t="shared" si="9"/>
        <v>N/A</v>
      </c>
      <c r="I64" s="12">
        <v>-15.5</v>
      </c>
      <c r="J64" s="12">
        <v>-26.8</v>
      </c>
      <c r="K64" s="47" t="s">
        <v>736</v>
      </c>
      <c r="L64" s="9" t="str">
        <f t="shared" si="10"/>
        <v>Yes</v>
      </c>
    </row>
    <row r="65" spans="1:12" x14ac:dyDescent="0.2">
      <c r="A65" s="48" t="s">
        <v>1506</v>
      </c>
      <c r="B65" s="37" t="s">
        <v>213</v>
      </c>
      <c r="C65" s="49">
        <v>2684.0319149000002</v>
      </c>
      <c r="D65" s="46" t="str">
        <f t="shared" si="7"/>
        <v>N/A</v>
      </c>
      <c r="E65" s="49">
        <v>877.58252427000002</v>
      </c>
      <c r="F65" s="46" t="str">
        <f t="shared" si="8"/>
        <v>N/A</v>
      </c>
      <c r="G65" s="49">
        <v>709.57500000000005</v>
      </c>
      <c r="H65" s="46" t="str">
        <f t="shared" si="9"/>
        <v>N/A</v>
      </c>
      <c r="I65" s="12">
        <v>-67.3</v>
      </c>
      <c r="J65" s="12">
        <v>-19.100000000000001</v>
      </c>
      <c r="K65" s="47" t="s">
        <v>736</v>
      </c>
      <c r="L65" s="9" t="str">
        <f t="shared" si="10"/>
        <v>Yes</v>
      </c>
    </row>
    <row r="66" spans="1:12" x14ac:dyDescent="0.2">
      <c r="A66" s="48" t="s">
        <v>1507</v>
      </c>
      <c r="B66" s="37" t="s">
        <v>213</v>
      </c>
      <c r="C66" s="49">
        <v>1432.0157548</v>
      </c>
      <c r="D66" s="46" t="str">
        <f t="shared" si="7"/>
        <v>N/A</v>
      </c>
      <c r="E66" s="49">
        <v>1316.3456584999999</v>
      </c>
      <c r="F66" s="46" t="str">
        <f t="shared" si="8"/>
        <v>N/A</v>
      </c>
      <c r="G66" s="49">
        <v>1294.9242280000001</v>
      </c>
      <c r="H66" s="46" t="str">
        <f t="shared" si="9"/>
        <v>N/A</v>
      </c>
      <c r="I66" s="12">
        <v>-8.08</v>
      </c>
      <c r="J66" s="12">
        <v>-1.63</v>
      </c>
      <c r="K66" s="47" t="s">
        <v>736</v>
      </c>
      <c r="L66" s="9" t="str">
        <f t="shared" si="10"/>
        <v>Yes</v>
      </c>
    </row>
    <row r="67" spans="1:12" x14ac:dyDescent="0.2">
      <c r="A67" s="48" t="s">
        <v>1508</v>
      </c>
      <c r="B67" s="37" t="s">
        <v>213</v>
      </c>
      <c r="C67" s="49">
        <v>111.77595628</v>
      </c>
      <c r="D67" s="46" t="str">
        <f t="shared" si="7"/>
        <v>N/A</v>
      </c>
      <c r="E67" s="49">
        <v>528.24271844999998</v>
      </c>
      <c r="F67" s="46" t="str">
        <f t="shared" si="8"/>
        <v>N/A</v>
      </c>
      <c r="G67" s="49">
        <v>891.67</v>
      </c>
      <c r="H67" s="46" t="str">
        <f t="shared" si="9"/>
        <v>N/A</v>
      </c>
      <c r="I67" s="12">
        <v>372.6</v>
      </c>
      <c r="J67" s="12">
        <v>68.8</v>
      </c>
      <c r="K67" s="47" t="s">
        <v>736</v>
      </c>
      <c r="L67" s="9" t="str">
        <f t="shared" si="10"/>
        <v>No</v>
      </c>
    </row>
    <row r="68" spans="1:12" x14ac:dyDescent="0.2">
      <c r="A68" s="48" t="s">
        <v>1509</v>
      </c>
      <c r="B68" s="37" t="s">
        <v>213</v>
      </c>
      <c r="C68" s="49">
        <v>123.1744186</v>
      </c>
      <c r="D68" s="46" t="str">
        <f t="shared" si="7"/>
        <v>N/A</v>
      </c>
      <c r="E68" s="49">
        <v>223.31666666999999</v>
      </c>
      <c r="F68" s="46" t="str">
        <f t="shared" si="8"/>
        <v>N/A</v>
      </c>
      <c r="G68" s="49">
        <v>30.298701299000001</v>
      </c>
      <c r="H68" s="46" t="str">
        <f t="shared" si="9"/>
        <v>N/A</v>
      </c>
      <c r="I68" s="12">
        <v>81.3</v>
      </c>
      <c r="J68" s="12">
        <v>-86.4</v>
      </c>
      <c r="K68" s="47" t="s">
        <v>736</v>
      </c>
      <c r="L68" s="9" t="str">
        <f t="shared" si="10"/>
        <v>No</v>
      </c>
    </row>
    <row r="69" spans="1:12" x14ac:dyDescent="0.2">
      <c r="A69" s="48" t="s">
        <v>1510</v>
      </c>
      <c r="B69" s="37" t="s">
        <v>213</v>
      </c>
      <c r="C69" s="49">
        <v>34.545454544999998</v>
      </c>
      <c r="D69" s="46" t="str">
        <f t="shared" si="7"/>
        <v>N/A</v>
      </c>
      <c r="E69" s="49">
        <v>826.07692308000003</v>
      </c>
      <c r="F69" s="46" t="str">
        <f t="shared" si="8"/>
        <v>N/A</v>
      </c>
      <c r="G69" s="49">
        <v>25.678571429000002</v>
      </c>
      <c r="H69" s="46" t="str">
        <f t="shared" si="9"/>
        <v>N/A</v>
      </c>
      <c r="I69" s="12">
        <v>2291</v>
      </c>
      <c r="J69" s="12">
        <v>-96.9</v>
      </c>
      <c r="K69" s="47" t="s">
        <v>736</v>
      </c>
      <c r="L69" s="9" t="str">
        <f t="shared" si="10"/>
        <v>No</v>
      </c>
    </row>
    <row r="70" spans="1:12" x14ac:dyDescent="0.2">
      <c r="A70" s="48" t="s">
        <v>1511</v>
      </c>
      <c r="B70" s="37" t="s">
        <v>213</v>
      </c>
      <c r="C70" s="49" t="s">
        <v>1736</v>
      </c>
      <c r="D70" s="46" t="str">
        <f t="shared" si="7"/>
        <v>N/A</v>
      </c>
      <c r="E70" s="49" t="s">
        <v>1736</v>
      </c>
      <c r="F70" s="46" t="str">
        <f t="shared" si="8"/>
        <v>N/A</v>
      </c>
      <c r="G70" s="49" t="s">
        <v>1736</v>
      </c>
      <c r="H70" s="46" t="str">
        <f t="shared" si="9"/>
        <v>N/A</v>
      </c>
      <c r="I70" s="12" t="s">
        <v>1736</v>
      </c>
      <c r="J70" s="12" t="s">
        <v>1736</v>
      </c>
      <c r="K70" s="47" t="s">
        <v>736</v>
      </c>
      <c r="L70" s="9" t="str">
        <f t="shared" si="10"/>
        <v>N/A</v>
      </c>
    </row>
    <row r="71" spans="1:12" ht="25.5" x14ac:dyDescent="0.2">
      <c r="A71" s="48" t="s">
        <v>1512</v>
      </c>
      <c r="B71" s="37" t="s">
        <v>213</v>
      </c>
      <c r="C71" s="49">
        <v>36.936170212999997</v>
      </c>
      <c r="D71" s="46" t="str">
        <f t="shared" si="7"/>
        <v>N/A</v>
      </c>
      <c r="E71" s="49">
        <v>47.052631579</v>
      </c>
      <c r="F71" s="46" t="str">
        <f t="shared" si="8"/>
        <v>N/A</v>
      </c>
      <c r="G71" s="49">
        <v>2.6</v>
      </c>
      <c r="H71" s="46" t="str">
        <f t="shared" si="9"/>
        <v>N/A</v>
      </c>
      <c r="I71" s="12">
        <v>27.39</v>
      </c>
      <c r="J71" s="12">
        <v>-94.5</v>
      </c>
      <c r="K71" s="47" t="s">
        <v>736</v>
      </c>
      <c r="L71" s="9" t="str">
        <f t="shared" si="10"/>
        <v>No</v>
      </c>
    </row>
    <row r="72" spans="1:12" x14ac:dyDescent="0.2">
      <c r="A72" s="48" t="s">
        <v>1513</v>
      </c>
      <c r="B72" s="37" t="s">
        <v>213</v>
      </c>
      <c r="C72" s="49">
        <v>98.666666667000001</v>
      </c>
      <c r="D72" s="46" t="str">
        <f t="shared" si="7"/>
        <v>N/A</v>
      </c>
      <c r="E72" s="49">
        <v>127.4</v>
      </c>
      <c r="F72" s="46" t="str">
        <f t="shared" si="8"/>
        <v>N/A</v>
      </c>
      <c r="G72" s="49">
        <v>302</v>
      </c>
      <c r="H72" s="46" t="str">
        <f t="shared" si="9"/>
        <v>N/A</v>
      </c>
      <c r="I72" s="12">
        <v>29.12</v>
      </c>
      <c r="J72" s="12">
        <v>137</v>
      </c>
      <c r="K72" s="47" t="s">
        <v>736</v>
      </c>
      <c r="L72" s="9" t="str">
        <f t="shared" si="10"/>
        <v>No</v>
      </c>
    </row>
    <row r="73" spans="1:12" x14ac:dyDescent="0.2">
      <c r="A73" s="48" t="s">
        <v>1514</v>
      </c>
      <c r="B73" s="37" t="s">
        <v>213</v>
      </c>
      <c r="C73" s="49">
        <v>600.07692308000003</v>
      </c>
      <c r="D73" s="46" t="str">
        <f t="shared" si="7"/>
        <v>N/A</v>
      </c>
      <c r="E73" s="49">
        <v>58.75</v>
      </c>
      <c r="F73" s="46" t="str">
        <f t="shared" si="8"/>
        <v>N/A</v>
      </c>
      <c r="G73" s="49">
        <v>0</v>
      </c>
      <c r="H73" s="46" t="str">
        <f t="shared" si="9"/>
        <v>N/A</v>
      </c>
      <c r="I73" s="12">
        <v>-90.2</v>
      </c>
      <c r="J73" s="12">
        <v>-100</v>
      </c>
      <c r="K73" s="47" t="s">
        <v>736</v>
      </c>
      <c r="L73" s="9" t="str">
        <f t="shared" si="10"/>
        <v>No</v>
      </c>
    </row>
    <row r="74" spans="1:12" x14ac:dyDescent="0.2">
      <c r="A74" s="48" t="s">
        <v>1515</v>
      </c>
      <c r="B74" s="37" t="s">
        <v>213</v>
      </c>
      <c r="C74" s="49">
        <v>0</v>
      </c>
      <c r="D74" s="46" t="str">
        <f t="shared" si="7"/>
        <v>N/A</v>
      </c>
      <c r="E74" s="49" t="s">
        <v>1736</v>
      </c>
      <c r="F74" s="46" t="str">
        <f t="shared" si="8"/>
        <v>N/A</v>
      </c>
      <c r="G74" s="49" t="s">
        <v>1736</v>
      </c>
      <c r="H74" s="46" t="str">
        <f t="shared" si="9"/>
        <v>N/A</v>
      </c>
      <c r="I74" s="12" t="s">
        <v>1736</v>
      </c>
      <c r="J74" s="12" t="s">
        <v>1736</v>
      </c>
      <c r="K74" s="47" t="s">
        <v>736</v>
      </c>
      <c r="L74" s="9" t="str">
        <f t="shared" si="10"/>
        <v>N/A</v>
      </c>
    </row>
    <row r="75" spans="1:12" x14ac:dyDescent="0.2">
      <c r="A75" s="48" t="s">
        <v>1597</v>
      </c>
      <c r="B75" s="37" t="s">
        <v>213</v>
      </c>
      <c r="C75" s="49">
        <v>32490</v>
      </c>
      <c r="D75" s="46" t="str">
        <f t="shared" ref="D75:D144" si="11">IF($B75="N/A","N/A",IF(C75&gt;10,"No",IF(C75&lt;-10,"No","Yes")))</f>
        <v>N/A</v>
      </c>
      <c r="E75" s="49">
        <v>10111</v>
      </c>
      <c r="F75" s="46" t="str">
        <f t="shared" ref="F75:F144" si="12">IF($B75="N/A","N/A",IF(E75&gt;10,"No",IF(E75&lt;-10,"No","Yes")))</f>
        <v>N/A</v>
      </c>
      <c r="G75" s="49">
        <v>20544</v>
      </c>
      <c r="H75" s="46" t="str">
        <f t="shared" ref="H75:H144" si="13">IF($B75="N/A","N/A",IF(G75&gt;10,"No",IF(G75&lt;-10,"No","Yes")))</f>
        <v>N/A</v>
      </c>
      <c r="I75" s="12">
        <v>-68.900000000000006</v>
      </c>
      <c r="J75" s="12">
        <v>103.2</v>
      </c>
      <c r="K75" s="47" t="s">
        <v>736</v>
      </c>
      <c r="L75" s="9" t="str">
        <f t="shared" ref="L75:L135" si="14">IF(J75="Div by 0", "N/A", IF(K75="N/A","N/A", IF(J75&gt;VALUE(MID(K75,1,2)), "No", IF(J75&lt;-1*VALUE(MID(K75,1,2)), "No", "Yes"))))</f>
        <v>No</v>
      </c>
    </row>
    <row r="76" spans="1:12" x14ac:dyDescent="0.2">
      <c r="A76" s="48" t="s">
        <v>596</v>
      </c>
      <c r="B76" s="37" t="s">
        <v>213</v>
      </c>
      <c r="C76" s="38">
        <v>26</v>
      </c>
      <c r="D76" s="46" t="str">
        <f t="shared" si="11"/>
        <v>N/A</v>
      </c>
      <c r="E76" s="38">
        <v>16</v>
      </c>
      <c r="F76" s="46" t="str">
        <f t="shared" si="12"/>
        <v>N/A</v>
      </c>
      <c r="G76" s="38">
        <v>22</v>
      </c>
      <c r="H76" s="46" t="str">
        <f t="shared" si="13"/>
        <v>N/A</v>
      </c>
      <c r="I76" s="12">
        <v>-38.5</v>
      </c>
      <c r="J76" s="12">
        <v>37.5</v>
      </c>
      <c r="K76" s="47" t="s">
        <v>736</v>
      </c>
      <c r="L76" s="9" t="str">
        <f t="shared" si="14"/>
        <v>No</v>
      </c>
    </row>
    <row r="77" spans="1:12" x14ac:dyDescent="0.2">
      <c r="A77" s="48" t="s">
        <v>1424</v>
      </c>
      <c r="B77" s="37" t="s">
        <v>213</v>
      </c>
      <c r="C77" s="49">
        <v>1249.6153846</v>
      </c>
      <c r="D77" s="46" t="str">
        <f t="shared" si="11"/>
        <v>N/A</v>
      </c>
      <c r="E77" s="49">
        <v>631.9375</v>
      </c>
      <c r="F77" s="46" t="str">
        <f t="shared" si="12"/>
        <v>N/A</v>
      </c>
      <c r="G77" s="49">
        <v>933.81818181999995</v>
      </c>
      <c r="H77" s="46" t="str">
        <f t="shared" si="13"/>
        <v>N/A</v>
      </c>
      <c r="I77" s="12">
        <v>-49.4</v>
      </c>
      <c r="J77" s="12">
        <v>47.77</v>
      </c>
      <c r="K77" s="47" t="s">
        <v>736</v>
      </c>
      <c r="L77" s="9" t="str">
        <f t="shared" si="14"/>
        <v>No</v>
      </c>
    </row>
    <row r="78" spans="1:12" x14ac:dyDescent="0.2">
      <c r="A78" s="48" t="s">
        <v>1425</v>
      </c>
      <c r="B78" s="37" t="s">
        <v>213</v>
      </c>
      <c r="C78" s="38">
        <v>0</v>
      </c>
      <c r="D78" s="46" t="str">
        <f t="shared" si="11"/>
        <v>N/A</v>
      </c>
      <c r="E78" s="38">
        <v>0</v>
      </c>
      <c r="F78" s="46" t="str">
        <f t="shared" si="12"/>
        <v>N/A</v>
      </c>
      <c r="G78" s="38">
        <v>0</v>
      </c>
      <c r="H78" s="46" t="str">
        <f t="shared" si="13"/>
        <v>N/A</v>
      </c>
      <c r="I78" s="12" t="s">
        <v>1736</v>
      </c>
      <c r="J78" s="12" t="s">
        <v>1736</v>
      </c>
      <c r="K78" s="47" t="s">
        <v>736</v>
      </c>
      <c r="L78" s="9" t="str">
        <f t="shared" si="14"/>
        <v>N/A</v>
      </c>
    </row>
    <row r="79" spans="1:12" ht="25.5" x14ac:dyDescent="0.2">
      <c r="A79" s="48" t="s">
        <v>597</v>
      </c>
      <c r="B79" s="37" t="s">
        <v>213</v>
      </c>
      <c r="C79" s="49">
        <v>0</v>
      </c>
      <c r="D79" s="46" t="str">
        <f t="shared" si="11"/>
        <v>N/A</v>
      </c>
      <c r="E79" s="49">
        <v>0</v>
      </c>
      <c r="F79" s="46" t="str">
        <f t="shared" si="12"/>
        <v>N/A</v>
      </c>
      <c r="G79" s="49">
        <v>0</v>
      </c>
      <c r="H79" s="46" t="str">
        <f t="shared" si="13"/>
        <v>N/A</v>
      </c>
      <c r="I79" s="12" t="s">
        <v>1736</v>
      </c>
      <c r="J79" s="12" t="s">
        <v>1736</v>
      </c>
      <c r="K79" s="47" t="s">
        <v>736</v>
      </c>
      <c r="L79" s="9" t="str">
        <f t="shared" si="14"/>
        <v>N/A</v>
      </c>
    </row>
    <row r="80" spans="1:12" x14ac:dyDescent="0.2">
      <c r="A80" s="48" t="s">
        <v>598</v>
      </c>
      <c r="B80" s="37" t="s">
        <v>213</v>
      </c>
      <c r="C80" s="38">
        <v>0</v>
      </c>
      <c r="D80" s="46" t="str">
        <f t="shared" si="11"/>
        <v>N/A</v>
      </c>
      <c r="E80" s="38">
        <v>0</v>
      </c>
      <c r="F80" s="46" t="str">
        <f t="shared" si="12"/>
        <v>N/A</v>
      </c>
      <c r="G80" s="38">
        <v>0</v>
      </c>
      <c r="H80" s="46" t="str">
        <f t="shared" si="13"/>
        <v>N/A</v>
      </c>
      <c r="I80" s="12" t="s">
        <v>1736</v>
      </c>
      <c r="J80" s="12" t="s">
        <v>1736</v>
      </c>
      <c r="K80" s="47" t="s">
        <v>736</v>
      </c>
      <c r="L80" s="9" t="str">
        <f t="shared" si="14"/>
        <v>N/A</v>
      </c>
    </row>
    <row r="81" spans="1:12" x14ac:dyDescent="0.2">
      <c r="A81" s="48" t="s">
        <v>1426</v>
      </c>
      <c r="B81" s="37" t="s">
        <v>213</v>
      </c>
      <c r="C81" s="49" t="s">
        <v>1736</v>
      </c>
      <c r="D81" s="46" t="str">
        <f t="shared" si="11"/>
        <v>N/A</v>
      </c>
      <c r="E81" s="49" t="s">
        <v>1736</v>
      </c>
      <c r="F81" s="46" t="str">
        <f t="shared" si="12"/>
        <v>N/A</v>
      </c>
      <c r="G81" s="49" t="s">
        <v>1736</v>
      </c>
      <c r="H81" s="46" t="str">
        <f t="shared" si="13"/>
        <v>N/A</v>
      </c>
      <c r="I81" s="12" t="s">
        <v>1736</v>
      </c>
      <c r="J81" s="12" t="s">
        <v>1736</v>
      </c>
      <c r="K81" s="47" t="s">
        <v>736</v>
      </c>
      <c r="L81" s="9" t="str">
        <f t="shared" si="14"/>
        <v>N/A</v>
      </c>
    </row>
    <row r="82" spans="1:12" ht="25.5" x14ac:dyDescent="0.2">
      <c r="A82" s="48" t="s">
        <v>599</v>
      </c>
      <c r="B82" s="37" t="s">
        <v>213</v>
      </c>
      <c r="C82" s="49">
        <v>0</v>
      </c>
      <c r="D82" s="46" t="str">
        <f t="shared" si="11"/>
        <v>N/A</v>
      </c>
      <c r="E82" s="49">
        <v>3468</v>
      </c>
      <c r="F82" s="46" t="str">
        <f t="shared" si="12"/>
        <v>N/A</v>
      </c>
      <c r="G82" s="49">
        <v>0</v>
      </c>
      <c r="H82" s="46" t="str">
        <f t="shared" si="13"/>
        <v>N/A</v>
      </c>
      <c r="I82" s="12" t="s">
        <v>1736</v>
      </c>
      <c r="J82" s="12">
        <v>-100</v>
      </c>
      <c r="K82" s="47" t="s">
        <v>736</v>
      </c>
      <c r="L82" s="9" t="str">
        <f t="shared" si="14"/>
        <v>No</v>
      </c>
    </row>
    <row r="83" spans="1:12" x14ac:dyDescent="0.2">
      <c r="A83" s="48" t="s">
        <v>600</v>
      </c>
      <c r="B83" s="37" t="s">
        <v>213</v>
      </c>
      <c r="C83" s="38">
        <v>0</v>
      </c>
      <c r="D83" s="46" t="str">
        <f t="shared" si="11"/>
        <v>N/A</v>
      </c>
      <c r="E83" s="38">
        <v>11</v>
      </c>
      <c r="F83" s="46" t="str">
        <f t="shared" si="12"/>
        <v>N/A</v>
      </c>
      <c r="G83" s="38">
        <v>0</v>
      </c>
      <c r="H83" s="46" t="str">
        <f t="shared" si="13"/>
        <v>N/A</v>
      </c>
      <c r="I83" s="12" t="s">
        <v>1736</v>
      </c>
      <c r="J83" s="12">
        <v>-100</v>
      </c>
      <c r="K83" s="47" t="s">
        <v>736</v>
      </c>
      <c r="L83" s="9" t="str">
        <f t="shared" si="14"/>
        <v>No</v>
      </c>
    </row>
    <row r="84" spans="1:12" ht="25.5" x14ac:dyDescent="0.2">
      <c r="A84" s="4" t="s">
        <v>1427</v>
      </c>
      <c r="B84" s="37" t="s">
        <v>213</v>
      </c>
      <c r="C84" s="49" t="s">
        <v>1736</v>
      </c>
      <c r="D84" s="46" t="str">
        <f t="shared" si="11"/>
        <v>N/A</v>
      </c>
      <c r="E84" s="49">
        <v>1156</v>
      </c>
      <c r="F84" s="46" t="str">
        <f t="shared" si="12"/>
        <v>N/A</v>
      </c>
      <c r="G84" s="49" t="s">
        <v>1736</v>
      </c>
      <c r="H84" s="46" t="str">
        <f t="shared" si="13"/>
        <v>N/A</v>
      </c>
      <c r="I84" s="12" t="s">
        <v>1736</v>
      </c>
      <c r="J84" s="12" t="s">
        <v>1736</v>
      </c>
      <c r="K84" s="47" t="s">
        <v>736</v>
      </c>
      <c r="L84" s="9" t="str">
        <f t="shared" si="14"/>
        <v>N/A</v>
      </c>
    </row>
    <row r="85" spans="1:12" x14ac:dyDescent="0.2">
      <c r="A85" s="4" t="s">
        <v>601</v>
      </c>
      <c r="B85" s="37" t="s">
        <v>213</v>
      </c>
      <c r="C85" s="49">
        <v>49641396</v>
      </c>
      <c r="D85" s="46" t="str">
        <f t="shared" si="11"/>
        <v>N/A</v>
      </c>
      <c r="E85" s="49">
        <v>49649257</v>
      </c>
      <c r="F85" s="46" t="str">
        <f t="shared" si="12"/>
        <v>N/A</v>
      </c>
      <c r="G85" s="49">
        <v>50668359</v>
      </c>
      <c r="H85" s="46" t="str">
        <f t="shared" si="13"/>
        <v>N/A</v>
      </c>
      <c r="I85" s="12">
        <v>1.5800000000000002E-2</v>
      </c>
      <c r="J85" s="12">
        <v>2.0529999999999999</v>
      </c>
      <c r="K85" s="47" t="s">
        <v>736</v>
      </c>
      <c r="L85" s="9" t="str">
        <f t="shared" si="14"/>
        <v>Yes</v>
      </c>
    </row>
    <row r="86" spans="1:12" x14ac:dyDescent="0.2">
      <c r="A86" s="4" t="s">
        <v>602</v>
      </c>
      <c r="B86" s="37" t="s">
        <v>213</v>
      </c>
      <c r="C86" s="38">
        <v>248</v>
      </c>
      <c r="D86" s="46" t="str">
        <f t="shared" si="11"/>
        <v>N/A</v>
      </c>
      <c r="E86" s="38">
        <v>242</v>
      </c>
      <c r="F86" s="46" t="str">
        <f t="shared" si="12"/>
        <v>N/A</v>
      </c>
      <c r="G86" s="38">
        <v>236</v>
      </c>
      <c r="H86" s="46" t="str">
        <f t="shared" si="13"/>
        <v>N/A</v>
      </c>
      <c r="I86" s="12">
        <v>-2.42</v>
      </c>
      <c r="J86" s="12">
        <v>-2.48</v>
      </c>
      <c r="K86" s="47" t="s">
        <v>736</v>
      </c>
      <c r="L86" s="9" t="str">
        <f t="shared" si="14"/>
        <v>Yes</v>
      </c>
    </row>
    <row r="87" spans="1:12" x14ac:dyDescent="0.2">
      <c r="A87" s="4" t="s">
        <v>1428</v>
      </c>
      <c r="B87" s="37" t="s">
        <v>213</v>
      </c>
      <c r="C87" s="49">
        <v>200166.91935000001</v>
      </c>
      <c r="D87" s="46" t="str">
        <f t="shared" si="11"/>
        <v>N/A</v>
      </c>
      <c r="E87" s="49">
        <v>205162.21901</v>
      </c>
      <c r="F87" s="46" t="str">
        <f t="shared" si="12"/>
        <v>N/A</v>
      </c>
      <c r="G87" s="49">
        <v>214696.43643999999</v>
      </c>
      <c r="H87" s="46" t="str">
        <f t="shared" si="13"/>
        <v>N/A</v>
      </c>
      <c r="I87" s="12">
        <v>2.496</v>
      </c>
      <c r="J87" s="12">
        <v>4.6470000000000002</v>
      </c>
      <c r="K87" s="47" t="s">
        <v>736</v>
      </c>
      <c r="L87" s="9" t="str">
        <f t="shared" si="14"/>
        <v>Yes</v>
      </c>
    </row>
    <row r="88" spans="1:12" x14ac:dyDescent="0.2">
      <c r="A88" s="48" t="s">
        <v>603</v>
      </c>
      <c r="B88" s="37" t="s">
        <v>213</v>
      </c>
      <c r="C88" s="49">
        <v>0</v>
      </c>
      <c r="D88" s="46" t="str">
        <f t="shared" si="11"/>
        <v>N/A</v>
      </c>
      <c r="E88" s="49">
        <v>0</v>
      </c>
      <c r="F88" s="46" t="str">
        <f t="shared" si="12"/>
        <v>N/A</v>
      </c>
      <c r="G88" s="49">
        <v>0</v>
      </c>
      <c r="H88" s="46" t="str">
        <f t="shared" si="13"/>
        <v>N/A</v>
      </c>
      <c r="I88" s="12" t="s">
        <v>1736</v>
      </c>
      <c r="J88" s="12" t="s">
        <v>1736</v>
      </c>
      <c r="K88" s="47" t="s">
        <v>736</v>
      </c>
      <c r="L88" s="9" t="str">
        <f t="shared" si="14"/>
        <v>N/A</v>
      </c>
    </row>
    <row r="89" spans="1:12" x14ac:dyDescent="0.2">
      <c r="A89" s="51" t="s">
        <v>604</v>
      </c>
      <c r="B89" s="38" t="s">
        <v>213</v>
      </c>
      <c r="C89" s="38">
        <v>0</v>
      </c>
      <c r="D89" s="46" t="str">
        <f t="shared" si="11"/>
        <v>N/A</v>
      </c>
      <c r="E89" s="38">
        <v>0</v>
      </c>
      <c r="F89" s="46" t="str">
        <f t="shared" si="12"/>
        <v>N/A</v>
      </c>
      <c r="G89" s="38">
        <v>0</v>
      </c>
      <c r="H89" s="46" t="str">
        <f t="shared" si="13"/>
        <v>N/A</v>
      </c>
      <c r="I89" s="12" t="s">
        <v>1736</v>
      </c>
      <c r="J89" s="12" t="s">
        <v>1736</v>
      </c>
      <c r="K89" s="52" t="s">
        <v>736</v>
      </c>
      <c r="L89" s="9" t="str">
        <f t="shared" si="14"/>
        <v>N/A</v>
      </c>
    </row>
    <row r="90" spans="1:12" x14ac:dyDescent="0.2">
      <c r="A90" s="48" t="s">
        <v>1429</v>
      </c>
      <c r="B90" s="37" t="s">
        <v>213</v>
      </c>
      <c r="C90" s="49" t="s">
        <v>1736</v>
      </c>
      <c r="D90" s="46" t="str">
        <f t="shared" si="11"/>
        <v>N/A</v>
      </c>
      <c r="E90" s="49" t="s">
        <v>1736</v>
      </c>
      <c r="F90" s="46" t="str">
        <f t="shared" si="12"/>
        <v>N/A</v>
      </c>
      <c r="G90" s="49" t="s">
        <v>1736</v>
      </c>
      <c r="H90" s="46" t="str">
        <f t="shared" si="13"/>
        <v>N/A</v>
      </c>
      <c r="I90" s="12" t="s">
        <v>1736</v>
      </c>
      <c r="J90" s="12" t="s">
        <v>1736</v>
      </c>
      <c r="K90" s="47" t="s">
        <v>736</v>
      </c>
      <c r="L90" s="9" t="str">
        <f t="shared" si="14"/>
        <v>N/A</v>
      </c>
    </row>
    <row r="91" spans="1:12" ht="25.5" x14ac:dyDescent="0.2">
      <c r="A91" s="48" t="s">
        <v>605</v>
      </c>
      <c r="B91" s="37" t="s">
        <v>213</v>
      </c>
      <c r="C91" s="49">
        <v>0</v>
      </c>
      <c r="D91" s="46" t="str">
        <f t="shared" si="11"/>
        <v>N/A</v>
      </c>
      <c r="E91" s="49">
        <v>0</v>
      </c>
      <c r="F91" s="46" t="str">
        <f t="shared" si="12"/>
        <v>N/A</v>
      </c>
      <c r="G91" s="49">
        <v>0</v>
      </c>
      <c r="H91" s="46" t="str">
        <f t="shared" si="13"/>
        <v>N/A</v>
      </c>
      <c r="I91" s="12" t="s">
        <v>1736</v>
      </c>
      <c r="J91" s="12" t="s">
        <v>1736</v>
      </c>
      <c r="K91" s="47" t="s">
        <v>736</v>
      </c>
      <c r="L91" s="9" t="str">
        <f t="shared" si="14"/>
        <v>N/A</v>
      </c>
    </row>
    <row r="92" spans="1:12" x14ac:dyDescent="0.2">
      <c r="A92" s="48" t="s">
        <v>606</v>
      </c>
      <c r="B92" s="37" t="s">
        <v>213</v>
      </c>
      <c r="C92" s="38">
        <v>0</v>
      </c>
      <c r="D92" s="46" t="str">
        <f t="shared" si="11"/>
        <v>N/A</v>
      </c>
      <c r="E92" s="38">
        <v>0</v>
      </c>
      <c r="F92" s="46" t="str">
        <f t="shared" si="12"/>
        <v>N/A</v>
      </c>
      <c r="G92" s="38">
        <v>0</v>
      </c>
      <c r="H92" s="46" t="str">
        <f t="shared" si="13"/>
        <v>N/A</v>
      </c>
      <c r="I92" s="12" t="s">
        <v>1736</v>
      </c>
      <c r="J92" s="12" t="s">
        <v>1736</v>
      </c>
      <c r="K92" s="47" t="s">
        <v>736</v>
      </c>
      <c r="L92" s="9" t="str">
        <f t="shared" si="14"/>
        <v>N/A</v>
      </c>
    </row>
    <row r="93" spans="1:12" x14ac:dyDescent="0.2">
      <c r="A93" s="48" t="s">
        <v>1430</v>
      </c>
      <c r="B93" s="37" t="s">
        <v>213</v>
      </c>
      <c r="C93" s="49" t="s">
        <v>1736</v>
      </c>
      <c r="D93" s="46" t="str">
        <f t="shared" si="11"/>
        <v>N/A</v>
      </c>
      <c r="E93" s="49" t="s">
        <v>1736</v>
      </c>
      <c r="F93" s="46" t="str">
        <f t="shared" si="12"/>
        <v>N/A</v>
      </c>
      <c r="G93" s="49" t="s">
        <v>1736</v>
      </c>
      <c r="H93" s="46" t="str">
        <f t="shared" si="13"/>
        <v>N/A</v>
      </c>
      <c r="I93" s="12" t="s">
        <v>1736</v>
      </c>
      <c r="J93" s="12" t="s">
        <v>1736</v>
      </c>
      <c r="K93" s="47" t="s">
        <v>736</v>
      </c>
      <c r="L93" s="9" t="str">
        <f t="shared" si="14"/>
        <v>N/A</v>
      </c>
    </row>
    <row r="94" spans="1:12" x14ac:dyDescent="0.2">
      <c r="A94" s="48" t="s">
        <v>607</v>
      </c>
      <c r="B94" s="37" t="s">
        <v>213</v>
      </c>
      <c r="C94" s="49">
        <v>10201965</v>
      </c>
      <c r="D94" s="46" t="str">
        <f t="shared" si="11"/>
        <v>N/A</v>
      </c>
      <c r="E94" s="49">
        <v>10246345</v>
      </c>
      <c r="F94" s="46" t="str">
        <f t="shared" si="12"/>
        <v>N/A</v>
      </c>
      <c r="G94" s="49">
        <v>9591535</v>
      </c>
      <c r="H94" s="46" t="str">
        <f t="shared" si="13"/>
        <v>N/A</v>
      </c>
      <c r="I94" s="12">
        <v>0.435</v>
      </c>
      <c r="J94" s="12">
        <v>-6.39</v>
      </c>
      <c r="K94" s="47" t="s">
        <v>736</v>
      </c>
      <c r="L94" s="9" t="str">
        <f t="shared" si="14"/>
        <v>Yes</v>
      </c>
    </row>
    <row r="95" spans="1:12" x14ac:dyDescent="0.2">
      <c r="A95" s="48" t="s">
        <v>608</v>
      </c>
      <c r="B95" s="37" t="s">
        <v>213</v>
      </c>
      <c r="C95" s="38">
        <v>20276</v>
      </c>
      <c r="D95" s="46" t="str">
        <f t="shared" si="11"/>
        <v>N/A</v>
      </c>
      <c r="E95" s="38">
        <v>21763</v>
      </c>
      <c r="F95" s="46" t="str">
        <f t="shared" si="12"/>
        <v>N/A</v>
      </c>
      <c r="G95" s="38">
        <v>22213</v>
      </c>
      <c r="H95" s="46" t="str">
        <f t="shared" si="13"/>
        <v>N/A</v>
      </c>
      <c r="I95" s="12">
        <v>7.3339999999999996</v>
      </c>
      <c r="J95" s="12">
        <v>2.0680000000000001</v>
      </c>
      <c r="K95" s="47" t="s">
        <v>736</v>
      </c>
      <c r="L95" s="9" t="str">
        <f t="shared" si="14"/>
        <v>Yes</v>
      </c>
    </row>
    <row r="96" spans="1:12" x14ac:dyDescent="0.2">
      <c r="A96" s="48" t="s">
        <v>1431</v>
      </c>
      <c r="B96" s="37" t="s">
        <v>213</v>
      </c>
      <c r="C96" s="49">
        <v>503.15471493000001</v>
      </c>
      <c r="D96" s="46" t="str">
        <f t="shared" si="11"/>
        <v>N/A</v>
      </c>
      <c r="E96" s="49">
        <v>470.81491521999999</v>
      </c>
      <c r="F96" s="46" t="str">
        <f t="shared" si="12"/>
        <v>N/A</v>
      </c>
      <c r="G96" s="49">
        <v>431.79827127999999</v>
      </c>
      <c r="H96" s="46" t="str">
        <f t="shared" si="13"/>
        <v>N/A</v>
      </c>
      <c r="I96" s="12">
        <v>-6.43</v>
      </c>
      <c r="J96" s="12">
        <v>-8.2899999999999991</v>
      </c>
      <c r="K96" s="47" t="s">
        <v>736</v>
      </c>
      <c r="L96" s="9" t="str">
        <f t="shared" si="14"/>
        <v>Yes</v>
      </c>
    </row>
    <row r="97" spans="1:12" ht="25.5" x14ac:dyDescent="0.2">
      <c r="A97" s="48" t="s">
        <v>609</v>
      </c>
      <c r="B97" s="37" t="s">
        <v>213</v>
      </c>
      <c r="C97" s="49">
        <v>0</v>
      </c>
      <c r="D97" s="46" t="str">
        <f t="shared" si="11"/>
        <v>N/A</v>
      </c>
      <c r="E97" s="49">
        <v>0</v>
      </c>
      <c r="F97" s="46" t="str">
        <f t="shared" si="12"/>
        <v>N/A</v>
      </c>
      <c r="G97" s="49">
        <v>0</v>
      </c>
      <c r="H97" s="46" t="str">
        <f t="shared" si="13"/>
        <v>N/A</v>
      </c>
      <c r="I97" s="12" t="s">
        <v>1736</v>
      </c>
      <c r="J97" s="12" t="s">
        <v>1736</v>
      </c>
      <c r="K97" s="47" t="s">
        <v>736</v>
      </c>
      <c r="L97" s="9" t="str">
        <f t="shared" si="14"/>
        <v>N/A</v>
      </c>
    </row>
    <row r="98" spans="1:12" x14ac:dyDescent="0.2">
      <c r="A98" s="48" t="s">
        <v>610</v>
      </c>
      <c r="B98" s="37" t="s">
        <v>213</v>
      </c>
      <c r="C98" s="38">
        <v>0</v>
      </c>
      <c r="D98" s="46" t="str">
        <f t="shared" si="11"/>
        <v>N/A</v>
      </c>
      <c r="E98" s="38">
        <v>0</v>
      </c>
      <c r="F98" s="46" t="str">
        <f t="shared" si="12"/>
        <v>N/A</v>
      </c>
      <c r="G98" s="38">
        <v>0</v>
      </c>
      <c r="H98" s="46" t="str">
        <f t="shared" si="13"/>
        <v>N/A</v>
      </c>
      <c r="I98" s="12" t="s">
        <v>1736</v>
      </c>
      <c r="J98" s="12" t="s">
        <v>1736</v>
      </c>
      <c r="K98" s="47" t="s">
        <v>736</v>
      </c>
      <c r="L98" s="9" t="str">
        <f t="shared" si="14"/>
        <v>N/A</v>
      </c>
    </row>
    <row r="99" spans="1:12" ht="25.5" x14ac:dyDescent="0.2">
      <c r="A99" s="48" t="s">
        <v>1432</v>
      </c>
      <c r="B99" s="37" t="s">
        <v>213</v>
      </c>
      <c r="C99" s="49" t="s">
        <v>1736</v>
      </c>
      <c r="D99" s="46" t="str">
        <f t="shared" si="11"/>
        <v>N/A</v>
      </c>
      <c r="E99" s="49" t="s">
        <v>1736</v>
      </c>
      <c r="F99" s="46" t="str">
        <f t="shared" si="12"/>
        <v>N/A</v>
      </c>
      <c r="G99" s="49" t="s">
        <v>1736</v>
      </c>
      <c r="H99" s="46" t="str">
        <f t="shared" si="13"/>
        <v>N/A</v>
      </c>
      <c r="I99" s="12" t="s">
        <v>1736</v>
      </c>
      <c r="J99" s="12" t="s">
        <v>1736</v>
      </c>
      <c r="K99" s="47" t="s">
        <v>736</v>
      </c>
      <c r="L99" s="9" t="str">
        <f t="shared" si="14"/>
        <v>N/A</v>
      </c>
    </row>
    <row r="100" spans="1:12" ht="25.5" x14ac:dyDescent="0.2">
      <c r="A100" s="48" t="s">
        <v>611</v>
      </c>
      <c r="B100" s="37" t="s">
        <v>213</v>
      </c>
      <c r="C100" s="49">
        <v>15802</v>
      </c>
      <c r="D100" s="46" t="str">
        <f t="shared" si="11"/>
        <v>N/A</v>
      </c>
      <c r="E100" s="49">
        <v>35727</v>
      </c>
      <c r="F100" s="46" t="str">
        <f t="shared" si="12"/>
        <v>N/A</v>
      </c>
      <c r="G100" s="49">
        <v>42879</v>
      </c>
      <c r="H100" s="46" t="str">
        <f t="shared" si="13"/>
        <v>N/A</v>
      </c>
      <c r="I100" s="12">
        <v>126.1</v>
      </c>
      <c r="J100" s="12">
        <v>20.02</v>
      </c>
      <c r="K100" s="47" t="s">
        <v>736</v>
      </c>
      <c r="L100" s="9" t="str">
        <f t="shared" si="14"/>
        <v>Yes</v>
      </c>
    </row>
    <row r="101" spans="1:12" x14ac:dyDescent="0.2">
      <c r="A101" s="48" t="s">
        <v>612</v>
      </c>
      <c r="B101" s="37" t="s">
        <v>213</v>
      </c>
      <c r="C101" s="38">
        <v>117</v>
      </c>
      <c r="D101" s="46" t="str">
        <f t="shared" si="11"/>
        <v>N/A</v>
      </c>
      <c r="E101" s="38">
        <v>181</v>
      </c>
      <c r="F101" s="46" t="str">
        <f t="shared" si="12"/>
        <v>N/A</v>
      </c>
      <c r="G101" s="38">
        <v>208</v>
      </c>
      <c r="H101" s="46" t="str">
        <f t="shared" si="13"/>
        <v>N/A</v>
      </c>
      <c r="I101" s="12">
        <v>54.7</v>
      </c>
      <c r="J101" s="12">
        <v>14.92</v>
      </c>
      <c r="K101" s="47" t="s">
        <v>736</v>
      </c>
      <c r="L101" s="9" t="str">
        <f t="shared" si="14"/>
        <v>Yes</v>
      </c>
    </row>
    <row r="102" spans="1:12" x14ac:dyDescent="0.2">
      <c r="A102" s="48" t="s">
        <v>1433</v>
      </c>
      <c r="B102" s="37" t="s">
        <v>213</v>
      </c>
      <c r="C102" s="49">
        <v>135.05982906</v>
      </c>
      <c r="D102" s="46" t="str">
        <f t="shared" si="11"/>
        <v>N/A</v>
      </c>
      <c r="E102" s="49">
        <v>197.38674033000001</v>
      </c>
      <c r="F102" s="46" t="str">
        <f t="shared" si="12"/>
        <v>N/A</v>
      </c>
      <c r="G102" s="49">
        <v>206.14903846000001</v>
      </c>
      <c r="H102" s="46" t="str">
        <f t="shared" si="13"/>
        <v>N/A</v>
      </c>
      <c r="I102" s="12">
        <v>46.15</v>
      </c>
      <c r="J102" s="12">
        <v>4.4390000000000001</v>
      </c>
      <c r="K102" s="47" t="s">
        <v>736</v>
      </c>
      <c r="L102" s="9" t="str">
        <f t="shared" si="14"/>
        <v>Yes</v>
      </c>
    </row>
    <row r="103" spans="1:12" x14ac:dyDescent="0.2">
      <c r="A103" s="48" t="s">
        <v>613</v>
      </c>
      <c r="B103" s="37" t="s">
        <v>213</v>
      </c>
      <c r="C103" s="49">
        <v>43747</v>
      </c>
      <c r="D103" s="46" t="str">
        <f t="shared" si="11"/>
        <v>N/A</v>
      </c>
      <c r="E103" s="49">
        <v>23255</v>
      </c>
      <c r="F103" s="46" t="str">
        <f t="shared" si="12"/>
        <v>N/A</v>
      </c>
      <c r="G103" s="49">
        <v>0</v>
      </c>
      <c r="H103" s="46" t="str">
        <f t="shared" si="13"/>
        <v>N/A</v>
      </c>
      <c r="I103" s="12">
        <v>-46.8</v>
      </c>
      <c r="J103" s="12">
        <v>-100</v>
      </c>
      <c r="K103" s="47" t="s">
        <v>736</v>
      </c>
      <c r="L103" s="9" t="str">
        <f t="shared" si="14"/>
        <v>No</v>
      </c>
    </row>
    <row r="104" spans="1:12" x14ac:dyDescent="0.2">
      <c r="A104" s="48" t="s">
        <v>614</v>
      </c>
      <c r="B104" s="37" t="s">
        <v>213</v>
      </c>
      <c r="C104" s="38">
        <v>110</v>
      </c>
      <c r="D104" s="46" t="str">
        <f t="shared" si="11"/>
        <v>N/A</v>
      </c>
      <c r="E104" s="38">
        <v>110</v>
      </c>
      <c r="F104" s="46" t="str">
        <f t="shared" si="12"/>
        <v>N/A</v>
      </c>
      <c r="G104" s="38">
        <v>0</v>
      </c>
      <c r="H104" s="46" t="str">
        <f t="shared" si="13"/>
        <v>N/A</v>
      </c>
      <c r="I104" s="12">
        <v>0</v>
      </c>
      <c r="J104" s="12">
        <v>-100</v>
      </c>
      <c r="K104" s="47" t="s">
        <v>736</v>
      </c>
      <c r="L104" s="9" t="str">
        <f t="shared" si="14"/>
        <v>No</v>
      </c>
    </row>
    <row r="105" spans="1:12" x14ac:dyDescent="0.2">
      <c r="A105" s="48" t="s">
        <v>1434</v>
      </c>
      <c r="B105" s="37" t="s">
        <v>213</v>
      </c>
      <c r="C105" s="49">
        <v>397.7</v>
      </c>
      <c r="D105" s="46" t="str">
        <f t="shared" si="11"/>
        <v>N/A</v>
      </c>
      <c r="E105" s="49">
        <v>211.40909091</v>
      </c>
      <c r="F105" s="46" t="str">
        <f t="shared" si="12"/>
        <v>N/A</v>
      </c>
      <c r="G105" s="49" t="s">
        <v>1736</v>
      </c>
      <c r="H105" s="46" t="str">
        <f t="shared" si="13"/>
        <v>N/A</v>
      </c>
      <c r="I105" s="12">
        <v>-46.8</v>
      </c>
      <c r="J105" s="12" t="s">
        <v>1736</v>
      </c>
      <c r="K105" s="47" t="s">
        <v>736</v>
      </c>
      <c r="L105" s="9" t="str">
        <f t="shared" si="14"/>
        <v>N/A</v>
      </c>
    </row>
    <row r="106" spans="1:12" ht="25.5" x14ac:dyDescent="0.2">
      <c r="A106" s="48" t="s">
        <v>615</v>
      </c>
      <c r="B106" s="37" t="s">
        <v>213</v>
      </c>
      <c r="C106" s="49">
        <v>0</v>
      </c>
      <c r="D106" s="46" t="str">
        <f t="shared" si="11"/>
        <v>N/A</v>
      </c>
      <c r="E106" s="49">
        <v>0</v>
      </c>
      <c r="F106" s="46" t="str">
        <f t="shared" si="12"/>
        <v>N/A</v>
      </c>
      <c r="G106" s="49">
        <v>0</v>
      </c>
      <c r="H106" s="46" t="str">
        <f t="shared" si="13"/>
        <v>N/A</v>
      </c>
      <c r="I106" s="12" t="s">
        <v>1736</v>
      </c>
      <c r="J106" s="12" t="s">
        <v>1736</v>
      </c>
      <c r="K106" s="47" t="s">
        <v>736</v>
      </c>
      <c r="L106" s="9" t="str">
        <f t="shared" si="14"/>
        <v>N/A</v>
      </c>
    </row>
    <row r="107" spans="1:12" x14ac:dyDescent="0.2">
      <c r="A107" s="48" t="s">
        <v>616</v>
      </c>
      <c r="B107" s="37" t="s">
        <v>213</v>
      </c>
      <c r="C107" s="38">
        <v>0</v>
      </c>
      <c r="D107" s="46" t="str">
        <f t="shared" si="11"/>
        <v>N/A</v>
      </c>
      <c r="E107" s="38">
        <v>0</v>
      </c>
      <c r="F107" s="46" t="str">
        <f t="shared" si="12"/>
        <v>N/A</v>
      </c>
      <c r="G107" s="38">
        <v>0</v>
      </c>
      <c r="H107" s="46" t="str">
        <f t="shared" si="13"/>
        <v>N/A</v>
      </c>
      <c r="I107" s="12" t="s">
        <v>1736</v>
      </c>
      <c r="J107" s="12" t="s">
        <v>1736</v>
      </c>
      <c r="K107" s="47" t="s">
        <v>736</v>
      </c>
      <c r="L107" s="9" t="str">
        <f t="shared" si="14"/>
        <v>N/A</v>
      </c>
    </row>
    <row r="108" spans="1:12" ht="25.5" x14ac:dyDescent="0.2">
      <c r="A108" s="48" t="s">
        <v>1435</v>
      </c>
      <c r="B108" s="37" t="s">
        <v>213</v>
      </c>
      <c r="C108" s="49" t="s">
        <v>1736</v>
      </c>
      <c r="D108" s="46" t="str">
        <f t="shared" si="11"/>
        <v>N/A</v>
      </c>
      <c r="E108" s="49" t="s">
        <v>1736</v>
      </c>
      <c r="F108" s="46" t="str">
        <f t="shared" si="12"/>
        <v>N/A</v>
      </c>
      <c r="G108" s="49" t="s">
        <v>1736</v>
      </c>
      <c r="H108" s="46" t="str">
        <f t="shared" si="13"/>
        <v>N/A</v>
      </c>
      <c r="I108" s="12" t="s">
        <v>1736</v>
      </c>
      <c r="J108" s="12" t="s">
        <v>1736</v>
      </c>
      <c r="K108" s="47" t="s">
        <v>736</v>
      </c>
      <c r="L108" s="9" t="str">
        <f t="shared" si="14"/>
        <v>N/A</v>
      </c>
    </row>
    <row r="109" spans="1:12" ht="25.5" x14ac:dyDescent="0.2">
      <c r="A109" s="48" t="s">
        <v>617</v>
      </c>
      <c r="B109" s="37" t="s">
        <v>213</v>
      </c>
      <c r="C109" s="49">
        <v>11332</v>
      </c>
      <c r="D109" s="46" t="str">
        <f t="shared" si="11"/>
        <v>N/A</v>
      </c>
      <c r="E109" s="49">
        <v>20545</v>
      </c>
      <c r="F109" s="46" t="str">
        <f t="shared" si="12"/>
        <v>N/A</v>
      </c>
      <c r="G109" s="49">
        <v>14989</v>
      </c>
      <c r="H109" s="46" t="str">
        <f t="shared" si="13"/>
        <v>N/A</v>
      </c>
      <c r="I109" s="12">
        <v>81.3</v>
      </c>
      <c r="J109" s="12">
        <v>-27</v>
      </c>
      <c r="K109" s="47" t="s">
        <v>736</v>
      </c>
      <c r="L109" s="9" t="str">
        <f t="shared" si="14"/>
        <v>Yes</v>
      </c>
    </row>
    <row r="110" spans="1:12" x14ac:dyDescent="0.2">
      <c r="A110" s="48" t="s">
        <v>618</v>
      </c>
      <c r="B110" s="37" t="s">
        <v>213</v>
      </c>
      <c r="C110" s="38">
        <v>65</v>
      </c>
      <c r="D110" s="46" t="str">
        <f t="shared" si="11"/>
        <v>N/A</v>
      </c>
      <c r="E110" s="38">
        <v>66</v>
      </c>
      <c r="F110" s="46" t="str">
        <f t="shared" si="12"/>
        <v>N/A</v>
      </c>
      <c r="G110" s="38">
        <v>83</v>
      </c>
      <c r="H110" s="46" t="str">
        <f t="shared" si="13"/>
        <v>N/A</v>
      </c>
      <c r="I110" s="12">
        <v>1.538</v>
      </c>
      <c r="J110" s="12">
        <v>25.76</v>
      </c>
      <c r="K110" s="47" t="s">
        <v>736</v>
      </c>
      <c r="L110" s="9" t="str">
        <f t="shared" si="14"/>
        <v>Yes</v>
      </c>
    </row>
    <row r="111" spans="1:12" x14ac:dyDescent="0.2">
      <c r="A111" s="48" t="s">
        <v>1436</v>
      </c>
      <c r="B111" s="37" t="s">
        <v>213</v>
      </c>
      <c r="C111" s="49">
        <v>174.33846154</v>
      </c>
      <c r="D111" s="46" t="str">
        <f t="shared" si="11"/>
        <v>N/A</v>
      </c>
      <c r="E111" s="49">
        <v>311.28787878999998</v>
      </c>
      <c r="F111" s="46" t="str">
        <f t="shared" si="12"/>
        <v>N/A</v>
      </c>
      <c r="G111" s="49">
        <v>180.59036144999999</v>
      </c>
      <c r="H111" s="46" t="str">
        <f t="shared" si="13"/>
        <v>N/A</v>
      </c>
      <c r="I111" s="12">
        <v>78.55</v>
      </c>
      <c r="J111" s="12">
        <v>-42</v>
      </c>
      <c r="K111" s="47" t="s">
        <v>736</v>
      </c>
      <c r="L111" s="9" t="str">
        <f t="shared" si="14"/>
        <v>No</v>
      </c>
    </row>
    <row r="112" spans="1:12" x14ac:dyDescent="0.2">
      <c r="A112" s="48" t="s">
        <v>619</v>
      </c>
      <c r="B112" s="37" t="s">
        <v>213</v>
      </c>
      <c r="C112" s="49">
        <v>77413105</v>
      </c>
      <c r="D112" s="46" t="str">
        <f t="shared" si="11"/>
        <v>N/A</v>
      </c>
      <c r="E112" s="49">
        <v>79936899</v>
      </c>
      <c r="F112" s="46" t="str">
        <f t="shared" si="12"/>
        <v>N/A</v>
      </c>
      <c r="G112" s="49">
        <v>79361995</v>
      </c>
      <c r="H112" s="46" t="str">
        <f t="shared" si="13"/>
        <v>N/A</v>
      </c>
      <c r="I112" s="12">
        <v>3.26</v>
      </c>
      <c r="J112" s="12">
        <v>-0.71899999999999997</v>
      </c>
      <c r="K112" s="47" t="s">
        <v>736</v>
      </c>
      <c r="L112" s="9" t="str">
        <f t="shared" si="14"/>
        <v>Yes</v>
      </c>
    </row>
    <row r="113" spans="1:12" x14ac:dyDescent="0.2">
      <c r="A113" s="48" t="s">
        <v>620</v>
      </c>
      <c r="B113" s="37" t="s">
        <v>213</v>
      </c>
      <c r="C113" s="38">
        <v>30555</v>
      </c>
      <c r="D113" s="46" t="str">
        <f t="shared" si="11"/>
        <v>N/A</v>
      </c>
      <c r="E113" s="38">
        <v>32161</v>
      </c>
      <c r="F113" s="46" t="str">
        <f t="shared" si="12"/>
        <v>N/A</v>
      </c>
      <c r="G113" s="38">
        <v>32633</v>
      </c>
      <c r="H113" s="46" t="str">
        <f t="shared" si="13"/>
        <v>N/A</v>
      </c>
      <c r="I113" s="12">
        <v>5.2560000000000002</v>
      </c>
      <c r="J113" s="12">
        <v>1.468</v>
      </c>
      <c r="K113" s="47" t="s">
        <v>736</v>
      </c>
      <c r="L113" s="9" t="str">
        <f t="shared" si="14"/>
        <v>Yes</v>
      </c>
    </row>
    <row r="114" spans="1:12" x14ac:dyDescent="0.2">
      <c r="A114" s="48" t="s">
        <v>1437</v>
      </c>
      <c r="B114" s="37" t="s">
        <v>213</v>
      </c>
      <c r="C114" s="49">
        <v>2533.5658647999999</v>
      </c>
      <c r="D114" s="46" t="str">
        <f t="shared" si="11"/>
        <v>N/A</v>
      </c>
      <c r="E114" s="49">
        <v>2485.5228071000001</v>
      </c>
      <c r="F114" s="46" t="str">
        <f t="shared" si="12"/>
        <v>N/A</v>
      </c>
      <c r="G114" s="49">
        <v>2431.9552294</v>
      </c>
      <c r="H114" s="46" t="str">
        <f t="shared" si="13"/>
        <v>N/A</v>
      </c>
      <c r="I114" s="12">
        <v>-1.9</v>
      </c>
      <c r="J114" s="12">
        <v>-2.16</v>
      </c>
      <c r="K114" s="47" t="s">
        <v>736</v>
      </c>
      <c r="L114" s="9" t="str">
        <f t="shared" si="14"/>
        <v>Yes</v>
      </c>
    </row>
    <row r="115" spans="1:12" ht="25.5" x14ac:dyDescent="0.2">
      <c r="A115" s="48" t="s">
        <v>621</v>
      </c>
      <c r="B115" s="37" t="s">
        <v>213</v>
      </c>
      <c r="C115" s="49">
        <v>20188552</v>
      </c>
      <c r="D115" s="46" t="str">
        <f t="shared" si="11"/>
        <v>N/A</v>
      </c>
      <c r="E115" s="49">
        <v>22577498</v>
      </c>
      <c r="F115" s="46" t="str">
        <f t="shared" si="12"/>
        <v>N/A</v>
      </c>
      <c r="G115" s="49">
        <v>39340295</v>
      </c>
      <c r="H115" s="46" t="str">
        <f t="shared" si="13"/>
        <v>N/A</v>
      </c>
      <c r="I115" s="12">
        <v>11.83</v>
      </c>
      <c r="J115" s="12">
        <v>74.25</v>
      </c>
      <c r="K115" s="47" t="s">
        <v>736</v>
      </c>
      <c r="L115" s="9" t="str">
        <f t="shared" si="14"/>
        <v>No</v>
      </c>
    </row>
    <row r="116" spans="1:12" x14ac:dyDescent="0.2">
      <c r="A116" s="51" t="s">
        <v>622</v>
      </c>
      <c r="B116" s="38" t="s">
        <v>213</v>
      </c>
      <c r="C116" s="38">
        <v>839</v>
      </c>
      <c r="D116" s="46" t="str">
        <f t="shared" si="11"/>
        <v>N/A</v>
      </c>
      <c r="E116" s="38">
        <v>1162</v>
      </c>
      <c r="F116" s="46" t="str">
        <f t="shared" si="12"/>
        <v>N/A</v>
      </c>
      <c r="G116" s="38">
        <v>1793</v>
      </c>
      <c r="H116" s="46" t="str">
        <f t="shared" si="13"/>
        <v>N/A</v>
      </c>
      <c r="I116" s="12">
        <v>38.5</v>
      </c>
      <c r="J116" s="12">
        <v>54.3</v>
      </c>
      <c r="K116" s="52" t="s">
        <v>736</v>
      </c>
      <c r="L116" s="9" t="str">
        <f t="shared" si="14"/>
        <v>No</v>
      </c>
    </row>
    <row r="117" spans="1:12" ht="25.5" x14ac:dyDescent="0.2">
      <c r="A117" s="48" t="s">
        <v>1438</v>
      </c>
      <c r="B117" s="37" t="s">
        <v>213</v>
      </c>
      <c r="C117" s="49">
        <v>24062.636471999998</v>
      </c>
      <c r="D117" s="46" t="str">
        <f t="shared" si="11"/>
        <v>N/A</v>
      </c>
      <c r="E117" s="49">
        <v>19429.860584999999</v>
      </c>
      <c r="F117" s="46" t="str">
        <f t="shared" si="12"/>
        <v>N/A</v>
      </c>
      <c r="G117" s="49">
        <v>21941.045732999999</v>
      </c>
      <c r="H117" s="46" t="str">
        <f t="shared" si="13"/>
        <v>N/A</v>
      </c>
      <c r="I117" s="12">
        <v>-19.3</v>
      </c>
      <c r="J117" s="12">
        <v>12.92</v>
      </c>
      <c r="K117" s="47" t="s">
        <v>736</v>
      </c>
      <c r="L117" s="9" t="str">
        <f t="shared" si="14"/>
        <v>Yes</v>
      </c>
    </row>
    <row r="118" spans="1:12" ht="25.5" x14ac:dyDescent="0.2">
      <c r="A118" s="48" t="s">
        <v>623</v>
      </c>
      <c r="B118" s="37" t="s">
        <v>213</v>
      </c>
      <c r="C118" s="49">
        <v>0</v>
      </c>
      <c r="D118" s="46" t="str">
        <f t="shared" si="11"/>
        <v>N/A</v>
      </c>
      <c r="E118" s="49">
        <v>101</v>
      </c>
      <c r="F118" s="46" t="str">
        <f t="shared" si="12"/>
        <v>N/A</v>
      </c>
      <c r="G118" s="49">
        <v>202</v>
      </c>
      <c r="H118" s="46" t="str">
        <f t="shared" si="13"/>
        <v>N/A</v>
      </c>
      <c r="I118" s="12" t="s">
        <v>1736</v>
      </c>
      <c r="J118" s="12">
        <v>100</v>
      </c>
      <c r="K118" s="47" t="s">
        <v>736</v>
      </c>
      <c r="L118" s="9" t="str">
        <f t="shared" si="14"/>
        <v>No</v>
      </c>
    </row>
    <row r="119" spans="1:12" x14ac:dyDescent="0.2">
      <c r="A119" s="48" t="s">
        <v>624</v>
      </c>
      <c r="B119" s="37" t="s">
        <v>213</v>
      </c>
      <c r="C119" s="38">
        <v>0</v>
      </c>
      <c r="D119" s="46" t="str">
        <f t="shared" si="11"/>
        <v>N/A</v>
      </c>
      <c r="E119" s="38">
        <v>11</v>
      </c>
      <c r="F119" s="46" t="str">
        <f t="shared" si="12"/>
        <v>N/A</v>
      </c>
      <c r="G119" s="38">
        <v>11</v>
      </c>
      <c r="H119" s="46" t="str">
        <f t="shared" si="13"/>
        <v>N/A</v>
      </c>
      <c r="I119" s="12" t="s">
        <v>1736</v>
      </c>
      <c r="J119" s="12">
        <v>0</v>
      </c>
      <c r="K119" s="47" t="s">
        <v>736</v>
      </c>
      <c r="L119" s="9" t="str">
        <f t="shared" si="14"/>
        <v>Yes</v>
      </c>
    </row>
    <row r="120" spans="1:12" ht="25.5" x14ac:dyDescent="0.2">
      <c r="A120" s="48" t="s">
        <v>1439</v>
      </c>
      <c r="B120" s="37" t="s">
        <v>213</v>
      </c>
      <c r="C120" s="49" t="s">
        <v>1736</v>
      </c>
      <c r="D120" s="46" t="str">
        <f t="shared" si="11"/>
        <v>N/A</v>
      </c>
      <c r="E120" s="49">
        <v>101</v>
      </c>
      <c r="F120" s="46" t="str">
        <f t="shared" si="12"/>
        <v>N/A</v>
      </c>
      <c r="G120" s="49">
        <v>202</v>
      </c>
      <c r="H120" s="46" t="str">
        <f t="shared" si="13"/>
        <v>N/A</v>
      </c>
      <c r="I120" s="12" t="s">
        <v>1736</v>
      </c>
      <c r="J120" s="12">
        <v>100</v>
      </c>
      <c r="K120" s="47" t="s">
        <v>736</v>
      </c>
      <c r="L120" s="9" t="str">
        <f t="shared" si="14"/>
        <v>No</v>
      </c>
    </row>
    <row r="121" spans="1:12" ht="25.5" x14ac:dyDescent="0.2">
      <c r="A121" s="48" t="s">
        <v>625</v>
      </c>
      <c r="B121" s="37" t="s">
        <v>213</v>
      </c>
      <c r="C121" s="49">
        <v>0</v>
      </c>
      <c r="D121" s="46" t="str">
        <f t="shared" si="11"/>
        <v>N/A</v>
      </c>
      <c r="E121" s="49">
        <v>0</v>
      </c>
      <c r="F121" s="46" t="str">
        <f t="shared" si="12"/>
        <v>N/A</v>
      </c>
      <c r="G121" s="49">
        <v>0</v>
      </c>
      <c r="H121" s="46" t="str">
        <f t="shared" si="13"/>
        <v>N/A</v>
      </c>
      <c r="I121" s="12" t="s">
        <v>1736</v>
      </c>
      <c r="J121" s="12" t="s">
        <v>1736</v>
      </c>
      <c r="K121" s="47" t="s">
        <v>736</v>
      </c>
      <c r="L121" s="9" t="str">
        <f t="shared" si="14"/>
        <v>N/A</v>
      </c>
    </row>
    <row r="122" spans="1:12" x14ac:dyDescent="0.2">
      <c r="A122" s="48" t="s">
        <v>626</v>
      </c>
      <c r="B122" s="37" t="s">
        <v>213</v>
      </c>
      <c r="C122" s="38">
        <v>0</v>
      </c>
      <c r="D122" s="46" t="str">
        <f t="shared" si="11"/>
        <v>N/A</v>
      </c>
      <c r="E122" s="38">
        <v>0</v>
      </c>
      <c r="F122" s="46" t="str">
        <f t="shared" si="12"/>
        <v>N/A</v>
      </c>
      <c r="G122" s="38">
        <v>0</v>
      </c>
      <c r="H122" s="46" t="str">
        <f t="shared" si="13"/>
        <v>N/A</v>
      </c>
      <c r="I122" s="12" t="s">
        <v>1736</v>
      </c>
      <c r="J122" s="12" t="s">
        <v>1736</v>
      </c>
      <c r="K122" s="47" t="s">
        <v>736</v>
      </c>
      <c r="L122" s="9" t="str">
        <f t="shared" si="14"/>
        <v>N/A</v>
      </c>
    </row>
    <row r="123" spans="1:12" ht="25.5" x14ac:dyDescent="0.2">
      <c r="A123" s="48" t="s">
        <v>1440</v>
      </c>
      <c r="B123" s="37" t="s">
        <v>213</v>
      </c>
      <c r="C123" s="49" t="s">
        <v>1736</v>
      </c>
      <c r="D123" s="46" t="str">
        <f t="shared" si="11"/>
        <v>N/A</v>
      </c>
      <c r="E123" s="49" t="s">
        <v>1736</v>
      </c>
      <c r="F123" s="46" t="str">
        <f t="shared" si="12"/>
        <v>N/A</v>
      </c>
      <c r="G123" s="49" t="s">
        <v>1736</v>
      </c>
      <c r="H123" s="46" t="str">
        <f t="shared" si="13"/>
        <v>N/A</v>
      </c>
      <c r="I123" s="12" t="s">
        <v>1736</v>
      </c>
      <c r="J123" s="12" t="s">
        <v>1736</v>
      </c>
      <c r="K123" s="47" t="s">
        <v>736</v>
      </c>
      <c r="L123" s="9" t="str">
        <f t="shared" si="14"/>
        <v>N/A</v>
      </c>
    </row>
    <row r="124" spans="1:12" ht="25.5" x14ac:dyDescent="0.2">
      <c r="A124" s="48" t="s">
        <v>627</v>
      </c>
      <c r="B124" s="37" t="s">
        <v>213</v>
      </c>
      <c r="C124" s="49">
        <v>0</v>
      </c>
      <c r="D124" s="46" t="str">
        <f t="shared" si="11"/>
        <v>N/A</v>
      </c>
      <c r="E124" s="49">
        <v>0</v>
      </c>
      <c r="F124" s="46" t="str">
        <f t="shared" si="12"/>
        <v>N/A</v>
      </c>
      <c r="G124" s="49">
        <v>0</v>
      </c>
      <c r="H124" s="46" t="str">
        <f t="shared" si="13"/>
        <v>N/A</v>
      </c>
      <c r="I124" s="12" t="s">
        <v>1736</v>
      </c>
      <c r="J124" s="12" t="s">
        <v>1736</v>
      </c>
      <c r="K124" s="47" t="s">
        <v>736</v>
      </c>
      <c r="L124" s="9" t="str">
        <f t="shared" si="14"/>
        <v>N/A</v>
      </c>
    </row>
    <row r="125" spans="1:12" ht="25.5" x14ac:dyDescent="0.2">
      <c r="A125" s="48" t="s">
        <v>628</v>
      </c>
      <c r="B125" s="37" t="s">
        <v>213</v>
      </c>
      <c r="C125" s="38">
        <v>0</v>
      </c>
      <c r="D125" s="46" t="str">
        <f t="shared" si="11"/>
        <v>N/A</v>
      </c>
      <c r="E125" s="38">
        <v>0</v>
      </c>
      <c r="F125" s="46" t="str">
        <f t="shared" si="12"/>
        <v>N/A</v>
      </c>
      <c r="G125" s="38">
        <v>0</v>
      </c>
      <c r="H125" s="46" t="str">
        <f t="shared" si="13"/>
        <v>N/A</v>
      </c>
      <c r="I125" s="12" t="s">
        <v>1736</v>
      </c>
      <c r="J125" s="12" t="s">
        <v>1736</v>
      </c>
      <c r="K125" s="47" t="s">
        <v>736</v>
      </c>
      <c r="L125" s="9" t="str">
        <f t="shared" si="14"/>
        <v>N/A</v>
      </c>
    </row>
    <row r="126" spans="1:12" ht="25.5" x14ac:dyDescent="0.2">
      <c r="A126" s="48" t="s">
        <v>1441</v>
      </c>
      <c r="B126" s="37" t="s">
        <v>213</v>
      </c>
      <c r="C126" s="49" t="s">
        <v>1736</v>
      </c>
      <c r="D126" s="46" t="str">
        <f t="shared" si="11"/>
        <v>N/A</v>
      </c>
      <c r="E126" s="49" t="s">
        <v>1736</v>
      </c>
      <c r="F126" s="46" t="str">
        <f t="shared" si="12"/>
        <v>N/A</v>
      </c>
      <c r="G126" s="49" t="s">
        <v>1736</v>
      </c>
      <c r="H126" s="46" t="str">
        <f t="shared" si="13"/>
        <v>N/A</v>
      </c>
      <c r="I126" s="12" t="s">
        <v>1736</v>
      </c>
      <c r="J126" s="12" t="s">
        <v>1736</v>
      </c>
      <c r="K126" s="47" t="s">
        <v>736</v>
      </c>
      <c r="L126" s="9" t="str">
        <f t="shared" si="14"/>
        <v>N/A</v>
      </c>
    </row>
    <row r="127" spans="1:12" ht="25.5" x14ac:dyDescent="0.2">
      <c r="A127" s="48" t="s">
        <v>629</v>
      </c>
      <c r="B127" s="37" t="s">
        <v>213</v>
      </c>
      <c r="C127" s="49">
        <v>1568</v>
      </c>
      <c r="D127" s="46" t="str">
        <f t="shared" si="11"/>
        <v>N/A</v>
      </c>
      <c r="E127" s="49">
        <v>1142</v>
      </c>
      <c r="F127" s="46" t="str">
        <f t="shared" si="12"/>
        <v>N/A</v>
      </c>
      <c r="G127" s="49">
        <v>0</v>
      </c>
      <c r="H127" s="46" t="str">
        <f t="shared" si="13"/>
        <v>N/A</v>
      </c>
      <c r="I127" s="12">
        <v>-27.2</v>
      </c>
      <c r="J127" s="12">
        <v>-100</v>
      </c>
      <c r="K127" s="47" t="s">
        <v>736</v>
      </c>
      <c r="L127" s="9" t="str">
        <f t="shared" si="14"/>
        <v>No</v>
      </c>
    </row>
    <row r="128" spans="1:12" x14ac:dyDescent="0.2">
      <c r="A128" s="48" t="s">
        <v>630</v>
      </c>
      <c r="B128" s="37" t="s">
        <v>213</v>
      </c>
      <c r="C128" s="38">
        <v>11</v>
      </c>
      <c r="D128" s="46" t="str">
        <f t="shared" si="11"/>
        <v>N/A</v>
      </c>
      <c r="E128" s="38">
        <v>11</v>
      </c>
      <c r="F128" s="46" t="str">
        <f t="shared" si="12"/>
        <v>N/A</v>
      </c>
      <c r="G128" s="38">
        <v>0</v>
      </c>
      <c r="H128" s="46" t="str">
        <f t="shared" si="13"/>
        <v>N/A</v>
      </c>
      <c r="I128" s="12">
        <v>-45.5</v>
      </c>
      <c r="J128" s="12">
        <v>-100</v>
      </c>
      <c r="K128" s="47" t="s">
        <v>736</v>
      </c>
      <c r="L128" s="9" t="str">
        <f t="shared" si="14"/>
        <v>No</v>
      </c>
    </row>
    <row r="129" spans="1:12" ht="25.5" x14ac:dyDescent="0.2">
      <c r="A129" s="48" t="s">
        <v>1442</v>
      </c>
      <c r="B129" s="37" t="s">
        <v>213</v>
      </c>
      <c r="C129" s="49">
        <v>142.54545454999999</v>
      </c>
      <c r="D129" s="46" t="str">
        <f t="shared" si="11"/>
        <v>N/A</v>
      </c>
      <c r="E129" s="49">
        <v>190.33333332999999</v>
      </c>
      <c r="F129" s="46" t="str">
        <f t="shared" si="12"/>
        <v>N/A</v>
      </c>
      <c r="G129" s="49" t="s">
        <v>1736</v>
      </c>
      <c r="H129" s="46" t="str">
        <f t="shared" si="13"/>
        <v>N/A</v>
      </c>
      <c r="I129" s="12">
        <v>33.520000000000003</v>
      </c>
      <c r="J129" s="12" t="s">
        <v>1736</v>
      </c>
      <c r="K129" s="47" t="s">
        <v>736</v>
      </c>
      <c r="L129" s="9" t="str">
        <f t="shared" si="14"/>
        <v>N/A</v>
      </c>
    </row>
    <row r="130" spans="1:12" ht="25.5" x14ac:dyDescent="0.2">
      <c r="A130" s="48" t="s">
        <v>631</v>
      </c>
      <c r="B130" s="37" t="s">
        <v>213</v>
      </c>
      <c r="C130" s="49">
        <v>0</v>
      </c>
      <c r="D130" s="46" t="str">
        <f t="shared" si="11"/>
        <v>N/A</v>
      </c>
      <c r="E130" s="49">
        <v>0</v>
      </c>
      <c r="F130" s="46" t="str">
        <f t="shared" si="12"/>
        <v>N/A</v>
      </c>
      <c r="G130" s="49">
        <v>0</v>
      </c>
      <c r="H130" s="46" t="str">
        <f t="shared" si="13"/>
        <v>N/A</v>
      </c>
      <c r="I130" s="12" t="s">
        <v>1736</v>
      </c>
      <c r="J130" s="12" t="s">
        <v>1736</v>
      </c>
      <c r="K130" s="47" t="s">
        <v>736</v>
      </c>
      <c r="L130" s="9" t="str">
        <f t="shared" si="14"/>
        <v>N/A</v>
      </c>
    </row>
    <row r="131" spans="1:12" x14ac:dyDescent="0.2">
      <c r="A131" s="48" t="s">
        <v>632</v>
      </c>
      <c r="B131" s="37" t="s">
        <v>213</v>
      </c>
      <c r="C131" s="38">
        <v>0</v>
      </c>
      <c r="D131" s="46" t="str">
        <f t="shared" si="11"/>
        <v>N/A</v>
      </c>
      <c r="E131" s="38">
        <v>0</v>
      </c>
      <c r="F131" s="46" t="str">
        <f t="shared" si="12"/>
        <v>N/A</v>
      </c>
      <c r="G131" s="38">
        <v>0</v>
      </c>
      <c r="H131" s="46" t="str">
        <f t="shared" si="13"/>
        <v>N/A</v>
      </c>
      <c r="I131" s="12" t="s">
        <v>1736</v>
      </c>
      <c r="J131" s="12" t="s">
        <v>1736</v>
      </c>
      <c r="K131" s="47" t="s">
        <v>736</v>
      </c>
      <c r="L131" s="9" t="str">
        <f t="shared" si="14"/>
        <v>N/A</v>
      </c>
    </row>
    <row r="132" spans="1:12" ht="25.5" x14ac:dyDescent="0.2">
      <c r="A132" s="48" t="s">
        <v>1443</v>
      </c>
      <c r="B132" s="37" t="s">
        <v>213</v>
      </c>
      <c r="C132" s="49" t="s">
        <v>1736</v>
      </c>
      <c r="D132" s="46" t="str">
        <f t="shared" si="11"/>
        <v>N/A</v>
      </c>
      <c r="E132" s="49" t="s">
        <v>1736</v>
      </c>
      <c r="F132" s="46" t="str">
        <f t="shared" si="12"/>
        <v>N/A</v>
      </c>
      <c r="G132" s="49" t="s">
        <v>1736</v>
      </c>
      <c r="H132" s="46" t="str">
        <f t="shared" si="13"/>
        <v>N/A</v>
      </c>
      <c r="I132" s="12" t="s">
        <v>1736</v>
      </c>
      <c r="J132" s="12" t="s">
        <v>1736</v>
      </c>
      <c r="K132" s="47" t="s">
        <v>736</v>
      </c>
      <c r="L132" s="9" t="str">
        <f t="shared" si="14"/>
        <v>N/A</v>
      </c>
    </row>
    <row r="133" spans="1:12" ht="25.5" x14ac:dyDescent="0.2">
      <c r="A133" s="48" t="s">
        <v>633</v>
      </c>
      <c r="B133" s="37" t="s">
        <v>213</v>
      </c>
      <c r="C133" s="49">
        <v>0</v>
      </c>
      <c r="D133" s="46" t="str">
        <f t="shared" si="11"/>
        <v>N/A</v>
      </c>
      <c r="E133" s="49">
        <v>0</v>
      </c>
      <c r="F133" s="46" t="str">
        <f t="shared" si="12"/>
        <v>N/A</v>
      </c>
      <c r="G133" s="49">
        <v>0</v>
      </c>
      <c r="H133" s="46" t="str">
        <f t="shared" si="13"/>
        <v>N/A</v>
      </c>
      <c r="I133" s="12" t="s">
        <v>1736</v>
      </c>
      <c r="J133" s="12" t="s">
        <v>1736</v>
      </c>
      <c r="K133" s="47" t="s">
        <v>736</v>
      </c>
      <c r="L133" s="9" t="str">
        <f t="shared" si="14"/>
        <v>N/A</v>
      </c>
    </row>
    <row r="134" spans="1:12" x14ac:dyDescent="0.2">
      <c r="A134" s="48" t="s">
        <v>634</v>
      </c>
      <c r="B134" s="37" t="s">
        <v>213</v>
      </c>
      <c r="C134" s="38">
        <v>0</v>
      </c>
      <c r="D134" s="46" t="str">
        <f t="shared" si="11"/>
        <v>N/A</v>
      </c>
      <c r="E134" s="38">
        <v>0</v>
      </c>
      <c r="F134" s="46" t="str">
        <f t="shared" si="12"/>
        <v>N/A</v>
      </c>
      <c r="G134" s="38">
        <v>0</v>
      </c>
      <c r="H134" s="46" t="str">
        <f t="shared" si="13"/>
        <v>N/A</v>
      </c>
      <c r="I134" s="12" t="s">
        <v>1736</v>
      </c>
      <c r="J134" s="12" t="s">
        <v>1736</v>
      </c>
      <c r="K134" s="47" t="s">
        <v>736</v>
      </c>
      <c r="L134" s="9" t="str">
        <f t="shared" si="14"/>
        <v>N/A</v>
      </c>
    </row>
    <row r="135" spans="1:12" x14ac:dyDescent="0.2">
      <c r="A135" s="48" t="s">
        <v>1444</v>
      </c>
      <c r="B135" s="37" t="s">
        <v>213</v>
      </c>
      <c r="C135" s="49" t="s">
        <v>1736</v>
      </c>
      <c r="D135" s="46" t="str">
        <f t="shared" si="11"/>
        <v>N/A</v>
      </c>
      <c r="E135" s="49" t="s">
        <v>1736</v>
      </c>
      <c r="F135" s="46" t="str">
        <f t="shared" si="12"/>
        <v>N/A</v>
      </c>
      <c r="G135" s="49" t="s">
        <v>1736</v>
      </c>
      <c r="H135" s="46" t="str">
        <f t="shared" si="13"/>
        <v>N/A</v>
      </c>
      <c r="I135" s="12" t="s">
        <v>1736</v>
      </c>
      <c r="J135" s="12" t="s">
        <v>1736</v>
      </c>
      <c r="K135" s="47" t="s">
        <v>736</v>
      </c>
      <c r="L135" s="9" t="str">
        <f t="shared" si="14"/>
        <v>N/A</v>
      </c>
    </row>
    <row r="136" spans="1:12" ht="25.5" x14ac:dyDescent="0.2">
      <c r="A136" s="48" t="s">
        <v>635</v>
      </c>
      <c r="B136" s="37" t="s">
        <v>213</v>
      </c>
      <c r="C136" s="49">
        <v>0</v>
      </c>
      <c r="D136" s="46" t="str">
        <f t="shared" si="11"/>
        <v>N/A</v>
      </c>
      <c r="E136" s="49">
        <v>0</v>
      </c>
      <c r="F136" s="46" t="str">
        <f t="shared" si="12"/>
        <v>N/A</v>
      </c>
      <c r="G136" s="49">
        <v>0</v>
      </c>
      <c r="H136" s="46" t="str">
        <f t="shared" si="13"/>
        <v>N/A</v>
      </c>
      <c r="I136" s="12" t="s">
        <v>1736</v>
      </c>
      <c r="J136" s="12" t="s">
        <v>1736</v>
      </c>
      <c r="K136" s="47" t="s">
        <v>736</v>
      </c>
      <c r="L136" s="9" t="str">
        <f>IF(J136="Div by 0", "N/A", IF(OR(J136="N/A",K136="N/A"),"N/A", IF(J136&gt;VALUE(MID(K136,1,2)), "No", IF(J136&lt;-1*VALUE(MID(K136,1,2)), "No", "Yes"))))</f>
        <v>N/A</v>
      </c>
    </row>
    <row r="137" spans="1:12" x14ac:dyDescent="0.2">
      <c r="A137" s="48" t="s">
        <v>636</v>
      </c>
      <c r="B137" s="37" t="s">
        <v>213</v>
      </c>
      <c r="C137" s="38">
        <v>0</v>
      </c>
      <c r="D137" s="46" t="str">
        <f t="shared" si="11"/>
        <v>N/A</v>
      </c>
      <c r="E137" s="38">
        <v>0</v>
      </c>
      <c r="F137" s="46" t="str">
        <f t="shared" si="12"/>
        <v>N/A</v>
      </c>
      <c r="G137" s="38">
        <v>0</v>
      </c>
      <c r="H137" s="46" t="str">
        <f t="shared" si="13"/>
        <v>N/A</v>
      </c>
      <c r="I137" s="12" t="s">
        <v>1736</v>
      </c>
      <c r="J137" s="12" t="s">
        <v>1736</v>
      </c>
      <c r="K137" s="47" t="s">
        <v>736</v>
      </c>
      <c r="L137" s="9" t="str">
        <f t="shared" ref="L137:L141" si="15">IF(J137="Div by 0", "N/A", IF(OR(J137="N/A",K137="N/A"),"N/A", IF(J137&gt;VALUE(MID(K137,1,2)), "No", IF(J137&lt;-1*VALUE(MID(K137,1,2)), "No", "Yes"))))</f>
        <v>N/A</v>
      </c>
    </row>
    <row r="138" spans="1:12" ht="25.5" x14ac:dyDescent="0.2">
      <c r="A138" s="48" t="s">
        <v>1445</v>
      </c>
      <c r="B138" s="37" t="s">
        <v>213</v>
      </c>
      <c r="C138" s="49" t="s">
        <v>1736</v>
      </c>
      <c r="D138" s="46" t="str">
        <f t="shared" si="11"/>
        <v>N/A</v>
      </c>
      <c r="E138" s="49" t="s">
        <v>1736</v>
      </c>
      <c r="F138" s="46" t="str">
        <f t="shared" si="12"/>
        <v>N/A</v>
      </c>
      <c r="G138" s="49" t="s">
        <v>1736</v>
      </c>
      <c r="H138" s="46" t="str">
        <f t="shared" si="13"/>
        <v>N/A</v>
      </c>
      <c r="I138" s="12" t="s">
        <v>1736</v>
      </c>
      <c r="J138" s="12" t="s">
        <v>1736</v>
      </c>
      <c r="K138" s="47" t="s">
        <v>736</v>
      </c>
      <c r="L138" s="9" t="str">
        <f t="shared" si="15"/>
        <v>N/A</v>
      </c>
    </row>
    <row r="139" spans="1:12" ht="25.5" x14ac:dyDescent="0.2">
      <c r="A139" s="48" t="s">
        <v>637</v>
      </c>
      <c r="B139" s="37" t="s">
        <v>213</v>
      </c>
      <c r="C139" s="49">
        <v>0</v>
      </c>
      <c r="D139" s="46" t="str">
        <f t="shared" si="11"/>
        <v>N/A</v>
      </c>
      <c r="E139" s="49">
        <v>0</v>
      </c>
      <c r="F139" s="46" t="str">
        <f t="shared" si="12"/>
        <v>N/A</v>
      </c>
      <c r="G139" s="49">
        <v>0</v>
      </c>
      <c r="H139" s="46" t="str">
        <f t="shared" si="13"/>
        <v>N/A</v>
      </c>
      <c r="I139" s="12" t="s">
        <v>1736</v>
      </c>
      <c r="J139" s="12" t="s">
        <v>1736</v>
      </c>
      <c r="K139" s="47" t="s">
        <v>736</v>
      </c>
      <c r="L139" s="9" t="str">
        <f t="shared" si="15"/>
        <v>N/A</v>
      </c>
    </row>
    <row r="140" spans="1:12" x14ac:dyDescent="0.2">
      <c r="A140" s="48" t="s">
        <v>638</v>
      </c>
      <c r="B140" s="37" t="s">
        <v>213</v>
      </c>
      <c r="C140" s="38">
        <v>0</v>
      </c>
      <c r="D140" s="46" t="str">
        <f t="shared" si="11"/>
        <v>N/A</v>
      </c>
      <c r="E140" s="38">
        <v>0</v>
      </c>
      <c r="F140" s="46" t="str">
        <f t="shared" si="12"/>
        <v>N/A</v>
      </c>
      <c r="G140" s="38">
        <v>0</v>
      </c>
      <c r="H140" s="46" t="str">
        <f t="shared" si="13"/>
        <v>N/A</v>
      </c>
      <c r="I140" s="12" t="s">
        <v>1736</v>
      </c>
      <c r="J140" s="12" t="s">
        <v>1736</v>
      </c>
      <c r="K140" s="47" t="s">
        <v>736</v>
      </c>
      <c r="L140" s="9" t="str">
        <f t="shared" si="15"/>
        <v>N/A</v>
      </c>
    </row>
    <row r="141" spans="1:12" ht="25.5" x14ac:dyDescent="0.2">
      <c r="A141" s="48" t="s">
        <v>1446</v>
      </c>
      <c r="B141" s="37" t="s">
        <v>213</v>
      </c>
      <c r="C141" s="49" t="s">
        <v>1736</v>
      </c>
      <c r="D141" s="46" t="str">
        <f t="shared" si="11"/>
        <v>N/A</v>
      </c>
      <c r="E141" s="49" t="s">
        <v>1736</v>
      </c>
      <c r="F141" s="46" t="str">
        <f t="shared" si="12"/>
        <v>N/A</v>
      </c>
      <c r="G141" s="49" t="s">
        <v>1736</v>
      </c>
      <c r="H141" s="46" t="str">
        <f t="shared" si="13"/>
        <v>N/A</v>
      </c>
      <c r="I141" s="12" t="s">
        <v>1736</v>
      </c>
      <c r="J141" s="12" t="s">
        <v>1736</v>
      </c>
      <c r="K141" s="47" t="s">
        <v>736</v>
      </c>
      <c r="L141" s="9" t="str">
        <f t="shared" si="15"/>
        <v>N/A</v>
      </c>
    </row>
    <row r="142" spans="1:12" ht="25.5" x14ac:dyDescent="0.2">
      <c r="A142" s="48" t="s">
        <v>639</v>
      </c>
      <c r="B142" s="37" t="s">
        <v>213</v>
      </c>
      <c r="C142" s="49">
        <v>105987</v>
      </c>
      <c r="D142" s="46" t="str">
        <f t="shared" si="11"/>
        <v>N/A</v>
      </c>
      <c r="E142" s="49">
        <v>106750</v>
      </c>
      <c r="F142" s="46" t="str">
        <f t="shared" si="12"/>
        <v>N/A</v>
      </c>
      <c r="G142" s="49">
        <v>225645</v>
      </c>
      <c r="H142" s="46" t="str">
        <f t="shared" si="13"/>
        <v>N/A</v>
      </c>
      <c r="I142" s="12">
        <v>0.71989999999999998</v>
      </c>
      <c r="J142" s="12">
        <v>111.4</v>
      </c>
      <c r="K142" s="47" t="s">
        <v>736</v>
      </c>
      <c r="L142" s="9" t="str">
        <f t="shared" ref="L142:L153" si="16">IF(J142="Div by 0", "N/A", IF(K142="N/A","N/A", IF(J142&gt;VALUE(MID(K142,1,2)), "No", IF(J142&lt;-1*VALUE(MID(K142,1,2)), "No", "Yes"))))</f>
        <v>No</v>
      </c>
    </row>
    <row r="143" spans="1:12" ht="25.5" x14ac:dyDescent="0.2">
      <c r="A143" s="48" t="s">
        <v>640</v>
      </c>
      <c r="B143" s="37" t="s">
        <v>213</v>
      </c>
      <c r="C143" s="38">
        <v>44</v>
      </c>
      <c r="D143" s="46" t="str">
        <f t="shared" si="11"/>
        <v>N/A</v>
      </c>
      <c r="E143" s="38">
        <v>43</v>
      </c>
      <c r="F143" s="46" t="str">
        <f t="shared" si="12"/>
        <v>N/A</v>
      </c>
      <c r="G143" s="38">
        <v>70</v>
      </c>
      <c r="H143" s="46" t="str">
        <f t="shared" si="13"/>
        <v>N/A</v>
      </c>
      <c r="I143" s="12">
        <v>-2.27</v>
      </c>
      <c r="J143" s="12">
        <v>62.79</v>
      </c>
      <c r="K143" s="47" t="s">
        <v>736</v>
      </c>
      <c r="L143" s="9" t="str">
        <f t="shared" si="16"/>
        <v>No</v>
      </c>
    </row>
    <row r="144" spans="1:12" ht="25.5" x14ac:dyDescent="0.2">
      <c r="A144" s="48" t="s">
        <v>1447</v>
      </c>
      <c r="B144" s="37" t="s">
        <v>213</v>
      </c>
      <c r="C144" s="49">
        <v>2408.7954544999998</v>
      </c>
      <c r="D144" s="46" t="str">
        <f t="shared" si="11"/>
        <v>N/A</v>
      </c>
      <c r="E144" s="49">
        <v>2482.5581394999999</v>
      </c>
      <c r="F144" s="46" t="str">
        <f t="shared" si="12"/>
        <v>N/A</v>
      </c>
      <c r="G144" s="49">
        <v>3223.5</v>
      </c>
      <c r="H144" s="46" t="str">
        <f t="shared" si="13"/>
        <v>N/A</v>
      </c>
      <c r="I144" s="12">
        <v>3.0619999999999998</v>
      </c>
      <c r="J144" s="12">
        <v>29.85</v>
      </c>
      <c r="K144" s="47" t="s">
        <v>736</v>
      </c>
      <c r="L144" s="9" t="str">
        <f t="shared" si="16"/>
        <v>Yes</v>
      </c>
    </row>
    <row r="145" spans="1:12" ht="25.5" x14ac:dyDescent="0.2">
      <c r="A145" s="48" t="s">
        <v>641</v>
      </c>
      <c r="B145" s="37" t="s">
        <v>213</v>
      </c>
      <c r="C145" s="49">
        <v>60750943</v>
      </c>
      <c r="D145" s="46" t="str">
        <f t="shared" ref="D145:D153" si="17">IF($B145="N/A","N/A",IF(C145&gt;10,"No",IF(C145&lt;-10,"No","Yes")))</f>
        <v>N/A</v>
      </c>
      <c r="E145" s="49">
        <v>83645288</v>
      </c>
      <c r="F145" s="46" t="str">
        <f t="shared" ref="F145:F153" si="18">IF($B145="N/A","N/A",IF(E145&gt;10,"No",IF(E145&lt;-10,"No","Yes")))</f>
        <v>N/A</v>
      </c>
      <c r="G145" s="49">
        <v>132634837</v>
      </c>
      <c r="H145" s="46" t="str">
        <f t="shared" ref="H145:H153" si="19">IF($B145="N/A","N/A",IF(G145&gt;10,"No",IF(G145&lt;-10,"No","Yes")))</f>
        <v>N/A</v>
      </c>
      <c r="I145" s="12">
        <v>37.69</v>
      </c>
      <c r="J145" s="12">
        <v>58.57</v>
      </c>
      <c r="K145" s="47" t="s">
        <v>736</v>
      </c>
      <c r="L145" s="9" t="str">
        <f t="shared" si="16"/>
        <v>No</v>
      </c>
    </row>
    <row r="146" spans="1:12" x14ac:dyDescent="0.2">
      <c r="A146" s="48" t="s">
        <v>642</v>
      </c>
      <c r="B146" s="37" t="s">
        <v>213</v>
      </c>
      <c r="C146" s="38">
        <v>590</v>
      </c>
      <c r="D146" s="46" t="str">
        <f t="shared" si="17"/>
        <v>N/A</v>
      </c>
      <c r="E146" s="38">
        <v>880</v>
      </c>
      <c r="F146" s="46" t="str">
        <f t="shared" si="18"/>
        <v>N/A</v>
      </c>
      <c r="G146" s="38">
        <v>1404</v>
      </c>
      <c r="H146" s="46" t="str">
        <f t="shared" si="19"/>
        <v>N/A</v>
      </c>
      <c r="I146" s="12">
        <v>49.15</v>
      </c>
      <c r="J146" s="12">
        <v>59.55</v>
      </c>
      <c r="K146" s="47" t="s">
        <v>736</v>
      </c>
      <c r="L146" s="9" t="str">
        <f t="shared" si="16"/>
        <v>No</v>
      </c>
    </row>
    <row r="147" spans="1:12" ht="25.5" x14ac:dyDescent="0.2">
      <c r="A147" s="48" t="s">
        <v>1448</v>
      </c>
      <c r="B147" s="37" t="s">
        <v>213</v>
      </c>
      <c r="C147" s="49">
        <v>102967.7</v>
      </c>
      <c r="D147" s="46" t="str">
        <f t="shared" si="17"/>
        <v>N/A</v>
      </c>
      <c r="E147" s="49">
        <v>95051.463636</v>
      </c>
      <c r="F147" s="46" t="str">
        <f t="shared" si="18"/>
        <v>N/A</v>
      </c>
      <c r="G147" s="49">
        <v>94469.257123000003</v>
      </c>
      <c r="H147" s="46" t="str">
        <f t="shared" si="19"/>
        <v>N/A</v>
      </c>
      <c r="I147" s="12">
        <v>-7.69</v>
      </c>
      <c r="J147" s="12">
        <v>-0.61299999999999999</v>
      </c>
      <c r="K147" s="47" t="s">
        <v>736</v>
      </c>
      <c r="L147" s="9" t="str">
        <f t="shared" si="16"/>
        <v>Yes</v>
      </c>
    </row>
    <row r="148" spans="1:12" ht="25.5" x14ac:dyDescent="0.2">
      <c r="A148" s="48" t="s">
        <v>643</v>
      </c>
      <c r="B148" s="37" t="s">
        <v>213</v>
      </c>
      <c r="C148" s="49">
        <v>2866306</v>
      </c>
      <c r="D148" s="46" t="str">
        <f t="shared" si="17"/>
        <v>N/A</v>
      </c>
      <c r="E148" s="49">
        <v>4025657</v>
      </c>
      <c r="F148" s="46" t="str">
        <f t="shared" si="18"/>
        <v>N/A</v>
      </c>
      <c r="G148" s="49">
        <v>4899464</v>
      </c>
      <c r="H148" s="46" t="str">
        <f t="shared" si="19"/>
        <v>N/A</v>
      </c>
      <c r="I148" s="12">
        <v>40.450000000000003</v>
      </c>
      <c r="J148" s="12">
        <v>21.71</v>
      </c>
      <c r="K148" s="47" t="s">
        <v>736</v>
      </c>
      <c r="L148" s="9" t="str">
        <f t="shared" si="16"/>
        <v>Yes</v>
      </c>
    </row>
    <row r="149" spans="1:12" x14ac:dyDescent="0.2">
      <c r="A149" s="48" t="s">
        <v>644</v>
      </c>
      <c r="B149" s="37" t="s">
        <v>213</v>
      </c>
      <c r="C149" s="38">
        <v>371</v>
      </c>
      <c r="D149" s="46" t="str">
        <f t="shared" si="17"/>
        <v>N/A</v>
      </c>
      <c r="E149" s="38">
        <v>516</v>
      </c>
      <c r="F149" s="46" t="str">
        <f t="shared" si="18"/>
        <v>N/A</v>
      </c>
      <c r="G149" s="38">
        <v>716</v>
      </c>
      <c r="H149" s="46" t="str">
        <f t="shared" si="19"/>
        <v>N/A</v>
      </c>
      <c r="I149" s="12">
        <v>39.08</v>
      </c>
      <c r="J149" s="12">
        <v>38.76</v>
      </c>
      <c r="K149" s="47" t="s">
        <v>736</v>
      </c>
      <c r="L149" s="9" t="str">
        <f t="shared" si="16"/>
        <v>No</v>
      </c>
    </row>
    <row r="150" spans="1:12" ht="25.5" x14ac:dyDescent="0.2">
      <c r="A150" s="48" t="s">
        <v>1449</v>
      </c>
      <c r="B150" s="37" t="s">
        <v>213</v>
      </c>
      <c r="C150" s="49">
        <v>7725.8921833000004</v>
      </c>
      <c r="D150" s="46" t="str">
        <f t="shared" si="17"/>
        <v>N/A</v>
      </c>
      <c r="E150" s="49">
        <v>7801.6608526999999</v>
      </c>
      <c r="F150" s="46" t="str">
        <f t="shared" si="18"/>
        <v>N/A</v>
      </c>
      <c r="G150" s="49">
        <v>6842.8268156000004</v>
      </c>
      <c r="H150" s="46" t="str">
        <f t="shared" si="19"/>
        <v>N/A</v>
      </c>
      <c r="I150" s="12">
        <v>0.98070000000000002</v>
      </c>
      <c r="J150" s="12">
        <v>-12.3</v>
      </c>
      <c r="K150" s="47" t="s">
        <v>736</v>
      </c>
      <c r="L150" s="9" t="str">
        <f t="shared" si="16"/>
        <v>Yes</v>
      </c>
    </row>
    <row r="151" spans="1:12" ht="25.5" x14ac:dyDescent="0.2">
      <c r="A151" s="48" t="s">
        <v>645</v>
      </c>
      <c r="B151" s="37" t="s">
        <v>213</v>
      </c>
      <c r="C151" s="49">
        <v>11495719</v>
      </c>
      <c r="D151" s="46" t="str">
        <f t="shared" si="17"/>
        <v>N/A</v>
      </c>
      <c r="E151" s="49">
        <v>17031950</v>
      </c>
      <c r="F151" s="46" t="str">
        <f t="shared" si="18"/>
        <v>N/A</v>
      </c>
      <c r="G151" s="49">
        <v>27345239</v>
      </c>
      <c r="H151" s="46" t="str">
        <f t="shared" si="19"/>
        <v>N/A</v>
      </c>
      <c r="I151" s="12">
        <v>48.16</v>
      </c>
      <c r="J151" s="12">
        <v>60.55</v>
      </c>
      <c r="K151" s="47" t="s">
        <v>736</v>
      </c>
      <c r="L151" s="9" t="str">
        <f t="shared" si="16"/>
        <v>No</v>
      </c>
    </row>
    <row r="152" spans="1:12" x14ac:dyDescent="0.2">
      <c r="A152" s="48" t="s">
        <v>646</v>
      </c>
      <c r="B152" s="37" t="s">
        <v>213</v>
      </c>
      <c r="C152" s="38">
        <v>685</v>
      </c>
      <c r="D152" s="46" t="str">
        <f t="shared" si="17"/>
        <v>N/A</v>
      </c>
      <c r="E152" s="38">
        <v>1034</v>
      </c>
      <c r="F152" s="46" t="str">
        <f t="shared" si="18"/>
        <v>N/A</v>
      </c>
      <c r="G152" s="38">
        <v>1617</v>
      </c>
      <c r="H152" s="46" t="str">
        <f t="shared" si="19"/>
        <v>N/A</v>
      </c>
      <c r="I152" s="12">
        <v>50.95</v>
      </c>
      <c r="J152" s="12">
        <v>56.38</v>
      </c>
      <c r="K152" s="47" t="s">
        <v>736</v>
      </c>
      <c r="L152" s="9" t="str">
        <f t="shared" si="16"/>
        <v>No</v>
      </c>
    </row>
    <row r="153" spans="1:12" ht="25.5" x14ac:dyDescent="0.2">
      <c r="A153" s="48" t="s">
        <v>1450</v>
      </c>
      <c r="B153" s="37" t="s">
        <v>213</v>
      </c>
      <c r="C153" s="49">
        <v>16782.071532999998</v>
      </c>
      <c r="D153" s="46" t="str">
        <f t="shared" si="17"/>
        <v>N/A</v>
      </c>
      <c r="E153" s="49">
        <v>16471.905222000001</v>
      </c>
      <c r="F153" s="46" t="str">
        <f t="shared" si="18"/>
        <v>N/A</v>
      </c>
      <c r="G153" s="49">
        <v>16911.094001000001</v>
      </c>
      <c r="H153" s="46" t="str">
        <f t="shared" si="19"/>
        <v>N/A</v>
      </c>
      <c r="I153" s="12">
        <v>-1.85</v>
      </c>
      <c r="J153" s="12">
        <v>2.6659999999999999</v>
      </c>
      <c r="K153" s="47" t="s">
        <v>736</v>
      </c>
      <c r="L153" s="9" t="str">
        <f t="shared" si="16"/>
        <v>Yes</v>
      </c>
    </row>
    <row r="154" spans="1:12" x14ac:dyDescent="0.2">
      <c r="A154" s="48" t="s">
        <v>1516</v>
      </c>
      <c r="B154" s="37" t="s">
        <v>213</v>
      </c>
      <c r="C154" s="49">
        <v>0.75819098289999998</v>
      </c>
      <c r="D154" s="46" t="str">
        <f t="shared" ref="D154:D173" si="20">IF($B154="N/A","N/A",IF(C154&gt;10,"No",IF(C154&lt;-10,"No","Yes")))</f>
        <v>N/A</v>
      </c>
      <c r="E154" s="49">
        <v>0.22821351989999999</v>
      </c>
      <c r="F154" s="46" t="str">
        <f t="shared" ref="F154:F173" si="21">IF($B154="N/A","N/A",IF(E154&gt;10,"No",IF(E154&lt;-10,"No","Yes")))</f>
        <v>N/A</v>
      </c>
      <c r="G154" s="49">
        <v>0.45386059870000001</v>
      </c>
      <c r="H154" s="46" t="str">
        <f t="shared" ref="H154:H173" si="22">IF($B154="N/A","N/A",IF(G154&gt;10,"No",IF(G154&lt;-10,"No","Yes")))</f>
        <v>N/A</v>
      </c>
      <c r="I154" s="12">
        <v>-69.900000000000006</v>
      </c>
      <c r="J154" s="12">
        <v>98.88</v>
      </c>
      <c r="K154" s="47" t="s">
        <v>736</v>
      </c>
      <c r="L154" s="9" t="str">
        <f t="shared" ref="L154:L173" si="23">IF(J154="Div by 0", "N/A", IF(K154="N/A","N/A", IF(J154&gt;VALUE(MID(K154,1,2)), "No", IF(J154&lt;-1*VALUE(MID(K154,1,2)), "No", "Yes"))))</f>
        <v>No</v>
      </c>
    </row>
    <row r="155" spans="1:12" x14ac:dyDescent="0.2">
      <c r="A155" s="53" t="s">
        <v>1517</v>
      </c>
      <c r="B155" s="37" t="s">
        <v>213</v>
      </c>
      <c r="C155" s="49">
        <v>39.165217390999999</v>
      </c>
      <c r="D155" s="46" t="str">
        <f t="shared" si="20"/>
        <v>N/A</v>
      </c>
      <c r="E155" s="49">
        <v>8.3165467625999998</v>
      </c>
      <c r="F155" s="46" t="str">
        <f t="shared" si="21"/>
        <v>N/A</v>
      </c>
      <c r="G155" s="49">
        <v>7.4581005587</v>
      </c>
      <c r="H155" s="46" t="str">
        <f t="shared" si="22"/>
        <v>N/A</v>
      </c>
      <c r="I155" s="12">
        <v>-78.8</v>
      </c>
      <c r="J155" s="12">
        <v>-10.3</v>
      </c>
      <c r="K155" s="47" t="s">
        <v>736</v>
      </c>
      <c r="L155" s="9" t="str">
        <f t="shared" si="23"/>
        <v>Yes</v>
      </c>
    </row>
    <row r="156" spans="1:12" ht="25.5" x14ac:dyDescent="0.2">
      <c r="A156" s="53" t="s">
        <v>1518</v>
      </c>
      <c r="B156" s="37" t="s">
        <v>213</v>
      </c>
      <c r="C156" s="49">
        <v>0.85482146680000004</v>
      </c>
      <c r="D156" s="46" t="str">
        <f t="shared" si="20"/>
        <v>N/A</v>
      </c>
      <c r="E156" s="49">
        <v>0.2682985289</v>
      </c>
      <c r="F156" s="46" t="str">
        <f t="shared" si="21"/>
        <v>N/A</v>
      </c>
      <c r="G156" s="49">
        <v>0.57764479459999996</v>
      </c>
      <c r="H156" s="46" t="str">
        <f t="shared" si="22"/>
        <v>N/A</v>
      </c>
      <c r="I156" s="12">
        <v>-68.599999999999994</v>
      </c>
      <c r="J156" s="12">
        <v>115.3</v>
      </c>
      <c r="K156" s="47" t="s">
        <v>736</v>
      </c>
      <c r="L156" s="9" t="str">
        <f t="shared" si="23"/>
        <v>No</v>
      </c>
    </row>
    <row r="157" spans="1:12" x14ac:dyDescent="0.2">
      <c r="A157" s="53" t="s">
        <v>1519</v>
      </c>
      <c r="B157" s="37" t="s">
        <v>213</v>
      </c>
      <c r="C157" s="49">
        <v>0</v>
      </c>
      <c r="D157" s="46" t="str">
        <f t="shared" si="20"/>
        <v>N/A</v>
      </c>
      <c r="E157" s="49">
        <v>0</v>
      </c>
      <c r="F157" s="46" t="str">
        <f t="shared" si="21"/>
        <v>N/A</v>
      </c>
      <c r="G157" s="49">
        <v>0</v>
      </c>
      <c r="H157" s="46" t="str">
        <f t="shared" si="22"/>
        <v>N/A</v>
      </c>
      <c r="I157" s="12" t="s">
        <v>1736</v>
      </c>
      <c r="J157" s="12" t="s">
        <v>1736</v>
      </c>
      <c r="K157" s="47" t="s">
        <v>736</v>
      </c>
      <c r="L157" s="9" t="str">
        <f t="shared" si="23"/>
        <v>N/A</v>
      </c>
    </row>
    <row r="158" spans="1:12" x14ac:dyDescent="0.2">
      <c r="A158" s="53" t="s">
        <v>1520</v>
      </c>
      <c r="B158" s="37" t="s">
        <v>213</v>
      </c>
      <c r="C158" s="49">
        <v>0</v>
      </c>
      <c r="D158" s="46" t="str">
        <f t="shared" si="20"/>
        <v>N/A</v>
      </c>
      <c r="E158" s="49">
        <v>0</v>
      </c>
      <c r="F158" s="46" t="str">
        <f t="shared" si="21"/>
        <v>N/A</v>
      </c>
      <c r="G158" s="49">
        <v>0</v>
      </c>
      <c r="H158" s="46" t="str">
        <f t="shared" si="22"/>
        <v>N/A</v>
      </c>
      <c r="I158" s="12" t="s">
        <v>1736</v>
      </c>
      <c r="J158" s="12" t="s">
        <v>1736</v>
      </c>
      <c r="K158" s="47" t="s">
        <v>736</v>
      </c>
      <c r="L158" s="9" t="str">
        <f t="shared" si="23"/>
        <v>N/A</v>
      </c>
    </row>
    <row r="159" spans="1:12" x14ac:dyDescent="0.2">
      <c r="A159" s="48" t="s">
        <v>1521</v>
      </c>
      <c r="B159" s="37" t="s">
        <v>213</v>
      </c>
      <c r="C159" s="49">
        <v>1158.4382525999999</v>
      </c>
      <c r="D159" s="46" t="str">
        <f t="shared" si="20"/>
        <v>N/A</v>
      </c>
      <c r="E159" s="49">
        <v>1120.7025166000001</v>
      </c>
      <c r="F159" s="46" t="str">
        <f t="shared" si="21"/>
        <v>N/A</v>
      </c>
      <c r="G159" s="49">
        <v>1119.3716778999999</v>
      </c>
      <c r="H159" s="46" t="str">
        <f t="shared" si="22"/>
        <v>N/A</v>
      </c>
      <c r="I159" s="12">
        <v>-3.26</v>
      </c>
      <c r="J159" s="12">
        <v>-0.11899999999999999</v>
      </c>
      <c r="K159" s="47" t="s">
        <v>736</v>
      </c>
      <c r="L159" s="9" t="str">
        <f t="shared" si="23"/>
        <v>Yes</v>
      </c>
    </row>
    <row r="160" spans="1:12" x14ac:dyDescent="0.2">
      <c r="A160" s="53" t="s">
        <v>1522</v>
      </c>
      <c r="B160" s="37" t="s">
        <v>213</v>
      </c>
      <c r="C160" s="49">
        <v>41612.147826</v>
      </c>
      <c r="D160" s="46" t="str">
        <f t="shared" si="20"/>
        <v>N/A</v>
      </c>
      <c r="E160" s="49">
        <v>43541.366906000003</v>
      </c>
      <c r="F160" s="46" t="str">
        <f t="shared" si="21"/>
        <v>N/A</v>
      </c>
      <c r="G160" s="49">
        <v>40326.994413</v>
      </c>
      <c r="H160" s="46" t="str">
        <f t="shared" si="22"/>
        <v>N/A</v>
      </c>
      <c r="I160" s="12">
        <v>4.6360000000000001</v>
      </c>
      <c r="J160" s="12">
        <v>-7.38</v>
      </c>
      <c r="K160" s="47" t="s">
        <v>736</v>
      </c>
      <c r="L160" s="9" t="str">
        <f t="shared" si="23"/>
        <v>Yes</v>
      </c>
    </row>
    <row r="161" spans="1:12" ht="25.5" x14ac:dyDescent="0.2">
      <c r="A161" s="53" t="s">
        <v>1523</v>
      </c>
      <c r="B161" s="37" t="s">
        <v>213</v>
      </c>
      <c r="C161" s="49">
        <v>1370.1090137000001</v>
      </c>
      <c r="D161" s="46" t="str">
        <f t="shared" si="20"/>
        <v>N/A</v>
      </c>
      <c r="E161" s="49">
        <v>1306.3029931000001</v>
      </c>
      <c r="F161" s="46" t="str">
        <f t="shared" si="21"/>
        <v>N/A</v>
      </c>
      <c r="G161" s="49">
        <v>1306.6045288</v>
      </c>
      <c r="H161" s="46" t="str">
        <f t="shared" si="22"/>
        <v>N/A</v>
      </c>
      <c r="I161" s="12">
        <v>-4.66</v>
      </c>
      <c r="J161" s="12">
        <v>2.3099999999999999E-2</v>
      </c>
      <c r="K161" s="47" t="s">
        <v>736</v>
      </c>
      <c r="L161" s="9" t="str">
        <f t="shared" si="23"/>
        <v>Yes</v>
      </c>
    </row>
    <row r="162" spans="1:12" x14ac:dyDescent="0.2">
      <c r="A162" s="53" t="s">
        <v>1524</v>
      </c>
      <c r="B162" s="37" t="s">
        <v>213</v>
      </c>
      <c r="C162" s="49">
        <v>0</v>
      </c>
      <c r="D162" s="46" t="str">
        <f t="shared" si="20"/>
        <v>N/A</v>
      </c>
      <c r="E162" s="49">
        <v>0</v>
      </c>
      <c r="F162" s="46" t="str">
        <f t="shared" si="21"/>
        <v>N/A</v>
      </c>
      <c r="G162" s="49">
        <v>0</v>
      </c>
      <c r="H162" s="46" t="str">
        <f t="shared" si="22"/>
        <v>N/A</v>
      </c>
      <c r="I162" s="12" t="s">
        <v>1736</v>
      </c>
      <c r="J162" s="12" t="s">
        <v>1736</v>
      </c>
      <c r="K162" s="47" t="s">
        <v>736</v>
      </c>
      <c r="L162" s="9" t="str">
        <f t="shared" si="23"/>
        <v>N/A</v>
      </c>
    </row>
    <row r="163" spans="1:12" x14ac:dyDescent="0.2">
      <c r="A163" s="53" t="s">
        <v>1525</v>
      </c>
      <c r="B163" s="37" t="s">
        <v>213</v>
      </c>
      <c r="C163" s="49">
        <v>0</v>
      </c>
      <c r="D163" s="46" t="str">
        <f t="shared" si="20"/>
        <v>N/A</v>
      </c>
      <c r="E163" s="49">
        <v>0</v>
      </c>
      <c r="F163" s="46" t="str">
        <f t="shared" si="21"/>
        <v>N/A</v>
      </c>
      <c r="G163" s="49">
        <v>0</v>
      </c>
      <c r="H163" s="46" t="str">
        <f t="shared" si="22"/>
        <v>N/A</v>
      </c>
      <c r="I163" s="12" t="s">
        <v>1736</v>
      </c>
      <c r="J163" s="12" t="s">
        <v>1736</v>
      </c>
      <c r="K163" s="47" t="s">
        <v>736</v>
      </c>
      <c r="L163" s="9" t="str">
        <f t="shared" si="23"/>
        <v>N/A</v>
      </c>
    </row>
    <row r="164" spans="1:12" x14ac:dyDescent="0.2">
      <c r="A164" s="48" t="s">
        <v>1526</v>
      </c>
      <c r="B164" s="37" t="s">
        <v>213</v>
      </c>
      <c r="C164" s="49">
        <v>1806.5225660000001</v>
      </c>
      <c r="D164" s="46" t="str">
        <f t="shared" si="20"/>
        <v>N/A</v>
      </c>
      <c r="E164" s="49">
        <v>1804.2410336999999</v>
      </c>
      <c r="F164" s="46" t="str">
        <f t="shared" si="21"/>
        <v>N/A</v>
      </c>
      <c r="G164" s="49">
        <v>1753.2750469</v>
      </c>
      <c r="H164" s="46" t="str">
        <f t="shared" si="22"/>
        <v>N/A</v>
      </c>
      <c r="I164" s="12">
        <v>-0.126</v>
      </c>
      <c r="J164" s="12">
        <v>-2.82</v>
      </c>
      <c r="K164" s="47" t="s">
        <v>736</v>
      </c>
      <c r="L164" s="9" t="str">
        <f t="shared" si="23"/>
        <v>Yes</v>
      </c>
    </row>
    <row r="165" spans="1:12" x14ac:dyDescent="0.2">
      <c r="A165" s="53" t="s">
        <v>1527</v>
      </c>
      <c r="B165" s="37" t="s">
        <v>213</v>
      </c>
      <c r="C165" s="49">
        <v>66.321739129999997</v>
      </c>
      <c r="D165" s="46" t="str">
        <f t="shared" si="20"/>
        <v>N/A</v>
      </c>
      <c r="E165" s="49">
        <v>169.08633094000001</v>
      </c>
      <c r="F165" s="46" t="str">
        <f t="shared" si="21"/>
        <v>N/A</v>
      </c>
      <c r="G165" s="49">
        <v>94.603351954999994</v>
      </c>
      <c r="H165" s="46" t="str">
        <f t="shared" si="22"/>
        <v>N/A</v>
      </c>
      <c r="I165" s="12">
        <v>154.9</v>
      </c>
      <c r="J165" s="12">
        <v>-44.1</v>
      </c>
      <c r="K165" s="47" t="s">
        <v>736</v>
      </c>
      <c r="L165" s="9" t="str">
        <f t="shared" si="23"/>
        <v>No</v>
      </c>
    </row>
    <row r="166" spans="1:12" x14ac:dyDescent="0.2">
      <c r="A166" s="53" t="s">
        <v>1528</v>
      </c>
      <c r="B166" s="37" t="s">
        <v>213</v>
      </c>
      <c r="C166" s="49">
        <v>2062.7454412000002</v>
      </c>
      <c r="D166" s="46" t="str">
        <f t="shared" si="20"/>
        <v>N/A</v>
      </c>
      <c r="E166" s="49">
        <v>2106.6388530999998</v>
      </c>
      <c r="F166" s="46" t="str">
        <f t="shared" si="21"/>
        <v>N/A</v>
      </c>
      <c r="G166" s="49">
        <v>2082.9567570999998</v>
      </c>
      <c r="H166" s="46" t="str">
        <f t="shared" si="22"/>
        <v>N/A</v>
      </c>
      <c r="I166" s="12">
        <v>2.1280000000000001</v>
      </c>
      <c r="J166" s="12">
        <v>-1.1200000000000001</v>
      </c>
      <c r="K166" s="47" t="s">
        <v>736</v>
      </c>
      <c r="L166" s="9" t="str">
        <f t="shared" si="23"/>
        <v>Yes</v>
      </c>
    </row>
    <row r="167" spans="1:12" x14ac:dyDescent="0.2">
      <c r="A167" s="53" t="s">
        <v>1529</v>
      </c>
      <c r="B167" s="37" t="s">
        <v>213</v>
      </c>
      <c r="C167" s="49">
        <v>995.04287732</v>
      </c>
      <c r="D167" s="46" t="str">
        <f t="shared" si="20"/>
        <v>N/A</v>
      </c>
      <c r="E167" s="49">
        <v>893.57777984999996</v>
      </c>
      <c r="F167" s="46" t="str">
        <f t="shared" si="21"/>
        <v>N/A</v>
      </c>
      <c r="G167" s="49">
        <v>857.19098255999995</v>
      </c>
      <c r="H167" s="46" t="str">
        <f t="shared" si="22"/>
        <v>N/A</v>
      </c>
      <c r="I167" s="12">
        <v>-10.199999999999999</v>
      </c>
      <c r="J167" s="12">
        <v>-4.07</v>
      </c>
      <c r="K167" s="47" t="s">
        <v>736</v>
      </c>
      <c r="L167" s="9" t="str">
        <f t="shared" si="23"/>
        <v>Yes</v>
      </c>
    </row>
    <row r="168" spans="1:12" x14ac:dyDescent="0.2">
      <c r="A168" s="53" t="s">
        <v>1530</v>
      </c>
      <c r="B168" s="37" t="s">
        <v>213</v>
      </c>
      <c r="C168" s="49">
        <v>120.81395349</v>
      </c>
      <c r="D168" s="46" t="str">
        <f t="shared" si="20"/>
        <v>N/A</v>
      </c>
      <c r="E168" s="49">
        <v>215.25</v>
      </c>
      <c r="F168" s="46" t="str">
        <f t="shared" si="21"/>
        <v>N/A</v>
      </c>
      <c r="G168" s="49">
        <v>27.753246752999999</v>
      </c>
      <c r="H168" s="46" t="str">
        <f t="shared" si="22"/>
        <v>N/A</v>
      </c>
      <c r="I168" s="12">
        <v>78.17</v>
      </c>
      <c r="J168" s="12">
        <v>-87.1</v>
      </c>
      <c r="K168" s="47" t="s">
        <v>736</v>
      </c>
      <c r="L168" s="9" t="str">
        <f t="shared" si="23"/>
        <v>No</v>
      </c>
    </row>
    <row r="169" spans="1:12" x14ac:dyDescent="0.2">
      <c r="A169" s="48" t="s">
        <v>1531</v>
      </c>
      <c r="B169" s="37" t="s">
        <v>213</v>
      </c>
      <c r="C169" s="49">
        <v>2466.2074349</v>
      </c>
      <c r="D169" s="46" t="str">
        <f t="shared" si="20"/>
        <v>N/A</v>
      </c>
      <c r="E169" s="49">
        <v>3108.3231688999999</v>
      </c>
      <c r="F169" s="46" t="str">
        <f t="shared" si="21"/>
        <v>N/A</v>
      </c>
      <c r="G169" s="49">
        <v>4729.8151994</v>
      </c>
      <c r="H169" s="46" t="str">
        <f t="shared" si="22"/>
        <v>N/A</v>
      </c>
      <c r="I169" s="12">
        <v>26.04</v>
      </c>
      <c r="J169" s="12">
        <v>52.17</v>
      </c>
      <c r="K169" s="47" t="s">
        <v>736</v>
      </c>
      <c r="L169" s="9" t="str">
        <f t="shared" si="23"/>
        <v>No</v>
      </c>
    </row>
    <row r="170" spans="1:12" x14ac:dyDescent="0.2">
      <c r="A170" s="53" t="s">
        <v>1532</v>
      </c>
      <c r="B170" s="37" t="s">
        <v>213</v>
      </c>
      <c r="C170" s="49">
        <v>17623.608695999999</v>
      </c>
      <c r="D170" s="46" t="str">
        <f t="shared" si="20"/>
        <v>N/A</v>
      </c>
      <c r="E170" s="49">
        <v>30340.892086</v>
      </c>
      <c r="F170" s="46" t="str">
        <f t="shared" si="21"/>
        <v>N/A</v>
      </c>
      <c r="G170" s="49">
        <v>52405.966480000003</v>
      </c>
      <c r="H170" s="46" t="str">
        <f t="shared" si="22"/>
        <v>N/A</v>
      </c>
      <c r="I170" s="12">
        <v>72.16</v>
      </c>
      <c r="J170" s="12">
        <v>72.72</v>
      </c>
      <c r="K170" s="47" t="s">
        <v>736</v>
      </c>
      <c r="L170" s="9" t="str">
        <f t="shared" si="23"/>
        <v>No</v>
      </c>
    </row>
    <row r="171" spans="1:12" x14ac:dyDescent="0.2">
      <c r="A171" s="53" t="s">
        <v>1533</v>
      </c>
      <c r="B171" s="37" t="s">
        <v>213</v>
      </c>
      <c r="C171" s="49">
        <v>3053.1231253000001</v>
      </c>
      <c r="D171" s="46" t="str">
        <f t="shared" si="20"/>
        <v>N/A</v>
      </c>
      <c r="E171" s="49">
        <v>3880.0026965000002</v>
      </c>
      <c r="F171" s="46" t="str">
        <f t="shared" si="21"/>
        <v>N/A</v>
      </c>
      <c r="G171" s="49">
        <v>6045.5795994</v>
      </c>
      <c r="H171" s="46" t="str">
        <f t="shared" si="22"/>
        <v>N/A</v>
      </c>
      <c r="I171" s="12">
        <v>27.08</v>
      </c>
      <c r="J171" s="12">
        <v>55.81</v>
      </c>
      <c r="K171" s="47" t="s">
        <v>736</v>
      </c>
      <c r="L171" s="9" t="str">
        <f t="shared" si="23"/>
        <v>No</v>
      </c>
    </row>
    <row r="172" spans="1:12" x14ac:dyDescent="0.2">
      <c r="A172" s="53" t="s">
        <v>1534</v>
      </c>
      <c r="B172" s="37" t="s">
        <v>213</v>
      </c>
      <c r="C172" s="49">
        <v>373.16434624999999</v>
      </c>
      <c r="D172" s="46" t="str">
        <f t="shared" si="20"/>
        <v>N/A</v>
      </c>
      <c r="E172" s="49">
        <v>372.21921894000002</v>
      </c>
      <c r="F172" s="46" t="str">
        <f t="shared" si="21"/>
        <v>N/A</v>
      </c>
      <c r="G172" s="49">
        <v>312.59183325999999</v>
      </c>
      <c r="H172" s="46" t="str">
        <f t="shared" si="22"/>
        <v>N/A</v>
      </c>
      <c r="I172" s="12">
        <v>-0.253</v>
      </c>
      <c r="J172" s="12">
        <v>-16</v>
      </c>
      <c r="K172" s="47" t="s">
        <v>736</v>
      </c>
      <c r="L172" s="9" t="str">
        <f t="shared" si="23"/>
        <v>Yes</v>
      </c>
    </row>
    <row r="173" spans="1:12" x14ac:dyDescent="0.2">
      <c r="A173" s="53" t="s">
        <v>1535</v>
      </c>
      <c r="B173" s="37" t="s">
        <v>213</v>
      </c>
      <c r="C173" s="49">
        <v>2.3604651162999999</v>
      </c>
      <c r="D173" s="46" t="str">
        <f t="shared" si="20"/>
        <v>N/A</v>
      </c>
      <c r="E173" s="49">
        <v>8.0666666666999998</v>
      </c>
      <c r="F173" s="46" t="str">
        <f t="shared" si="21"/>
        <v>N/A</v>
      </c>
      <c r="G173" s="49">
        <v>2.5454545455000002</v>
      </c>
      <c r="H173" s="46" t="str">
        <f t="shared" si="22"/>
        <v>N/A</v>
      </c>
      <c r="I173" s="12">
        <v>241.7</v>
      </c>
      <c r="J173" s="12">
        <v>-68.400000000000006</v>
      </c>
      <c r="K173" s="47" t="s">
        <v>736</v>
      </c>
      <c r="L173" s="9" t="str">
        <f t="shared" si="23"/>
        <v>No</v>
      </c>
    </row>
    <row r="174" spans="1:12" x14ac:dyDescent="0.2">
      <c r="A174" s="48" t="s">
        <v>371</v>
      </c>
      <c r="B174" s="37" t="s">
        <v>213</v>
      </c>
      <c r="C174" s="8">
        <v>6.0673947499999999E-2</v>
      </c>
      <c r="D174" s="46" t="str">
        <f t="shared" ref="D174:D203" si="24">IF($B174="N/A","N/A",IF(C174&gt;10,"No",IF(C174&lt;-10,"No","Yes")))</f>
        <v>N/A</v>
      </c>
      <c r="E174" s="8">
        <v>3.6113305499999998E-2</v>
      </c>
      <c r="F174" s="46" t="str">
        <f t="shared" ref="F174:F203" si="25">IF($B174="N/A","N/A",IF(E174&gt;10,"No",IF(E174&lt;-10,"No","Yes")))</f>
        <v>N/A</v>
      </c>
      <c r="G174" s="8">
        <v>4.86026731E-2</v>
      </c>
      <c r="H174" s="46" t="str">
        <f t="shared" ref="H174:H203" si="26">IF($B174="N/A","N/A",IF(G174&gt;10,"No",IF(G174&lt;-10,"No","Yes")))</f>
        <v>N/A</v>
      </c>
      <c r="I174" s="12">
        <v>-40.5</v>
      </c>
      <c r="J174" s="12">
        <v>34.58</v>
      </c>
      <c r="K174" s="47" t="s">
        <v>736</v>
      </c>
      <c r="L174" s="9" t="str">
        <f t="shared" ref="L174:L203" si="27">IF(J174="Div by 0", "N/A", IF(K174="N/A","N/A", IF(J174&gt;VALUE(MID(K174,1,2)), "No", IF(J174&lt;-1*VALUE(MID(K174,1,2)), "No", "Yes"))))</f>
        <v>No</v>
      </c>
    </row>
    <row r="175" spans="1:12" x14ac:dyDescent="0.2">
      <c r="A175" s="53" t="s">
        <v>481</v>
      </c>
      <c r="B175" s="37" t="s">
        <v>213</v>
      </c>
      <c r="C175" s="8">
        <v>2.6086956522000002</v>
      </c>
      <c r="D175" s="46" t="str">
        <f t="shared" si="24"/>
        <v>N/A</v>
      </c>
      <c r="E175" s="8">
        <v>0.71942446039999997</v>
      </c>
      <c r="F175" s="46" t="str">
        <f t="shared" si="25"/>
        <v>N/A</v>
      </c>
      <c r="G175" s="8">
        <v>1.1173184357999999</v>
      </c>
      <c r="H175" s="46" t="str">
        <f t="shared" si="26"/>
        <v>N/A</v>
      </c>
      <c r="I175" s="12">
        <v>-72.400000000000006</v>
      </c>
      <c r="J175" s="12">
        <v>55.31</v>
      </c>
      <c r="K175" s="47" t="s">
        <v>736</v>
      </c>
      <c r="L175" s="9" t="str">
        <f t="shared" si="27"/>
        <v>No</v>
      </c>
    </row>
    <row r="176" spans="1:12" x14ac:dyDescent="0.2">
      <c r="A176" s="53" t="s">
        <v>482</v>
      </c>
      <c r="B176" s="37" t="s">
        <v>213</v>
      </c>
      <c r="C176" s="8">
        <v>7.0252603900000002E-2</v>
      </c>
      <c r="D176" s="46" t="str">
        <f t="shared" si="24"/>
        <v>N/A</v>
      </c>
      <c r="E176" s="8">
        <v>4.4941127099999999E-2</v>
      </c>
      <c r="F176" s="46" t="str">
        <f t="shared" si="25"/>
        <v>N/A</v>
      </c>
      <c r="G176" s="8">
        <v>6.01431407E-2</v>
      </c>
      <c r="H176" s="46" t="str">
        <f t="shared" si="26"/>
        <v>N/A</v>
      </c>
      <c r="I176" s="12">
        <v>-36</v>
      </c>
      <c r="J176" s="12">
        <v>33.83</v>
      </c>
      <c r="K176" s="47" t="s">
        <v>736</v>
      </c>
      <c r="L176" s="9" t="str">
        <f t="shared" si="27"/>
        <v>No</v>
      </c>
    </row>
    <row r="177" spans="1:12" x14ac:dyDescent="0.2">
      <c r="A177" s="53" t="s">
        <v>483</v>
      </c>
      <c r="B177" s="37" t="s">
        <v>213</v>
      </c>
      <c r="C177" s="8">
        <v>0</v>
      </c>
      <c r="D177" s="46" t="str">
        <f t="shared" si="24"/>
        <v>N/A</v>
      </c>
      <c r="E177" s="8">
        <v>0</v>
      </c>
      <c r="F177" s="46" t="str">
        <f t="shared" si="25"/>
        <v>N/A</v>
      </c>
      <c r="G177" s="8">
        <v>0</v>
      </c>
      <c r="H177" s="46" t="str">
        <f t="shared" si="26"/>
        <v>N/A</v>
      </c>
      <c r="I177" s="12" t="s">
        <v>1736</v>
      </c>
      <c r="J177" s="12" t="s">
        <v>1736</v>
      </c>
      <c r="K177" s="47" t="s">
        <v>736</v>
      </c>
      <c r="L177" s="9" t="str">
        <f t="shared" si="27"/>
        <v>N/A</v>
      </c>
    </row>
    <row r="178" spans="1:12" x14ac:dyDescent="0.2">
      <c r="A178" s="53" t="s">
        <v>484</v>
      </c>
      <c r="B178" s="37" t="s">
        <v>213</v>
      </c>
      <c r="C178" s="8">
        <v>0</v>
      </c>
      <c r="D178" s="46" t="str">
        <f t="shared" si="24"/>
        <v>N/A</v>
      </c>
      <c r="E178" s="8">
        <v>0</v>
      </c>
      <c r="F178" s="46" t="str">
        <f t="shared" si="25"/>
        <v>N/A</v>
      </c>
      <c r="G178" s="8">
        <v>0</v>
      </c>
      <c r="H178" s="46" t="str">
        <f t="shared" si="26"/>
        <v>N/A</v>
      </c>
      <c r="I178" s="12" t="s">
        <v>1736</v>
      </c>
      <c r="J178" s="12" t="s">
        <v>1736</v>
      </c>
      <c r="K178" s="47" t="s">
        <v>736</v>
      </c>
      <c r="L178" s="9" t="str">
        <f t="shared" si="27"/>
        <v>N/A</v>
      </c>
    </row>
    <row r="179" spans="1:12" x14ac:dyDescent="0.2">
      <c r="A179" s="48" t="s">
        <v>1536</v>
      </c>
      <c r="B179" s="37" t="s">
        <v>213</v>
      </c>
      <c r="C179" s="8">
        <v>0.578736115</v>
      </c>
      <c r="D179" s="46" t="str">
        <f t="shared" si="24"/>
        <v>N/A</v>
      </c>
      <c r="E179" s="8">
        <v>0.55298499040000004</v>
      </c>
      <c r="F179" s="46" t="str">
        <f t="shared" si="25"/>
        <v>N/A</v>
      </c>
      <c r="G179" s="8">
        <v>0.5213741301</v>
      </c>
      <c r="H179" s="46" t="str">
        <f t="shared" si="26"/>
        <v>N/A</v>
      </c>
      <c r="I179" s="12">
        <v>-4.45</v>
      </c>
      <c r="J179" s="12">
        <v>-5.72</v>
      </c>
      <c r="K179" s="47" t="s">
        <v>736</v>
      </c>
      <c r="L179" s="9" t="str">
        <f t="shared" si="27"/>
        <v>Yes</v>
      </c>
    </row>
    <row r="180" spans="1:12" x14ac:dyDescent="0.2">
      <c r="A180" s="53" t="s">
        <v>1537</v>
      </c>
      <c r="B180" s="37" t="s">
        <v>213</v>
      </c>
      <c r="C180" s="8">
        <v>21.739130435</v>
      </c>
      <c r="D180" s="46" t="str">
        <f t="shared" si="24"/>
        <v>N/A</v>
      </c>
      <c r="E180" s="8">
        <v>20.863309352999998</v>
      </c>
      <c r="F180" s="46" t="str">
        <f t="shared" si="25"/>
        <v>N/A</v>
      </c>
      <c r="G180" s="8">
        <v>16.759776536</v>
      </c>
      <c r="H180" s="46" t="str">
        <f t="shared" si="26"/>
        <v>N/A</v>
      </c>
      <c r="I180" s="12">
        <v>-4.03</v>
      </c>
      <c r="J180" s="12">
        <v>-19.7</v>
      </c>
      <c r="K180" s="47" t="s">
        <v>736</v>
      </c>
      <c r="L180" s="9" t="str">
        <f t="shared" si="27"/>
        <v>Yes</v>
      </c>
    </row>
    <row r="181" spans="1:12" x14ac:dyDescent="0.2">
      <c r="A181" s="53" t="s">
        <v>1538</v>
      </c>
      <c r="B181" s="37" t="s">
        <v>213</v>
      </c>
      <c r="C181" s="8">
        <v>0.68114481199999999</v>
      </c>
      <c r="D181" s="46" t="str">
        <f t="shared" si="24"/>
        <v>N/A</v>
      </c>
      <c r="E181" s="8">
        <v>0.64715223060000004</v>
      </c>
      <c r="F181" s="46" t="str">
        <f t="shared" si="25"/>
        <v>N/A</v>
      </c>
      <c r="G181" s="8">
        <v>0.61947434899999998</v>
      </c>
      <c r="H181" s="46" t="str">
        <f t="shared" si="26"/>
        <v>N/A</v>
      </c>
      <c r="I181" s="12">
        <v>-4.99</v>
      </c>
      <c r="J181" s="12">
        <v>-4.28</v>
      </c>
      <c r="K181" s="47" t="s">
        <v>736</v>
      </c>
      <c r="L181" s="9" t="str">
        <f t="shared" si="27"/>
        <v>Yes</v>
      </c>
    </row>
    <row r="182" spans="1:12" x14ac:dyDescent="0.2">
      <c r="A182" s="53" t="s">
        <v>1539</v>
      </c>
      <c r="B182" s="37" t="s">
        <v>213</v>
      </c>
      <c r="C182" s="8">
        <v>0</v>
      </c>
      <c r="D182" s="46" t="str">
        <f t="shared" si="24"/>
        <v>N/A</v>
      </c>
      <c r="E182" s="8">
        <v>0</v>
      </c>
      <c r="F182" s="46" t="str">
        <f t="shared" si="25"/>
        <v>N/A</v>
      </c>
      <c r="G182" s="8">
        <v>0</v>
      </c>
      <c r="H182" s="46" t="str">
        <f t="shared" si="26"/>
        <v>N/A</v>
      </c>
      <c r="I182" s="12" t="s">
        <v>1736</v>
      </c>
      <c r="J182" s="12" t="s">
        <v>1736</v>
      </c>
      <c r="K182" s="47" t="s">
        <v>736</v>
      </c>
      <c r="L182" s="9" t="str">
        <f t="shared" si="27"/>
        <v>N/A</v>
      </c>
    </row>
    <row r="183" spans="1:12" x14ac:dyDescent="0.2">
      <c r="A183" s="53" t="s">
        <v>1540</v>
      </c>
      <c r="B183" s="37" t="s">
        <v>213</v>
      </c>
      <c r="C183" s="8">
        <v>0</v>
      </c>
      <c r="D183" s="46" t="str">
        <f t="shared" si="24"/>
        <v>N/A</v>
      </c>
      <c r="E183" s="8">
        <v>0</v>
      </c>
      <c r="F183" s="46" t="str">
        <f t="shared" si="25"/>
        <v>N/A</v>
      </c>
      <c r="G183" s="8">
        <v>0</v>
      </c>
      <c r="H183" s="46" t="str">
        <f t="shared" si="26"/>
        <v>N/A</v>
      </c>
      <c r="I183" s="12" t="s">
        <v>1736</v>
      </c>
      <c r="J183" s="12" t="s">
        <v>1736</v>
      </c>
      <c r="K183" s="47" t="s">
        <v>736</v>
      </c>
      <c r="L183" s="9" t="str">
        <f t="shared" si="27"/>
        <v>N/A</v>
      </c>
    </row>
    <row r="184" spans="1:12" x14ac:dyDescent="0.2">
      <c r="A184" s="48" t="s">
        <v>97</v>
      </c>
      <c r="B184" s="37" t="s">
        <v>213</v>
      </c>
      <c r="C184" s="8">
        <v>71.303556427000004</v>
      </c>
      <c r="D184" s="46" t="str">
        <f t="shared" si="24"/>
        <v>N/A</v>
      </c>
      <c r="E184" s="8">
        <v>72.590001129000001</v>
      </c>
      <c r="F184" s="46" t="str">
        <f t="shared" si="25"/>
        <v>N/A</v>
      </c>
      <c r="G184" s="8">
        <v>72.093228764000003</v>
      </c>
      <c r="H184" s="46" t="str">
        <f t="shared" si="26"/>
        <v>N/A</v>
      </c>
      <c r="I184" s="12">
        <v>1.804</v>
      </c>
      <c r="J184" s="12">
        <v>-0.68400000000000005</v>
      </c>
      <c r="K184" s="47" t="s">
        <v>736</v>
      </c>
      <c r="L184" s="9" t="str">
        <f t="shared" si="27"/>
        <v>Yes</v>
      </c>
    </row>
    <row r="185" spans="1:12" x14ac:dyDescent="0.2">
      <c r="A185" s="53" t="s">
        <v>485</v>
      </c>
      <c r="B185" s="37" t="s">
        <v>213</v>
      </c>
      <c r="C185" s="8">
        <v>0.86956521740000003</v>
      </c>
      <c r="D185" s="46" t="str">
        <f t="shared" si="24"/>
        <v>N/A</v>
      </c>
      <c r="E185" s="8">
        <v>1.4388489208999999</v>
      </c>
      <c r="F185" s="46" t="str">
        <f t="shared" si="25"/>
        <v>N/A</v>
      </c>
      <c r="G185" s="8">
        <v>1.6759776536</v>
      </c>
      <c r="H185" s="46" t="str">
        <f t="shared" si="26"/>
        <v>N/A</v>
      </c>
      <c r="I185" s="12">
        <v>65.47</v>
      </c>
      <c r="J185" s="12">
        <v>16.48</v>
      </c>
      <c r="K185" s="47" t="s">
        <v>736</v>
      </c>
      <c r="L185" s="9" t="str">
        <f t="shared" si="27"/>
        <v>Yes</v>
      </c>
    </row>
    <row r="186" spans="1:12" x14ac:dyDescent="0.2">
      <c r="A186" s="53" t="s">
        <v>486</v>
      </c>
      <c r="B186" s="37" t="s">
        <v>213</v>
      </c>
      <c r="C186" s="8">
        <v>71.562967713999996</v>
      </c>
      <c r="D186" s="46" t="str">
        <f t="shared" si="24"/>
        <v>N/A</v>
      </c>
      <c r="E186" s="8">
        <v>72.385175419999996</v>
      </c>
      <c r="F186" s="46" t="str">
        <f t="shared" si="25"/>
        <v>N/A</v>
      </c>
      <c r="G186" s="8">
        <v>71.901124676999999</v>
      </c>
      <c r="H186" s="46" t="str">
        <f t="shared" si="26"/>
        <v>N/A</v>
      </c>
      <c r="I186" s="12">
        <v>1.149</v>
      </c>
      <c r="J186" s="12">
        <v>-0.66900000000000004</v>
      </c>
      <c r="K186" s="47" t="s">
        <v>736</v>
      </c>
      <c r="L186" s="9" t="str">
        <f t="shared" si="27"/>
        <v>Yes</v>
      </c>
    </row>
    <row r="187" spans="1:12" x14ac:dyDescent="0.2">
      <c r="A187" s="53" t="s">
        <v>487</v>
      </c>
      <c r="B187" s="37" t="s">
        <v>213</v>
      </c>
      <c r="C187" s="8">
        <v>71.60008071</v>
      </c>
      <c r="D187" s="46" t="str">
        <f t="shared" si="24"/>
        <v>N/A</v>
      </c>
      <c r="E187" s="8">
        <v>74.452418678000001</v>
      </c>
      <c r="F187" s="46" t="str">
        <f t="shared" si="25"/>
        <v>N/A</v>
      </c>
      <c r="G187" s="8">
        <v>74.104636325000001</v>
      </c>
      <c r="H187" s="46" t="str">
        <f t="shared" si="26"/>
        <v>N/A</v>
      </c>
      <c r="I187" s="12">
        <v>3.984</v>
      </c>
      <c r="J187" s="12">
        <v>-0.46700000000000003</v>
      </c>
      <c r="K187" s="47" t="s">
        <v>736</v>
      </c>
      <c r="L187" s="9" t="str">
        <f t="shared" si="27"/>
        <v>Yes</v>
      </c>
    </row>
    <row r="188" spans="1:12" x14ac:dyDescent="0.2">
      <c r="A188" s="53" t="s">
        <v>488</v>
      </c>
      <c r="B188" s="37" t="s">
        <v>213</v>
      </c>
      <c r="C188" s="8">
        <v>32.558139535000002</v>
      </c>
      <c r="D188" s="46" t="str">
        <f t="shared" si="24"/>
        <v>N/A</v>
      </c>
      <c r="E188" s="8">
        <v>18.333333332999999</v>
      </c>
      <c r="F188" s="46" t="str">
        <f t="shared" si="25"/>
        <v>N/A</v>
      </c>
      <c r="G188" s="8">
        <v>11.688311688000001</v>
      </c>
      <c r="H188" s="46" t="str">
        <f t="shared" si="26"/>
        <v>N/A</v>
      </c>
      <c r="I188" s="12">
        <v>-43.7</v>
      </c>
      <c r="J188" s="12">
        <v>-36.200000000000003</v>
      </c>
      <c r="K188" s="47" t="s">
        <v>736</v>
      </c>
      <c r="L188" s="9" t="str">
        <f t="shared" si="27"/>
        <v>No</v>
      </c>
    </row>
    <row r="189" spans="1:12" x14ac:dyDescent="0.2">
      <c r="A189" s="48" t="s">
        <v>118</v>
      </c>
      <c r="B189" s="37" t="s">
        <v>213</v>
      </c>
      <c r="C189" s="8">
        <v>49.227573976000002</v>
      </c>
      <c r="D189" s="46" t="str">
        <f t="shared" si="24"/>
        <v>N/A</v>
      </c>
      <c r="E189" s="8">
        <v>51.721024714999999</v>
      </c>
      <c r="F189" s="46" t="str">
        <f t="shared" si="25"/>
        <v>N/A</v>
      </c>
      <c r="G189" s="8">
        <v>52.791339886999999</v>
      </c>
      <c r="H189" s="46" t="str">
        <f t="shared" si="26"/>
        <v>N/A</v>
      </c>
      <c r="I189" s="12">
        <v>5.0650000000000004</v>
      </c>
      <c r="J189" s="12">
        <v>2.069</v>
      </c>
      <c r="K189" s="47" t="s">
        <v>736</v>
      </c>
      <c r="L189" s="9" t="str">
        <f t="shared" si="27"/>
        <v>Yes</v>
      </c>
    </row>
    <row r="190" spans="1:12" x14ac:dyDescent="0.2">
      <c r="A190" s="53" t="s">
        <v>489</v>
      </c>
      <c r="B190" s="37" t="s">
        <v>213</v>
      </c>
      <c r="C190" s="8">
        <v>32.173913042999999</v>
      </c>
      <c r="D190" s="46" t="str">
        <f t="shared" si="24"/>
        <v>N/A</v>
      </c>
      <c r="E190" s="8">
        <v>42.446043164999999</v>
      </c>
      <c r="F190" s="46" t="str">
        <f t="shared" si="25"/>
        <v>N/A</v>
      </c>
      <c r="G190" s="8">
        <v>45.810055865999999</v>
      </c>
      <c r="H190" s="46" t="str">
        <f t="shared" si="26"/>
        <v>N/A</v>
      </c>
      <c r="I190" s="12">
        <v>31.93</v>
      </c>
      <c r="J190" s="12">
        <v>7.9249999999999998</v>
      </c>
      <c r="K190" s="47" t="s">
        <v>736</v>
      </c>
      <c r="L190" s="9" t="str">
        <f t="shared" si="27"/>
        <v>Yes</v>
      </c>
    </row>
    <row r="191" spans="1:12" x14ac:dyDescent="0.2">
      <c r="A191" s="53" t="s">
        <v>490</v>
      </c>
      <c r="B191" s="37" t="s">
        <v>213</v>
      </c>
      <c r="C191" s="8">
        <v>44.689819481000001</v>
      </c>
      <c r="D191" s="46" t="str">
        <f t="shared" si="24"/>
        <v>N/A</v>
      </c>
      <c r="E191" s="8">
        <v>46.289360936999998</v>
      </c>
      <c r="F191" s="46" t="str">
        <f t="shared" si="25"/>
        <v>N/A</v>
      </c>
      <c r="G191" s="8">
        <v>47.528116918000002</v>
      </c>
      <c r="H191" s="46" t="str">
        <f t="shared" si="26"/>
        <v>N/A</v>
      </c>
      <c r="I191" s="12">
        <v>3.5790000000000002</v>
      </c>
      <c r="J191" s="12">
        <v>2.6760000000000002</v>
      </c>
      <c r="K191" s="47" t="s">
        <v>736</v>
      </c>
      <c r="L191" s="9" t="str">
        <f t="shared" si="27"/>
        <v>Yes</v>
      </c>
    </row>
    <row r="192" spans="1:12" x14ac:dyDescent="0.2">
      <c r="A192" s="53" t="s">
        <v>491</v>
      </c>
      <c r="B192" s="37" t="s">
        <v>213</v>
      </c>
      <c r="C192" s="8">
        <v>64.830508475000002</v>
      </c>
      <c r="D192" s="46" t="str">
        <f t="shared" si="24"/>
        <v>N/A</v>
      </c>
      <c r="E192" s="8">
        <v>69.018547861000002</v>
      </c>
      <c r="F192" s="46" t="str">
        <f t="shared" si="25"/>
        <v>N/A</v>
      </c>
      <c r="G192" s="8">
        <v>68.124202467000003</v>
      </c>
      <c r="H192" s="46" t="str">
        <f t="shared" si="26"/>
        <v>N/A</v>
      </c>
      <c r="I192" s="12">
        <v>6.46</v>
      </c>
      <c r="J192" s="12">
        <v>-1.3</v>
      </c>
      <c r="K192" s="47" t="s">
        <v>736</v>
      </c>
      <c r="L192" s="9" t="str">
        <f t="shared" si="27"/>
        <v>Yes</v>
      </c>
    </row>
    <row r="193" spans="1:12" x14ac:dyDescent="0.2">
      <c r="A193" s="53" t="s">
        <v>492</v>
      </c>
      <c r="B193" s="37" t="s">
        <v>213</v>
      </c>
      <c r="C193" s="8">
        <v>1.1627906977</v>
      </c>
      <c r="D193" s="46" t="str">
        <f t="shared" si="24"/>
        <v>N/A</v>
      </c>
      <c r="E193" s="8">
        <v>1.6666666667000001</v>
      </c>
      <c r="F193" s="46" t="str">
        <f t="shared" si="25"/>
        <v>N/A</v>
      </c>
      <c r="G193" s="8">
        <v>1.2987012987</v>
      </c>
      <c r="H193" s="46" t="str">
        <f t="shared" si="26"/>
        <v>N/A</v>
      </c>
      <c r="I193" s="12">
        <v>43.33</v>
      </c>
      <c r="J193" s="12">
        <v>-22.1</v>
      </c>
      <c r="K193" s="47" t="s">
        <v>736</v>
      </c>
      <c r="L193" s="9" t="str">
        <f t="shared" si="27"/>
        <v>Yes</v>
      </c>
    </row>
    <row r="194" spans="1:12" x14ac:dyDescent="0.2">
      <c r="A194" s="48" t="s">
        <v>1541</v>
      </c>
      <c r="B194" s="37" t="s">
        <v>213</v>
      </c>
      <c r="C194" s="38">
        <v>0</v>
      </c>
      <c r="D194" s="46" t="str">
        <f t="shared" si="24"/>
        <v>N/A</v>
      </c>
      <c r="E194" s="38">
        <v>0</v>
      </c>
      <c r="F194" s="46" t="str">
        <f t="shared" si="25"/>
        <v>N/A</v>
      </c>
      <c r="G194" s="38">
        <v>0</v>
      </c>
      <c r="H194" s="46" t="str">
        <f t="shared" si="26"/>
        <v>N/A</v>
      </c>
      <c r="I194" s="12" t="s">
        <v>1736</v>
      </c>
      <c r="J194" s="12" t="s">
        <v>1736</v>
      </c>
      <c r="K194" s="47" t="s">
        <v>736</v>
      </c>
      <c r="L194" s="9" t="str">
        <f t="shared" si="27"/>
        <v>N/A</v>
      </c>
    </row>
    <row r="195" spans="1:12" x14ac:dyDescent="0.2">
      <c r="A195" s="53" t="s">
        <v>1542</v>
      </c>
      <c r="B195" s="37" t="s">
        <v>213</v>
      </c>
      <c r="C195" s="38">
        <v>0</v>
      </c>
      <c r="D195" s="46" t="str">
        <f t="shared" si="24"/>
        <v>N/A</v>
      </c>
      <c r="E195" s="38">
        <v>0</v>
      </c>
      <c r="F195" s="46" t="str">
        <f t="shared" si="25"/>
        <v>N/A</v>
      </c>
      <c r="G195" s="38">
        <v>0</v>
      </c>
      <c r="H195" s="46" t="str">
        <f t="shared" si="26"/>
        <v>N/A</v>
      </c>
      <c r="I195" s="12" t="s">
        <v>1736</v>
      </c>
      <c r="J195" s="12" t="s">
        <v>1736</v>
      </c>
      <c r="K195" s="47" t="s">
        <v>736</v>
      </c>
      <c r="L195" s="9" t="str">
        <f t="shared" si="27"/>
        <v>N/A</v>
      </c>
    </row>
    <row r="196" spans="1:12" x14ac:dyDescent="0.2">
      <c r="A196" s="53" t="s">
        <v>1543</v>
      </c>
      <c r="B196" s="37" t="s">
        <v>213</v>
      </c>
      <c r="C196" s="38">
        <v>0</v>
      </c>
      <c r="D196" s="46" t="str">
        <f t="shared" si="24"/>
        <v>N/A</v>
      </c>
      <c r="E196" s="38">
        <v>0</v>
      </c>
      <c r="F196" s="46" t="str">
        <f t="shared" si="25"/>
        <v>N/A</v>
      </c>
      <c r="G196" s="38">
        <v>0</v>
      </c>
      <c r="H196" s="46" t="str">
        <f t="shared" si="26"/>
        <v>N/A</v>
      </c>
      <c r="I196" s="12" t="s">
        <v>1736</v>
      </c>
      <c r="J196" s="12" t="s">
        <v>1736</v>
      </c>
      <c r="K196" s="47" t="s">
        <v>736</v>
      </c>
      <c r="L196" s="9" t="str">
        <f t="shared" si="27"/>
        <v>N/A</v>
      </c>
    </row>
    <row r="197" spans="1:12" x14ac:dyDescent="0.2">
      <c r="A197" s="53" t="s">
        <v>1544</v>
      </c>
      <c r="B197" s="37" t="s">
        <v>213</v>
      </c>
      <c r="C197" s="38" t="s">
        <v>1736</v>
      </c>
      <c r="D197" s="46" t="str">
        <f t="shared" si="24"/>
        <v>N/A</v>
      </c>
      <c r="E197" s="38" t="s">
        <v>1736</v>
      </c>
      <c r="F197" s="46" t="str">
        <f t="shared" si="25"/>
        <v>N/A</v>
      </c>
      <c r="G197" s="38" t="s">
        <v>1736</v>
      </c>
      <c r="H197" s="46" t="str">
        <f t="shared" si="26"/>
        <v>N/A</v>
      </c>
      <c r="I197" s="12" t="s">
        <v>1736</v>
      </c>
      <c r="J197" s="12" t="s">
        <v>1736</v>
      </c>
      <c r="K197" s="47" t="s">
        <v>736</v>
      </c>
      <c r="L197" s="9" t="str">
        <f t="shared" si="27"/>
        <v>N/A</v>
      </c>
    </row>
    <row r="198" spans="1:12" x14ac:dyDescent="0.2">
      <c r="A198" s="53" t="s">
        <v>1545</v>
      </c>
      <c r="B198" s="37" t="s">
        <v>213</v>
      </c>
      <c r="C198" s="38" t="s">
        <v>1736</v>
      </c>
      <c r="D198" s="46" t="str">
        <f t="shared" si="24"/>
        <v>N/A</v>
      </c>
      <c r="E198" s="38" t="s">
        <v>1736</v>
      </c>
      <c r="F198" s="46" t="str">
        <f t="shared" si="25"/>
        <v>N/A</v>
      </c>
      <c r="G198" s="38" t="s">
        <v>1736</v>
      </c>
      <c r="H198" s="46" t="str">
        <f t="shared" si="26"/>
        <v>N/A</v>
      </c>
      <c r="I198" s="12" t="s">
        <v>1736</v>
      </c>
      <c r="J198" s="12" t="s">
        <v>1736</v>
      </c>
      <c r="K198" s="47" t="s">
        <v>736</v>
      </c>
      <c r="L198" s="9" t="str">
        <f t="shared" si="27"/>
        <v>N/A</v>
      </c>
    </row>
    <row r="199" spans="1:12" x14ac:dyDescent="0.2">
      <c r="A199" s="48" t="s">
        <v>1546</v>
      </c>
      <c r="B199" s="37" t="s">
        <v>213</v>
      </c>
      <c r="C199" s="38">
        <v>341.43951613000002</v>
      </c>
      <c r="D199" s="46" t="str">
        <f t="shared" si="24"/>
        <v>N/A</v>
      </c>
      <c r="E199" s="38">
        <v>340.03265305999997</v>
      </c>
      <c r="F199" s="46" t="str">
        <f t="shared" si="25"/>
        <v>N/A</v>
      </c>
      <c r="G199" s="38">
        <v>333.60169492</v>
      </c>
      <c r="H199" s="46" t="str">
        <f t="shared" si="26"/>
        <v>N/A</v>
      </c>
      <c r="I199" s="12">
        <v>-0.41199999999999998</v>
      </c>
      <c r="J199" s="12">
        <v>-1.89</v>
      </c>
      <c r="K199" s="47" t="s">
        <v>736</v>
      </c>
      <c r="L199" s="9" t="str">
        <f t="shared" si="27"/>
        <v>Yes</v>
      </c>
    </row>
    <row r="200" spans="1:12" x14ac:dyDescent="0.2">
      <c r="A200" s="53" t="s">
        <v>1547</v>
      </c>
      <c r="B200" s="37" t="s">
        <v>213</v>
      </c>
      <c r="C200" s="38">
        <v>349.4</v>
      </c>
      <c r="D200" s="46" t="str">
        <f t="shared" si="24"/>
        <v>N/A</v>
      </c>
      <c r="E200" s="38">
        <v>356.62068965999998</v>
      </c>
      <c r="F200" s="46" t="str">
        <f t="shared" si="25"/>
        <v>N/A</v>
      </c>
      <c r="G200" s="38">
        <v>344.26666667000001</v>
      </c>
      <c r="H200" s="46" t="str">
        <f t="shared" si="26"/>
        <v>N/A</v>
      </c>
      <c r="I200" s="12">
        <v>2.0670000000000002</v>
      </c>
      <c r="J200" s="12">
        <v>-3.46</v>
      </c>
      <c r="K200" s="47" t="s">
        <v>736</v>
      </c>
      <c r="L200" s="9" t="str">
        <f t="shared" si="27"/>
        <v>Yes</v>
      </c>
    </row>
    <row r="201" spans="1:12" x14ac:dyDescent="0.2">
      <c r="A201" s="53" t="s">
        <v>1548</v>
      </c>
      <c r="B201" s="37" t="s">
        <v>213</v>
      </c>
      <c r="C201" s="38">
        <v>340.54708520000003</v>
      </c>
      <c r="D201" s="46" t="str">
        <f t="shared" si="24"/>
        <v>N/A</v>
      </c>
      <c r="E201" s="38">
        <v>337.80555556000002</v>
      </c>
      <c r="F201" s="46" t="str">
        <f t="shared" si="25"/>
        <v>N/A</v>
      </c>
      <c r="G201" s="38">
        <v>332.04854368999997</v>
      </c>
      <c r="H201" s="46" t="str">
        <f t="shared" si="26"/>
        <v>N/A</v>
      </c>
      <c r="I201" s="12">
        <v>-0.80500000000000005</v>
      </c>
      <c r="J201" s="12">
        <v>-1.7</v>
      </c>
      <c r="K201" s="47" t="s">
        <v>736</v>
      </c>
      <c r="L201" s="9" t="str">
        <f t="shared" si="27"/>
        <v>Yes</v>
      </c>
    </row>
    <row r="202" spans="1:12" x14ac:dyDescent="0.2">
      <c r="A202" s="53" t="s">
        <v>1549</v>
      </c>
      <c r="B202" s="37" t="s">
        <v>213</v>
      </c>
      <c r="C202" s="38" t="s">
        <v>1736</v>
      </c>
      <c r="D202" s="46" t="str">
        <f t="shared" si="24"/>
        <v>N/A</v>
      </c>
      <c r="E202" s="38" t="s">
        <v>1736</v>
      </c>
      <c r="F202" s="46" t="str">
        <f t="shared" si="25"/>
        <v>N/A</v>
      </c>
      <c r="G202" s="38" t="s">
        <v>1736</v>
      </c>
      <c r="H202" s="46" t="str">
        <f t="shared" si="26"/>
        <v>N/A</v>
      </c>
      <c r="I202" s="12" t="s">
        <v>1736</v>
      </c>
      <c r="J202" s="12" t="s">
        <v>1736</v>
      </c>
      <c r="K202" s="47" t="s">
        <v>736</v>
      </c>
      <c r="L202" s="9" t="str">
        <f t="shared" si="27"/>
        <v>N/A</v>
      </c>
    </row>
    <row r="203" spans="1:12" x14ac:dyDescent="0.2">
      <c r="A203" s="53" t="s">
        <v>1550</v>
      </c>
      <c r="B203" s="37" t="s">
        <v>213</v>
      </c>
      <c r="C203" s="38" t="s">
        <v>1736</v>
      </c>
      <c r="D203" s="46" t="str">
        <f t="shared" si="24"/>
        <v>N/A</v>
      </c>
      <c r="E203" s="38" t="s">
        <v>1736</v>
      </c>
      <c r="F203" s="46" t="str">
        <f t="shared" si="25"/>
        <v>N/A</v>
      </c>
      <c r="G203" s="38" t="s">
        <v>1736</v>
      </c>
      <c r="H203" s="46" t="str">
        <f t="shared" si="26"/>
        <v>N/A</v>
      </c>
      <c r="I203" s="12" t="s">
        <v>1736</v>
      </c>
      <c r="J203" s="12" t="s">
        <v>1736</v>
      </c>
      <c r="K203" s="47" t="s">
        <v>736</v>
      </c>
      <c r="L203" s="9" t="str">
        <f t="shared" si="27"/>
        <v>N/A</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0</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-33.299999999999997</v>
      </c>
      <c r="J205" s="12">
        <v>100</v>
      </c>
      <c r="K205" s="14" t="s">
        <v>213</v>
      </c>
      <c r="L205" s="9" t="str">
        <f t="shared" si="31"/>
        <v>N/A</v>
      </c>
    </row>
    <row r="206" spans="1:12" ht="25.5" x14ac:dyDescent="0.2">
      <c r="A206" s="48" t="s">
        <v>1598</v>
      </c>
      <c r="B206" s="37" t="s">
        <v>213</v>
      </c>
      <c r="C206" s="38">
        <v>0</v>
      </c>
      <c r="D206" s="46" t="str">
        <f t="shared" si="28"/>
        <v>N/A</v>
      </c>
      <c r="E206" s="38">
        <v>0</v>
      </c>
      <c r="F206" s="46" t="str">
        <f t="shared" si="29"/>
        <v>N/A</v>
      </c>
      <c r="G206" s="38">
        <v>0</v>
      </c>
      <c r="H206" s="46" t="str">
        <f t="shared" si="30"/>
        <v>N/A</v>
      </c>
      <c r="I206" s="12" t="s">
        <v>1736</v>
      </c>
      <c r="J206" s="12" t="s">
        <v>1736</v>
      </c>
      <c r="K206" s="14" t="s">
        <v>213</v>
      </c>
      <c r="L206" s="9" t="str">
        <f t="shared" si="31"/>
        <v>N/A</v>
      </c>
    </row>
    <row r="207" spans="1:12" ht="25.5" x14ac:dyDescent="0.2">
      <c r="A207" s="48" t="s">
        <v>1551</v>
      </c>
      <c r="B207" s="37" t="s">
        <v>213</v>
      </c>
      <c r="C207" s="38">
        <v>100</v>
      </c>
      <c r="D207" s="46" t="str">
        <f t="shared" si="28"/>
        <v>N/A</v>
      </c>
      <c r="E207" s="38">
        <v>105</v>
      </c>
      <c r="F207" s="46" t="str">
        <f t="shared" si="29"/>
        <v>N/A</v>
      </c>
      <c r="G207" s="38">
        <v>99</v>
      </c>
      <c r="H207" s="46" t="str">
        <f t="shared" si="30"/>
        <v>N/A</v>
      </c>
      <c r="I207" s="12">
        <v>5</v>
      </c>
      <c r="J207" s="12">
        <v>-5.71</v>
      </c>
      <c r="K207" s="14" t="s">
        <v>213</v>
      </c>
      <c r="L207" s="9" t="str">
        <f t="shared" si="31"/>
        <v>N/A</v>
      </c>
    </row>
    <row r="208" spans="1:12" x14ac:dyDescent="0.2">
      <c r="A208" s="48" t="s">
        <v>1599</v>
      </c>
      <c r="B208" s="37" t="s">
        <v>213</v>
      </c>
      <c r="C208" s="38">
        <v>11</v>
      </c>
      <c r="D208" s="46" t="str">
        <f t="shared" si="28"/>
        <v>N/A</v>
      </c>
      <c r="E208" s="38">
        <v>11</v>
      </c>
      <c r="F208" s="46" t="str">
        <f t="shared" si="29"/>
        <v>N/A</v>
      </c>
      <c r="G208" s="38">
        <v>11</v>
      </c>
      <c r="H208" s="46" t="str">
        <f t="shared" si="30"/>
        <v>N/A</v>
      </c>
      <c r="I208" s="12">
        <v>0</v>
      </c>
      <c r="J208" s="12">
        <v>0</v>
      </c>
      <c r="K208" s="14" t="s">
        <v>213</v>
      </c>
      <c r="L208" s="9" t="str">
        <f t="shared" si="31"/>
        <v>N/A</v>
      </c>
    </row>
    <row r="209" spans="1:12" x14ac:dyDescent="0.2">
      <c r="A209" s="48" t="s">
        <v>1600</v>
      </c>
      <c r="B209" s="37" t="s">
        <v>213</v>
      </c>
      <c r="C209" s="38">
        <v>106</v>
      </c>
      <c r="D209" s="46" t="str">
        <f t="shared" si="28"/>
        <v>N/A</v>
      </c>
      <c r="E209" s="38">
        <v>118</v>
      </c>
      <c r="F209" s="46" t="str">
        <f t="shared" si="29"/>
        <v>N/A</v>
      </c>
      <c r="G209" s="38">
        <v>177</v>
      </c>
      <c r="H209" s="46" t="str">
        <f t="shared" si="30"/>
        <v>N/A</v>
      </c>
      <c r="I209" s="12">
        <v>11.32</v>
      </c>
      <c r="J209" s="12">
        <v>50</v>
      </c>
      <c r="K209" s="14" t="s">
        <v>213</v>
      </c>
      <c r="L209" s="9" t="str">
        <f t="shared" si="31"/>
        <v>N/A</v>
      </c>
    </row>
    <row r="210" spans="1:12" x14ac:dyDescent="0.2">
      <c r="A210" s="48" t="s">
        <v>125</v>
      </c>
      <c r="B210" s="37" t="s">
        <v>213</v>
      </c>
      <c r="C210" s="49">
        <v>4133684</v>
      </c>
      <c r="D210" s="46" t="str">
        <f t="shared" si="28"/>
        <v>N/A</v>
      </c>
      <c r="E210" s="49">
        <v>5959817</v>
      </c>
      <c r="F210" s="46" t="str">
        <f t="shared" si="29"/>
        <v>N/A</v>
      </c>
      <c r="G210" s="49">
        <v>4615723</v>
      </c>
      <c r="H210" s="46" t="str">
        <f t="shared" si="30"/>
        <v>N/A</v>
      </c>
      <c r="I210" s="12">
        <v>44.18</v>
      </c>
      <c r="J210" s="12">
        <v>-22.6</v>
      </c>
      <c r="K210" s="14" t="s">
        <v>213</v>
      </c>
      <c r="L210" s="9" t="str">
        <f t="shared" si="31"/>
        <v>N/A</v>
      </c>
    </row>
    <row r="211" spans="1:12" x14ac:dyDescent="0.2">
      <c r="A211" s="48" t="s">
        <v>1601</v>
      </c>
      <c r="B211" s="37" t="s">
        <v>213</v>
      </c>
      <c r="C211" s="49">
        <v>2264</v>
      </c>
      <c r="D211" s="46" t="str">
        <f t="shared" si="28"/>
        <v>N/A</v>
      </c>
      <c r="E211" s="49">
        <v>1541</v>
      </c>
      <c r="F211" s="46" t="str">
        <f t="shared" si="29"/>
        <v>N/A</v>
      </c>
      <c r="G211" s="49">
        <v>3791</v>
      </c>
      <c r="H211" s="46" t="str">
        <f t="shared" si="30"/>
        <v>N/A</v>
      </c>
      <c r="I211" s="12">
        <v>-31.9</v>
      </c>
      <c r="J211" s="12">
        <v>146</v>
      </c>
      <c r="K211" s="14" t="s">
        <v>213</v>
      </c>
      <c r="L211" s="9" t="str">
        <f t="shared" si="31"/>
        <v>N/A</v>
      </c>
    </row>
    <row r="212" spans="1:12" x14ac:dyDescent="0.2">
      <c r="A212" s="48" t="s">
        <v>1552</v>
      </c>
      <c r="B212" s="37" t="s">
        <v>213</v>
      </c>
      <c r="C212" s="49">
        <v>333812</v>
      </c>
      <c r="D212" s="46" t="str">
        <f t="shared" si="28"/>
        <v>N/A</v>
      </c>
      <c r="E212" s="49">
        <v>385905</v>
      </c>
      <c r="F212" s="46" t="str">
        <f t="shared" si="29"/>
        <v>N/A</v>
      </c>
      <c r="G212" s="49">
        <v>569599</v>
      </c>
      <c r="H212" s="46" t="str">
        <f t="shared" si="30"/>
        <v>N/A</v>
      </c>
      <c r="I212" s="12">
        <v>15.61</v>
      </c>
      <c r="J212" s="12">
        <v>47.6</v>
      </c>
      <c r="K212" s="14" t="s">
        <v>213</v>
      </c>
      <c r="L212" s="9" t="str">
        <f t="shared" si="31"/>
        <v>N/A</v>
      </c>
    </row>
    <row r="213" spans="1:12" x14ac:dyDescent="0.2">
      <c r="A213" s="48" t="s">
        <v>1602</v>
      </c>
      <c r="B213" s="37" t="s">
        <v>213</v>
      </c>
      <c r="C213" s="49">
        <v>4133684</v>
      </c>
      <c r="D213" s="46" t="str">
        <f t="shared" si="28"/>
        <v>N/A</v>
      </c>
      <c r="E213" s="49">
        <v>5959361</v>
      </c>
      <c r="F213" s="46" t="str">
        <f t="shared" si="29"/>
        <v>N/A</v>
      </c>
      <c r="G213" s="49">
        <v>4615699</v>
      </c>
      <c r="H213" s="46" t="str">
        <f t="shared" si="30"/>
        <v>N/A</v>
      </c>
      <c r="I213" s="12">
        <v>44.17</v>
      </c>
      <c r="J213" s="12">
        <v>-22.5</v>
      </c>
      <c r="K213" s="14" t="s">
        <v>213</v>
      </c>
      <c r="L213" s="9" t="str">
        <f t="shared" si="31"/>
        <v>N/A</v>
      </c>
    </row>
    <row r="214" spans="1:12" x14ac:dyDescent="0.2">
      <c r="A214" s="53" t="s">
        <v>1603</v>
      </c>
      <c r="B214" s="37" t="s">
        <v>213</v>
      </c>
      <c r="C214" s="49">
        <v>419603</v>
      </c>
      <c r="D214" s="46" t="str">
        <f t="shared" si="28"/>
        <v>N/A</v>
      </c>
      <c r="E214" s="49">
        <v>331655</v>
      </c>
      <c r="F214" s="46" t="str">
        <f t="shared" si="29"/>
        <v>N/A</v>
      </c>
      <c r="G214" s="49">
        <v>334793</v>
      </c>
      <c r="H214" s="46" t="str">
        <f t="shared" si="30"/>
        <v>N/A</v>
      </c>
      <c r="I214" s="12">
        <v>-21</v>
      </c>
      <c r="J214" s="12">
        <v>0.94620000000000004</v>
      </c>
      <c r="K214" s="14" t="s">
        <v>213</v>
      </c>
      <c r="L214" s="9" t="str">
        <f t="shared" si="31"/>
        <v>N/A</v>
      </c>
    </row>
    <row r="215" spans="1:12" ht="25.5" x14ac:dyDescent="0.2">
      <c r="A215" s="48" t="s">
        <v>1366</v>
      </c>
      <c r="B215" s="37" t="s">
        <v>213</v>
      </c>
      <c r="C215" s="49">
        <v>435964</v>
      </c>
      <c r="D215" s="46" t="str">
        <f t="shared" ref="D215:D229" si="32">IF($B215="N/A","N/A",IF(C215&gt;10,"No",IF(C215&lt;-10,"No","Yes")))</f>
        <v>N/A</v>
      </c>
      <c r="E215" s="49">
        <v>450362</v>
      </c>
      <c r="F215" s="46" t="str">
        <f t="shared" ref="F215:F229" si="33">IF($B215="N/A","N/A",IF(E215&gt;10,"No",IF(E215&lt;-10,"No","Yes")))</f>
        <v>N/A</v>
      </c>
      <c r="G215" s="49">
        <v>449212</v>
      </c>
      <c r="H215" s="46" t="str">
        <f t="shared" ref="H215:H229" si="34">IF($B215="N/A","N/A",IF(G215&gt;10,"No",IF(G215&lt;-10,"No","Yes")))</f>
        <v>N/A</v>
      </c>
      <c r="I215" s="12">
        <v>3.3029999999999999</v>
      </c>
      <c r="J215" s="12">
        <v>-0.255</v>
      </c>
      <c r="K215" s="47" t="s">
        <v>736</v>
      </c>
      <c r="L215" s="9" t="str">
        <f t="shared" ref="L215:L229" si="35">IF(J215="Div by 0", "N/A", IF(K215="N/A","N/A", IF(J215&gt;VALUE(MID(K215,1,2)), "No", IF(J215&lt;-1*VALUE(MID(K215,1,2)), "No", "Yes"))))</f>
        <v>Yes</v>
      </c>
    </row>
    <row r="216" spans="1:12" x14ac:dyDescent="0.2">
      <c r="A216" s="48" t="s">
        <v>647</v>
      </c>
      <c r="B216" s="37" t="s">
        <v>213</v>
      </c>
      <c r="C216" s="38">
        <v>1982</v>
      </c>
      <c r="D216" s="46" t="str">
        <f t="shared" si="32"/>
        <v>N/A</v>
      </c>
      <c r="E216" s="38">
        <v>2024</v>
      </c>
      <c r="F216" s="46" t="str">
        <f t="shared" si="33"/>
        <v>N/A</v>
      </c>
      <c r="G216" s="38">
        <v>1930</v>
      </c>
      <c r="H216" s="46" t="str">
        <f t="shared" si="34"/>
        <v>N/A</v>
      </c>
      <c r="I216" s="12">
        <v>2.1190000000000002</v>
      </c>
      <c r="J216" s="12">
        <v>-4.6399999999999997</v>
      </c>
      <c r="K216" s="47" t="s">
        <v>736</v>
      </c>
      <c r="L216" s="9" t="str">
        <f t="shared" si="35"/>
        <v>Yes</v>
      </c>
    </row>
    <row r="217" spans="1:12" ht="25.5" x14ac:dyDescent="0.2">
      <c r="A217" s="48" t="s">
        <v>1367</v>
      </c>
      <c r="B217" s="37" t="s">
        <v>213</v>
      </c>
      <c r="C217" s="49">
        <v>219.96165489000001</v>
      </c>
      <c r="D217" s="46" t="str">
        <f t="shared" si="32"/>
        <v>N/A</v>
      </c>
      <c r="E217" s="49">
        <v>222.51086957000001</v>
      </c>
      <c r="F217" s="46" t="str">
        <f t="shared" si="33"/>
        <v>N/A</v>
      </c>
      <c r="G217" s="49">
        <v>232.75233161</v>
      </c>
      <c r="H217" s="46" t="str">
        <f t="shared" si="34"/>
        <v>N/A</v>
      </c>
      <c r="I217" s="12">
        <v>1.159</v>
      </c>
      <c r="J217" s="12">
        <v>4.6029999999999998</v>
      </c>
      <c r="K217" s="47" t="s">
        <v>736</v>
      </c>
      <c r="L217" s="9" t="str">
        <f t="shared" si="35"/>
        <v>Yes</v>
      </c>
    </row>
    <row r="218" spans="1:12" ht="25.5" x14ac:dyDescent="0.2">
      <c r="A218" s="48" t="s">
        <v>1368</v>
      </c>
      <c r="B218" s="37" t="s">
        <v>213</v>
      </c>
      <c r="C218" s="49">
        <v>0</v>
      </c>
      <c r="D218" s="46" t="str">
        <f t="shared" si="32"/>
        <v>N/A</v>
      </c>
      <c r="E218" s="49">
        <v>0</v>
      </c>
      <c r="F218" s="46" t="str">
        <f t="shared" si="33"/>
        <v>N/A</v>
      </c>
      <c r="G218" s="49">
        <v>0</v>
      </c>
      <c r="H218" s="46" t="str">
        <f t="shared" si="34"/>
        <v>N/A</v>
      </c>
      <c r="I218" s="12" t="s">
        <v>1736</v>
      </c>
      <c r="J218" s="12" t="s">
        <v>1736</v>
      </c>
      <c r="K218" s="47" t="s">
        <v>736</v>
      </c>
      <c r="L218" s="9" t="str">
        <f t="shared" si="35"/>
        <v>N/A</v>
      </c>
    </row>
    <row r="219" spans="1:12" x14ac:dyDescent="0.2">
      <c r="A219" s="48" t="s">
        <v>514</v>
      </c>
      <c r="B219" s="37" t="s">
        <v>213</v>
      </c>
      <c r="C219" s="38">
        <v>0</v>
      </c>
      <c r="D219" s="46" t="str">
        <f t="shared" si="32"/>
        <v>N/A</v>
      </c>
      <c r="E219" s="38">
        <v>0</v>
      </c>
      <c r="F219" s="46" t="str">
        <f t="shared" si="33"/>
        <v>N/A</v>
      </c>
      <c r="G219" s="38">
        <v>0</v>
      </c>
      <c r="H219" s="46" t="str">
        <f t="shared" si="34"/>
        <v>N/A</v>
      </c>
      <c r="I219" s="12" t="s">
        <v>1736</v>
      </c>
      <c r="J219" s="12" t="s">
        <v>1736</v>
      </c>
      <c r="K219" s="47" t="s">
        <v>736</v>
      </c>
      <c r="L219" s="9" t="str">
        <f t="shared" si="35"/>
        <v>N/A</v>
      </c>
    </row>
    <row r="220" spans="1:12" ht="25.5" x14ac:dyDescent="0.2">
      <c r="A220" s="48" t="s">
        <v>1369</v>
      </c>
      <c r="B220" s="37" t="s">
        <v>213</v>
      </c>
      <c r="C220" s="49" t="s">
        <v>1736</v>
      </c>
      <c r="D220" s="46" t="str">
        <f t="shared" si="32"/>
        <v>N/A</v>
      </c>
      <c r="E220" s="49" t="s">
        <v>1736</v>
      </c>
      <c r="F220" s="46" t="str">
        <f t="shared" si="33"/>
        <v>N/A</v>
      </c>
      <c r="G220" s="49" t="s">
        <v>1736</v>
      </c>
      <c r="H220" s="46" t="str">
        <f t="shared" si="34"/>
        <v>N/A</v>
      </c>
      <c r="I220" s="12" t="s">
        <v>1736</v>
      </c>
      <c r="J220" s="12" t="s">
        <v>1736</v>
      </c>
      <c r="K220" s="47" t="s">
        <v>736</v>
      </c>
      <c r="L220" s="9" t="str">
        <f t="shared" si="35"/>
        <v>N/A</v>
      </c>
    </row>
    <row r="221" spans="1:12" ht="25.5" x14ac:dyDescent="0.2">
      <c r="A221" s="48" t="s">
        <v>1370</v>
      </c>
      <c r="B221" s="37" t="s">
        <v>213</v>
      </c>
      <c r="C221" s="49">
        <v>0</v>
      </c>
      <c r="D221" s="46" t="str">
        <f t="shared" si="32"/>
        <v>N/A</v>
      </c>
      <c r="E221" s="49">
        <v>0</v>
      </c>
      <c r="F221" s="46" t="str">
        <f t="shared" si="33"/>
        <v>N/A</v>
      </c>
      <c r="G221" s="49">
        <v>0</v>
      </c>
      <c r="H221" s="46" t="str">
        <f t="shared" si="34"/>
        <v>N/A</v>
      </c>
      <c r="I221" s="12" t="s">
        <v>1736</v>
      </c>
      <c r="J221" s="12" t="s">
        <v>1736</v>
      </c>
      <c r="K221" s="47" t="s">
        <v>736</v>
      </c>
      <c r="L221" s="9" t="str">
        <f t="shared" si="35"/>
        <v>N/A</v>
      </c>
    </row>
    <row r="222" spans="1:12" x14ac:dyDescent="0.2">
      <c r="A222" s="48" t="s">
        <v>515</v>
      </c>
      <c r="B222" s="37" t="s">
        <v>213</v>
      </c>
      <c r="C222" s="38">
        <v>0</v>
      </c>
      <c r="D222" s="46" t="str">
        <f t="shared" si="32"/>
        <v>N/A</v>
      </c>
      <c r="E222" s="38">
        <v>0</v>
      </c>
      <c r="F222" s="46" t="str">
        <f t="shared" si="33"/>
        <v>N/A</v>
      </c>
      <c r="G222" s="38">
        <v>0</v>
      </c>
      <c r="H222" s="46" t="str">
        <f t="shared" si="34"/>
        <v>N/A</v>
      </c>
      <c r="I222" s="12" t="s">
        <v>1736</v>
      </c>
      <c r="J222" s="12" t="s">
        <v>1736</v>
      </c>
      <c r="K222" s="47" t="s">
        <v>736</v>
      </c>
      <c r="L222" s="9" t="str">
        <f t="shared" si="35"/>
        <v>N/A</v>
      </c>
    </row>
    <row r="223" spans="1:12" ht="25.5" x14ac:dyDescent="0.2">
      <c r="A223" s="48" t="s">
        <v>1371</v>
      </c>
      <c r="B223" s="37" t="s">
        <v>213</v>
      </c>
      <c r="C223" s="49" t="s">
        <v>1736</v>
      </c>
      <c r="D223" s="46" t="str">
        <f t="shared" si="32"/>
        <v>N/A</v>
      </c>
      <c r="E223" s="49" t="s">
        <v>1736</v>
      </c>
      <c r="F223" s="46" t="str">
        <f t="shared" si="33"/>
        <v>N/A</v>
      </c>
      <c r="G223" s="49" t="s">
        <v>1736</v>
      </c>
      <c r="H223" s="46" t="str">
        <f t="shared" si="34"/>
        <v>N/A</v>
      </c>
      <c r="I223" s="12" t="s">
        <v>1736</v>
      </c>
      <c r="J223" s="12" t="s">
        <v>1736</v>
      </c>
      <c r="K223" s="47" t="s">
        <v>736</v>
      </c>
      <c r="L223" s="9" t="str">
        <f t="shared" si="35"/>
        <v>N/A</v>
      </c>
    </row>
    <row r="224" spans="1:12" ht="25.5" x14ac:dyDescent="0.2">
      <c r="A224" s="48" t="s">
        <v>1372</v>
      </c>
      <c r="B224" s="37" t="s">
        <v>213</v>
      </c>
      <c r="C224" s="49">
        <v>0</v>
      </c>
      <c r="D224" s="46" t="str">
        <f t="shared" si="32"/>
        <v>N/A</v>
      </c>
      <c r="E224" s="49">
        <v>0</v>
      </c>
      <c r="F224" s="46" t="str">
        <f t="shared" si="33"/>
        <v>N/A</v>
      </c>
      <c r="G224" s="49">
        <v>0</v>
      </c>
      <c r="H224" s="46" t="str">
        <f t="shared" si="34"/>
        <v>N/A</v>
      </c>
      <c r="I224" s="12" t="s">
        <v>1736</v>
      </c>
      <c r="J224" s="12" t="s">
        <v>1736</v>
      </c>
      <c r="K224" s="47" t="s">
        <v>736</v>
      </c>
      <c r="L224" s="9" t="str">
        <f t="shared" si="35"/>
        <v>N/A</v>
      </c>
    </row>
    <row r="225" spans="1:12" x14ac:dyDescent="0.2">
      <c r="A225" s="48" t="s">
        <v>516</v>
      </c>
      <c r="B225" s="37" t="s">
        <v>213</v>
      </c>
      <c r="C225" s="38">
        <v>0</v>
      </c>
      <c r="D225" s="46" t="str">
        <f t="shared" si="32"/>
        <v>N/A</v>
      </c>
      <c r="E225" s="38">
        <v>0</v>
      </c>
      <c r="F225" s="46" t="str">
        <f t="shared" si="33"/>
        <v>N/A</v>
      </c>
      <c r="G225" s="38">
        <v>0</v>
      </c>
      <c r="H225" s="46" t="str">
        <f t="shared" si="34"/>
        <v>N/A</v>
      </c>
      <c r="I225" s="12" t="s">
        <v>1736</v>
      </c>
      <c r="J225" s="12" t="s">
        <v>1736</v>
      </c>
      <c r="K225" s="47" t="s">
        <v>736</v>
      </c>
      <c r="L225" s="9" t="str">
        <f t="shared" si="35"/>
        <v>N/A</v>
      </c>
    </row>
    <row r="226" spans="1:12" ht="25.5" x14ac:dyDescent="0.2">
      <c r="A226" s="48" t="s">
        <v>1373</v>
      </c>
      <c r="B226" s="37" t="s">
        <v>213</v>
      </c>
      <c r="C226" s="49" t="s">
        <v>1736</v>
      </c>
      <c r="D226" s="46" t="str">
        <f t="shared" si="32"/>
        <v>N/A</v>
      </c>
      <c r="E226" s="49" t="s">
        <v>1736</v>
      </c>
      <c r="F226" s="46" t="str">
        <f t="shared" si="33"/>
        <v>N/A</v>
      </c>
      <c r="G226" s="49" t="s">
        <v>1736</v>
      </c>
      <c r="H226" s="46" t="str">
        <f t="shared" si="34"/>
        <v>N/A</v>
      </c>
      <c r="I226" s="12" t="s">
        <v>1736</v>
      </c>
      <c r="J226" s="12" t="s">
        <v>1736</v>
      </c>
      <c r="K226" s="47" t="s">
        <v>736</v>
      </c>
      <c r="L226" s="9" t="str">
        <f t="shared" si="35"/>
        <v>N/A</v>
      </c>
    </row>
    <row r="227" spans="1:12" ht="25.5" x14ac:dyDescent="0.2">
      <c r="A227" s="48" t="s">
        <v>1374</v>
      </c>
      <c r="B227" s="37" t="s">
        <v>213</v>
      </c>
      <c r="C227" s="49">
        <v>95191044</v>
      </c>
      <c r="D227" s="46" t="str">
        <f t="shared" si="32"/>
        <v>N/A</v>
      </c>
      <c r="E227" s="49">
        <v>106524483</v>
      </c>
      <c r="F227" s="46" t="str">
        <f t="shared" si="33"/>
        <v>N/A</v>
      </c>
      <c r="G227" s="49">
        <v>204357626</v>
      </c>
      <c r="H227" s="46" t="str">
        <f t="shared" si="34"/>
        <v>N/A</v>
      </c>
      <c r="I227" s="12">
        <v>11.91</v>
      </c>
      <c r="J227" s="12">
        <v>91.84</v>
      </c>
      <c r="K227" s="47" t="s">
        <v>736</v>
      </c>
      <c r="L227" s="9" t="str">
        <f t="shared" si="35"/>
        <v>No</v>
      </c>
    </row>
    <row r="228" spans="1:12" ht="25.5" x14ac:dyDescent="0.2">
      <c r="A228" s="48" t="s">
        <v>517</v>
      </c>
      <c r="B228" s="37" t="s">
        <v>213</v>
      </c>
      <c r="C228" s="38">
        <v>845</v>
      </c>
      <c r="D228" s="46" t="str">
        <f t="shared" si="32"/>
        <v>N/A</v>
      </c>
      <c r="E228" s="38">
        <v>1170</v>
      </c>
      <c r="F228" s="46" t="str">
        <f t="shared" si="33"/>
        <v>N/A</v>
      </c>
      <c r="G228" s="38">
        <v>1793</v>
      </c>
      <c r="H228" s="46" t="str">
        <f t="shared" si="34"/>
        <v>N/A</v>
      </c>
      <c r="I228" s="12">
        <v>38.46</v>
      </c>
      <c r="J228" s="12">
        <v>53.25</v>
      </c>
      <c r="K228" s="47" t="s">
        <v>736</v>
      </c>
      <c r="L228" s="9" t="str">
        <f t="shared" si="35"/>
        <v>No</v>
      </c>
    </row>
    <row r="229" spans="1:12" ht="25.5" x14ac:dyDescent="0.2">
      <c r="A229" s="48" t="s">
        <v>1375</v>
      </c>
      <c r="B229" s="37" t="s">
        <v>213</v>
      </c>
      <c r="C229" s="49">
        <v>112652.12308</v>
      </c>
      <c r="D229" s="46" t="str">
        <f t="shared" si="32"/>
        <v>N/A</v>
      </c>
      <c r="E229" s="49">
        <v>91046.566667000006</v>
      </c>
      <c r="F229" s="46" t="str">
        <f t="shared" si="33"/>
        <v>N/A</v>
      </c>
      <c r="G229" s="49">
        <v>113975.25152999999</v>
      </c>
      <c r="H229" s="46" t="str">
        <f t="shared" si="34"/>
        <v>N/A</v>
      </c>
      <c r="I229" s="12">
        <v>-19.2</v>
      </c>
      <c r="J229" s="12">
        <v>25.18</v>
      </c>
      <c r="K229" s="47" t="s">
        <v>736</v>
      </c>
      <c r="L229" s="9" t="str">
        <f t="shared" si="35"/>
        <v>Yes</v>
      </c>
    </row>
    <row r="230" spans="1:12" x14ac:dyDescent="0.2">
      <c r="A230" s="4" t="s">
        <v>1376</v>
      </c>
      <c r="B230" s="37" t="s">
        <v>213</v>
      </c>
      <c r="C230" s="54">
        <v>95265487</v>
      </c>
      <c r="D230" s="46" t="str">
        <f t="shared" ref="D230:D253" si="36">IF($B230="N/A","N/A",IF(C230&gt;10,"No",IF(C230&lt;-10,"No","Yes")))</f>
        <v>N/A</v>
      </c>
      <c r="E230" s="54">
        <v>122822788</v>
      </c>
      <c r="F230" s="46" t="str">
        <f t="shared" ref="F230:F253" si="37">IF($B230="N/A","N/A",IF(E230&gt;10,"No",IF(E230&lt;-10,"No","Yes")))</f>
        <v>N/A</v>
      </c>
      <c r="G230" s="54">
        <v>204357626</v>
      </c>
      <c r="H230" s="46" t="str">
        <f t="shared" ref="H230:H253" si="38">IF($B230="N/A","N/A",IF(G230&gt;10,"No",IF(G230&lt;-10,"No","Yes")))</f>
        <v>N/A</v>
      </c>
      <c r="I230" s="12">
        <v>28.93</v>
      </c>
      <c r="J230" s="12">
        <v>66.38</v>
      </c>
      <c r="K230" s="47" t="s">
        <v>736</v>
      </c>
      <c r="L230" s="9" t="str">
        <f t="shared" ref="L230:L253" si="39">IF(J230="Div by 0", "N/A", IF(K230="N/A","N/A", IF(J230&gt;VALUE(MID(K230,1,2)), "No", IF(J230&lt;-1*VALUE(MID(K230,1,2)), "No", "Yes"))))</f>
        <v>No</v>
      </c>
    </row>
    <row r="231" spans="1:12" x14ac:dyDescent="0.2">
      <c r="A231" s="4" t="s">
        <v>1553</v>
      </c>
      <c r="B231" s="37" t="s">
        <v>213</v>
      </c>
      <c r="C231" s="52">
        <v>846</v>
      </c>
      <c r="D231" s="52" t="str">
        <f t="shared" si="36"/>
        <v>N/A</v>
      </c>
      <c r="E231" s="52">
        <v>1174</v>
      </c>
      <c r="F231" s="52" t="str">
        <f t="shared" si="37"/>
        <v>N/A</v>
      </c>
      <c r="G231" s="52">
        <v>1800</v>
      </c>
      <c r="H231" s="46" t="str">
        <f t="shared" si="38"/>
        <v>N/A</v>
      </c>
      <c r="I231" s="12">
        <v>38.770000000000003</v>
      </c>
      <c r="J231" s="12">
        <v>53.32</v>
      </c>
      <c r="K231" s="47" t="s">
        <v>736</v>
      </c>
      <c r="L231" s="9" t="str">
        <f t="shared" si="39"/>
        <v>No</v>
      </c>
    </row>
    <row r="232" spans="1:12" x14ac:dyDescent="0.2">
      <c r="A232" s="4" t="s">
        <v>1554</v>
      </c>
      <c r="B232" s="37" t="s">
        <v>213</v>
      </c>
      <c r="C232" s="54">
        <v>112606.95862999999</v>
      </c>
      <c r="D232" s="46" t="str">
        <f t="shared" si="36"/>
        <v>N/A</v>
      </c>
      <c r="E232" s="54">
        <v>104619.06985</v>
      </c>
      <c r="F232" s="46" t="str">
        <f t="shared" si="37"/>
        <v>N/A</v>
      </c>
      <c r="G232" s="54">
        <v>113532.01444</v>
      </c>
      <c r="H232" s="46" t="str">
        <f t="shared" si="38"/>
        <v>N/A</v>
      </c>
      <c r="I232" s="12">
        <v>-7.09</v>
      </c>
      <c r="J232" s="12">
        <v>8.5190000000000001</v>
      </c>
      <c r="K232" s="47" t="s">
        <v>736</v>
      </c>
      <c r="L232" s="9" t="str">
        <f t="shared" si="39"/>
        <v>Yes</v>
      </c>
    </row>
    <row r="233" spans="1:12" x14ac:dyDescent="0.2">
      <c r="A233" s="55" t="s">
        <v>1555</v>
      </c>
      <c r="B233" s="37" t="s">
        <v>213</v>
      </c>
      <c r="C233" s="54">
        <v>134609.93333</v>
      </c>
      <c r="D233" s="46" t="str">
        <f t="shared" si="36"/>
        <v>N/A</v>
      </c>
      <c r="E233" s="54">
        <v>111411.33332999999</v>
      </c>
      <c r="F233" s="46" t="str">
        <f t="shared" si="37"/>
        <v>N/A</v>
      </c>
      <c r="G233" s="54">
        <v>125010.90667</v>
      </c>
      <c r="H233" s="46" t="str">
        <f t="shared" si="38"/>
        <v>N/A</v>
      </c>
      <c r="I233" s="12">
        <v>-17.2</v>
      </c>
      <c r="J233" s="12">
        <v>12.21</v>
      </c>
      <c r="K233" s="47" t="s">
        <v>736</v>
      </c>
      <c r="L233" s="9" t="str">
        <f t="shared" si="39"/>
        <v>Yes</v>
      </c>
    </row>
    <row r="234" spans="1:12" x14ac:dyDescent="0.2">
      <c r="A234" s="55" t="s">
        <v>1556</v>
      </c>
      <c r="B234" s="37" t="s">
        <v>213</v>
      </c>
      <c r="C234" s="54">
        <v>112274.9372</v>
      </c>
      <c r="D234" s="46" t="str">
        <f t="shared" si="36"/>
        <v>N/A</v>
      </c>
      <c r="E234" s="54">
        <v>104536.04497</v>
      </c>
      <c r="F234" s="46" t="str">
        <f t="shared" si="37"/>
        <v>N/A</v>
      </c>
      <c r="G234" s="54">
        <v>113032.93217</v>
      </c>
      <c r="H234" s="46" t="str">
        <f t="shared" si="38"/>
        <v>N/A</v>
      </c>
      <c r="I234" s="12">
        <v>-6.89</v>
      </c>
      <c r="J234" s="12">
        <v>8.1280000000000001</v>
      </c>
      <c r="K234" s="47" t="s">
        <v>736</v>
      </c>
      <c r="L234" s="9" t="str">
        <f t="shared" si="39"/>
        <v>Yes</v>
      </c>
    </row>
    <row r="235" spans="1:12" x14ac:dyDescent="0.2">
      <c r="A235" s="55" t="s">
        <v>1557</v>
      </c>
      <c r="B235" s="37" t="s">
        <v>213</v>
      </c>
      <c r="C235" s="54">
        <v>94230</v>
      </c>
      <c r="D235" s="46" t="str">
        <f t="shared" si="36"/>
        <v>N/A</v>
      </c>
      <c r="E235" s="54">
        <v>67026.25</v>
      </c>
      <c r="F235" s="46" t="str">
        <f t="shared" si="37"/>
        <v>N/A</v>
      </c>
      <c r="G235" s="54" t="s">
        <v>1736</v>
      </c>
      <c r="H235" s="46" t="str">
        <f t="shared" si="38"/>
        <v>N/A</v>
      </c>
      <c r="I235" s="12">
        <v>-28.9</v>
      </c>
      <c r="J235" s="12" t="s">
        <v>1736</v>
      </c>
      <c r="K235" s="47" t="s">
        <v>736</v>
      </c>
      <c r="L235" s="9" t="str">
        <f t="shared" si="39"/>
        <v>N/A</v>
      </c>
    </row>
    <row r="236" spans="1:12" x14ac:dyDescent="0.2">
      <c r="A236" s="55" t="s">
        <v>1558</v>
      </c>
      <c r="B236" s="37" t="s">
        <v>213</v>
      </c>
      <c r="C236" s="54" t="s">
        <v>1736</v>
      </c>
      <c r="D236" s="46" t="str">
        <f t="shared" si="36"/>
        <v>N/A</v>
      </c>
      <c r="E236" s="54" t="s">
        <v>1736</v>
      </c>
      <c r="F236" s="46" t="str">
        <f t="shared" si="37"/>
        <v>N/A</v>
      </c>
      <c r="G236" s="54" t="s">
        <v>1736</v>
      </c>
      <c r="H236" s="46" t="str">
        <f t="shared" si="38"/>
        <v>N/A</v>
      </c>
      <c r="I236" s="12" t="s">
        <v>1736</v>
      </c>
      <c r="J236" s="12" t="s">
        <v>1736</v>
      </c>
      <c r="K236" s="47" t="s">
        <v>736</v>
      </c>
      <c r="L236" s="9" t="str">
        <f t="shared" si="39"/>
        <v>N/A</v>
      </c>
    </row>
    <row r="237" spans="1:12" x14ac:dyDescent="0.2">
      <c r="A237" s="48" t="s">
        <v>1559</v>
      </c>
      <c r="B237" s="37" t="s">
        <v>213</v>
      </c>
      <c r="C237" s="46">
        <v>1.9742369084</v>
      </c>
      <c r="D237" s="46" t="str">
        <f t="shared" si="36"/>
        <v>N/A</v>
      </c>
      <c r="E237" s="46">
        <v>2.6498137908000001</v>
      </c>
      <c r="F237" s="46" t="str">
        <f t="shared" si="37"/>
        <v>N/A</v>
      </c>
      <c r="G237" s="46">
        <v>3.9765823484</v>
      </c>
      <c r="H237" s="46" t="str">
        <f t="shared" si="38"/>
        <v>N/A</v>
      </c>
      <c r="I237" s="12">
        <v>34.22</v>
      </c>
      <c r="J237" s="12">
        <v>50.07</v>
      </c>
      <c r="K237" s="47" t="s">
        <v>736</v>
      </c>
      <c r="L237" s="9" t="str">
        <f t="shared" si="39"/>
        <v>No</v>
      </c>
    </row>
    <row r="238" spans="1:12" x14ac:dyDescent="0.2">
      <c r="A238" s="53" t="s">
        <v>1560</v>
      </c>
      <c r="B238" s="37" t="s">
        <v>213</v>
      </c>
      <c r="C238" s="46">
        <v>13.043478261000001</v>
      </c>
      <c r="D238" s="46" t="str">
        <f t="shared" si="36"/>
        <v>N/A</v>
      </c>
      <c r="E238" s="46">
        <v>25.899280575999999</v>
      </c>
      <c r="F238" s="46" t="str">
        <f t="shared" si="37"/>
        <v>N/A</v>
      </c>
      <c r="G238" s="46">
        <v>41.899441340999999</v>
      </c>
      <c r="H238" s="46" t="str">
        <f t="shared" si="38"/>
        <v>N/A</v>
      </c>
      <c r="I238" s="12">
        <v>98.56</v>
      </c>
      <c r="J238" s="12">
        <v>61.78</v>
      </c>
      <c r="K238" s="47" t="s">
        <v>736</v>
      </c>
      <c r="L238" s="9" t="str">
        <f t="shared" si="39"/>
        <v>No</v>
      </c>
    </row>
    <row r="239" spans="1:12" x14ac:dyDescent="0.2">
      <c r="A239" s="53" t="s">
        <v>1561</v>
      </c>
      <c r="B239" s="37" t="s">
        <v>213</v>
      </c>
      <c r="C239" s="46">
        <v>2.5290937414000001</v>
      </c>
      <c r="D239" s="46" t="str">
        <f t="shared" si="36"/>
        <v>N/A</v>
      </c>
      <c r="E239" s="46">
        <v>3.3975492104999998</v>
      </c>
      <c r="F239" s="46" t="str">
        <f t="shared" si="37"/>
        <v>N/A</v>
      </c>
      <c r="G239" s="46">
        <v>5.1873458831999999</v>
      </c>
      <c r="H239" s="46" t="str">
        <f t="shared" si="38"/>
        <v>N/A</v>
      </c>
      <c r="I239" s="12">
        <v>34.340000000000003</v>
      </c>
      <c r="J239" s="12">
        <v>52.68</v>
      </c>
      <c r="K239" s="47" t="s">
        <v>736</v>
      </c>
      <c r="L239" s="9" t="str">
        <f t="shared" si="39"/>
        <v>No</v>
      </c>
    </row>
    <row r="240" spans="1:12" x14ac:dyDescent="0.2">
      <c r="A240" s="53" t="s">
        <v>1562</v>
      </c>
      <c r="B240" s="37" t="s">
        <v>213</v>
      </c>
      <c r="C240" s="46">
        <v>3.0266343800000001E-2</v>
      </c>
      <c r="D240" s="46" t="str">
        <f t="shared" si="36"/>
        <v>N/A</v>
      </c>
      <c r="E240" s="46">
        <v>3.7282132500000002E-2</v>
      </c>
      <c r="F240" s="46" t="str">
        <f t="shared" si="37"/>
        <v>N/A</v>
      </c>
      <c r="G240" s="46">
        <v>0</v>
      </c>
      <c r="H240" s="46" t="str">
        <f t="shared" si="38"/>
        <v>N/A</v>
      </c>
      <c r="I240" s="12">
        <v>23.18</v>
      </c>
      <c r="J240" s="12">
        <v>-100</v>
      </c>
      <c r="K240" s="47" t="s">
        <v>736</v>
      </c>
      <c r="L240" s="9" t="str">
        <f t="shared" si="39"/>
        <v>No</v>
      </c>
    </row>
    <row r="241" spans="1:12" x14ac:dyDescent="0.2">
      <c r="A241" s="53" t="s">
        <v>1563</v>
      </c>
      <c r="B241" s="37" t="s">
        <v>213</v>
      </c>
      <c r="C241" s="46">
        <v>0</v>
      </c>
      <c r="D241" s="46" t="str">
        <f t="shared" si="36"/>
        <v>N/A</v>
      </c>
      <c r="E241" s="46">
        <v>0</v>
      </c>
      <c r="F241" s="46" t="str">
        <f t="shared" si="37"/>
        <v>N/A</v>
      </c>
      <c r="G241" s="46">
        <v>0</v>
      </c>
      <c r="H241" s="46" t="str">
        <f t="shared" si="38"/>
        <v>N/A</v>
      </c>
      <c r="I241" s="12" t="s">
        <v>1736</v>
      </c>
      <c r="J241" s="12" t="s">
        <v>1736</v>
      </c>
      <c r="K241" s="47" t="s">
        <v>736</v>
      </c>
      <c r="L241" s="9" t="str">
        <f t="shared" si="39"/>
        <v>N/A</v>
      </c>
    </row>
    <row r="242" spans="1:12" ht="25.5" x14ac:dyDescent="0.2">
      <c r="A242" s="4" t="s">
        <v>1388</v>
      </c>
      <c r="B242" s="37" t="s">
        <v>213</v>
      </c>
      <c r="C242" s="54">
        <v>95191044</v>
      </c>
      <c r="D242" s="46" t="str">
        <f t="shared" si="36"/>
        <v>N/A</v>
      </c>
      <c r="E242" s="54">
        <v>106524483</v>
      </c>
      <c r="F242" s="46" t="str">
        <f t="shared" si="37"/>
        <v>N/A</v>
      </c>
      <c r="G242" s="54">
        <v>204357626</v>
      </c>
      <c r="H242" s="46" t="str">
        <f t="shared" si="38"/>
        <v>N/A</v>
      </c>
      <c r="I242" s="12">
        <v>11.91</v>
      </c>
      <c r="J242" s="12">
        <v>91.84</v>
      </c>
      <c r="K242" s="47" t="s">
        <v>736</v>
      </c>
      <c r="L242" s="9" t="str">
        <f t="shared" si="39"/>
        <v>No</v>
      </c>
    </row>
    <row r="243" spans="1:12" x14ac:dyDescent="0.2">
      <c r="A243" s="4" t="s">
        <v>1564</v>
      </c>
      <c r="B243" s="37" t="s">
        <v>213</v>
      </c>
      <c r="C243" s="52">
        <v>845</v>
      </c>
      <c r="D243" s="52" t="str">
        <f t="shared" si="36"/>
        <v>N/A</v>
      </c>
      <c r="E243" s="52">
        <v>1170</v>
      </c>
      <c r="F243" s="52" t="str">
        <f t="shared" si="37"/>
        <v>N/A</v>
      </c>
      <c r="G243" s="52">
        <v>1800</v>
      </c>
      <c r="H243" s="46" t="str">
        <f t="shared" si="38"/>
        <v>N/A</v>
      </c>
      <c r="I243" s="12">
        <v>38.46</v>
      </c>
      <c r="J243" s="12">
        <v>53.85</v>
      </c>
      <c r="K243" s="47" t="s">
        <v>736</v>
      </c>
      <c r="L243" s="9" t="str">
        <f t="shared" si="39"/>
        <v>No</v>
      </c>
    </row>
    <row r="244" spans="1:12" ht="25.5" x14ac:dyDescent="0.2">
      <c r="A244" s="4" t="s">
        <v>1565</v>
      </c>
      <c r="B244" s="37" t="s">
        <v>213</v>
      </c>
      <c r="C244" s="54">
        <v>112652.12308</v>
      </c>
      <c r="D244" s="46" t="str">
        <f t="shared" si="36"/>
        <v>N/A</v>
      </c>
      <c r="E244" s="54">
        <v>91046.566667000006</v>
      </c>
      <c r="F244" s="46" t="str">
        <f t="shared" si="37"/>
        <v>N/A</v>
      </c>
      <c r="G244" s="54">
        <v>113532.01444</v>
      </c>
      <c r="H244" s="46" t="str">
        <f t="shared" si="38"/>
        <v>N/A</v>
      </c>
      <c r="I244" s="12">
        <v>-19.2</v>
      </c>
      <c r="J244" s="12">
        <v>24.7</v>
      </c>
      <c r="K244" s="47" t="s">
        <v>736</v>
      </c>
      <c r="L244" s="9" t="str">
        <f t="shared" si="39"/>
        <v>Yes</v>
      </c>
    </row>
    <row r="245" spans="1:12" ht="25.5" x14ac:dyDescent="0.2">
      <c r="A245" s="55" t="s">
        <v>1566</v>
      </c>
      <c r="B245" s="37" t="s">
        <v>213</v>
      </c>
      <c r="C245" s="54">
        <v>134609.93333</v>
      </c>
      <c r="D245" s="46" t="str">
        <f t="shared" si="36"/>
        <v>N/A</v>
      </c>
      <c r="E245" s="54">
        <v>96439.027778000003</v>
      </c>
      <c r="F245" s="46" t="str">
        <f t="shared" si="37"/>
        <v>N/A</v>
      </c>
      <c r="G245" s="54">
        <v>125010.90667</v>
      </c>
      <c r="H245" s="46" t="str">
        <f t="shared" si="38"/>
        <v>N/A</v>
      </c>
      <c r="I245" s="12">
        <v>-28.4</v>
      </c>
      <c r="J245" s="12">
        <v>29.63</v>
      </c>
      <c r="K245" s="47" t="s">
        <v>736</v>
      </c>
      <c r="L245" s="9" t="str">
        <f t="shared" si="39"/>
        <v>Yes</v>
      </c>
    </row>
    <row r="246" spans="1:12" ht="25.5" x14ac:dyDescent="0.2">
      <c r="A246" s="55" t="s">
        <v>1567</v>
      </c>
      <c r="B246" s="37" t="s">
        <v>213</v>
      </c>
      <c r="C246" s="54">
        <v>112320.68319</v>
      </c>
      <c r="D246" s="46" t="str">
        <f t="shared" si="36"/>
        <v>N/A</v>
      </c>
      <c r="E246" s="54">
        <v>90975.680531000005</v>
      </c>
      <c r="F246" s="46" t="str">
        <f t="shared" si="37"/>
        <v>N/A</v>
      </c>
      <c r="G246" s="54">
        <v>113032.93217</v>
      </c>
      <c r="H246" s="46" t="str">
        <f t="shared" si="38"/>
        <v>N/A</v>
      </c>
      <c r="I246" s="12">
        <v>-19</v>
      </c>
      <c r="J246" s="12">
        <v>24.25</v>
      </c>
      <c r="K246" s="47" t="s">
        <v>736</v>
      </c>
      <c r="L246" s="9" t="str">
        <f t="shared" si="39"/>
        <v>Yes</v>
      </c>
    </row>
    <row r="247" spans="1:12" ht="25.5" x14ac:dyDescent="0.2">
      <c r="A247" s="55" t="s">
        <v>1568</v>
      </c>
      <c r="B247" s="37" t="s">
        <v>213</v>
      </c>
      <c r="C247" s="54">
        <v>94230</v>
      </c>
      <c r="D247" s="46" t="str">
        <f t="shared" si="36"/>
        <v>N/A</v>
      </c>
      <c r="E247" s="54">
        <v>62539.75</v>
      </c>
      <c r="F247" s="46" t="str">
        <f t="shared" si="37"/>
        <v>N/A</v>
      </c>
      <c r="G247" s="54" t="s">
        <v>1736</v>
      </c>
      <c r="H247" s="46" t="str">
        <f t="shared" si="38"/>
        <v>N/A</v>
      </c>
      <c r="I247" s="12">
        <v>-33.6</v>
      </c>
      <c r="J247" s="12" t="s">
        <v>1736</v>
      </c>
      <c r="K247" s="47" t="s">
        <v>736</v>
      </c>
      <c r="L247" s="9" t="str">
        <f t="shared" si="39"/>
        <v>N/A</v>
      </c>
    </row>
    <row r="248" spans="1:12" ht="25.5" x14ac:dyDescent="0.2">
      <c r="A248" s="55" t="s">
        <v>1569</v>
      </c>
      <c r="B248" s="37" t="s">
        <v>213</v>
      </c>
      <c r="C248" s="54" t="s">
        <v>1736</v>
      </c>
      <c r="D248" s="46" t="str">
        <f t="shared" si="36"/>
        <v>N/A</v>
      </c>
      <c r="E248" s="54" t="s">
        <v>1736</v>
      </c>
      <c r="F248" s="46" t="str">
        <f t="shared" si="37"/>
        <v>N/A</v>
      </c>
      <c r="G248" s="54" t="s">
        <v>1736</v>
      </c>
      <c r="H248" s="46" t="str">
        <f t="shared" si="38"/>
        <v>N/A</v>
      </c>
      <c r="I248" s="12" t="s">
        <v>1736</v>
      </c>
      <c r="J248" s="12" t="s">
        <v>1736</v>
      </c>
      <c r="K248" s="47" t="s">
        <v>736</v>
      </c>
      <c r="L248" s="9" t="str">
        <f t="shared" si="39"/>
        <v>N/A</v>
      </c>
    </row>
    <row r="249" spans="1:12" ht="25.5" x14ac:dyDescent="0.2">
      <c r="A249" s="48" t="s">
        <v>1570</v>
      </c>
      <c r="B249" s="37" t="s">
        <v>213</v>
      </c>
      <c r="C249" s="46">
        <v>1.9719032951</v>
      </c>
      <c r="D249" s="46" t="str">
        <f t="shared" si="36"/>
        <v>N/A</v>
      </c>
      <c r="E249" s="46">
        <v>2.6407854643999999</v>
      </c>
      <c r="F249" s="46" t="str">
        <f t="shared" si="37"/>
        <v>N/A</v>
      </c>
      <c r="G249" s="46">
        <v>3.9765823484</v>
      </c>
      <c r="H249" s="46" t="str">
        <f t="shared" si="38"/>
        <v>N/A</v>
      </c>
      <c r="I249" s="12">
        <v>33.92</v>
      </c>
      <c r="J249" s="12">
        <v>50.58</v>
      </c>
      <c r="K249" s="47" t="s">
        <v>736</v>
      </c>
      <c r="L249" s="9" t="str">
        <f t="shared" si="39"/>
        <v>No</v>
      </c>
    </row>
    <row r="250" spans="1:12" ht="25.5" x14ac:dyDescent="0.2">
      <c r="A250" s="53" t="s">
        <v>1571</v>
      </c>
      <c r="B250" s="37" t="s">
        <v>213</v>
      </c>
      <c r="C250" s="46">
        <v>13.043478261000001</v>
      </c>
      <c r="D250" s="46" t="str">
        <f t="shared" si="36"/>
        <v>N/A</v>
      </c>
      <c r="E250" s="46">
        <v>25.899280575999999</v>
      </c>
      <c r="F250" s="46" t="str">
        <f t="shared" si="37"/>
        <v>N/A</v>
      </c>
      <c r="G250" s="46">
        <v>41.899441340999999</v>
      </c>
      <c r="H250" s="46" t="str">
        <f t="shared" si="38"/>
        <v>N/A</v>
      </c>
      <c r="I250" s="12">
        <v>98.56</v>
      </c>
      <c r="J250" s="12">
        <v>61.78</v>
      </c>
      <c r="K250" s="47" t="s">
        <v>736</v>
      </c>
      <c r="L250" s="9" t="str">
        <f t="shared" si="39"/>
        <v>No</v>
      </c>
    </row>
    <row r="251" spans="1:12" ht="25.5" x14ac:dyDescent="0.2">
      <c r="A251" s="53" t="s">
        <v>1572</v>
      </c>
      <c r="B251" s="37" t="s">
        <v>213</v>
      </c>
      <c r="C251" s="46">
        <v>2.5260392804</v>
      </c>
      <c r="D251" s="46" t="str">
        <f t="shared" si="36"/>
        <v>N/A</v>
      </c>
      <c r="E251" s="46">
        <v>3.3855649099999998</v>
      </c>
      <c r="F251" s="46" t="str">
        <f t="shared" si="37"/>
        <v>N/A</v>
      </c>
      <c r="G251" s="46">
        <v>5.1873458831999999</v>
      </c>
      <c r="H251" s="46" t="str">
        <f t="shared" si="38"/>
        <v>N/A</v>
      </c>
      <c r="I251" s="12">
        <v>34.03</v>
      </c>
      <c r="J251" s="12">
        <v>53.22</v>
      </c>
      <c r="K251" s="47" t="s">
        <v>736</v>
      </c>
      <c r="L251" s="9" t="str">
        <f t="shared" si="39"/>
        <v>No</v>
      </c>
    </row>
    <row r="252" spans="1:12" ht="25.5" x14ac:dyDescent="0.2">
      <c r="A252" s="53" t="s">
        <v>1573</v>
      </c>
      <c r="B252" s="37" t="s">
        <v>213</v>
      </c>
      <c r="C252" s="46">
        <v>3.0266343800000001E-2</v>
      </c>
      <c r="D252" s="46" t="str">
        <f t="shared" si="36"/>
        <v>N/A</v>
      </c>
      <c r="E252" s="46">
        <v>3.7282132500000002E-2</v>
      </c>
      <c r="F252" s="46" t="str">
        <f t="shared" si="37"/>
        <v>N/A</v>
      </c>
      <c r="G252" s="46">
        <v>0</v>
      </c>
      <c r="H252" s="46" t="str">
        <f t="shared" si="38"/>
        <v>N/A</v>
      </c>
      <c r="I252" s="12">
        <v>23.18</v>
      </c>
      <c r="J252" s="12">
        <v>-100</v>
      </c>
      <c r="K252" s="47" t="s">
        <v>736</v>
      </c>
      <c r="L252" s="9" t="str">
        <f t="shared" si="39"/>
        <v>No</v>
      </c>
    </row>
    <row r="253" spans="1:12" ht="25.5" x14ac:dyDescent="0.2">
      <c r="A253" s="53" t="s">
        <v>1574</v>
      </c>
      <c r="B253" s="37" t="s">
        <v>213</v>
      </c>
      <c r="C253" s="46">
        <v>0</v>
      </c>
      <c r="D253" s="46" t="str">
        <f t="shared" si="36"/>
        <v>N/A</v>
      </c>
      <c r="E253" s="46">
        <v>0</v>
      </c>
      <c r="F253" s="46" t="str">
        <f t="shared" si="37"/>
        <v>N/A</v>
      </c>
      <c r="G253" s="46">
        <v>0</v>
      </c>
      <c r="H253" s="46" t="str">
        <f t="shared" si="38"/>
        <v>N/A</v>
      </c>
      <c r="I253" s="12" t="s">
        <v>1736</v>
      </c>
      <c r="J253" s="12" t="s">
        <v>1736</v>
      </c>
      <c r="K253" s="47" t="s">
        <v>736</v>
      </c>
      <c r="L253" s="9" t="str">
        <f t="shared" si="39"/>
        <v>N/A</v>
      </c>
    </row>
    <row r="254" spans="1:12" x14ac:dyDescent="0.2">
      <c r="A254" s="169" t="s">
        <v>1633</v>
      </c>
      <c r="B254" s="170"/>
      <c r="C254" s="170"/>
      <c r="D254" s="170"/>
      <c r="E254" s="170"/>
      <c r="F254" s="170"/>
      <c r="G254" s="170"/>
      <c r="H254" s="170"/>
      <c r="I254" s="170"/>
      <c r="J254" s="170"/>
      <c r="K254" s="170"/>
      <c r="L254" s="171"/>
    </row>
    <row r="255" spans="1:12" x14ac:dyDescent="0.2">
      <c r="A255" s="159" t="s">
        <v>1631</v>
      </c>
      <c r="B255" s="160"/>
      <c r="C255" s="160"/>
      <c r="D255" s="160"/>
      <c r="E255" s="160"/>
      <c r="F255" s="160"/>
      <c r="G255" s="160"/>
      <c r="H255" s="160"/>
      <c r="I255" s="160"/>
      <c r="J255" s="160"/>
      <c r="K255" s="160"/>
      <c r="L255" s="161"/>
    </row>
    <row r="256" spans="1:12" s="21" customFormat="1" x14ac:dyDescent="0.2">
      <c r="A256" s="162" t="s">
        <v>1734</v>
      </c>
      <c r="B256" s="162"/>
      <c r="C256" s="162"/>
      <c r="D256" s="162"/>
      <c r="E256" s="162"/>
      <c r="F256" s="162"/>
      <c r="G256" s="162"/>
      <c r="H256" s="162"/>
      <c r="I256" s="162"/>
      <c r="J256" s="162"/>
      <c r="K256" s="162"/>
      <c r="L256" s="163"/>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4" sqref="A4:K4"/>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1730</v>
      </c>
      <c r="B1" s="151"/>
      <c r="C1" s="151"/>
      <c r="D1" s="151"/>
      <c r="E1" s="151"/>
      <c r="F1" s="151"/>
      <c r="G1" s="151"/>
      <c r="H1" s="151"/>
      <c r="I1" s="151"/>
      <c r="J1" s="151"/>
      <c r="K1" s="152"/>
    </row>
    <row r="2" spans="1:11" x14ac:dyDescent="0.2">
      <c r="A2" s="156" t="s">
        <v>1576</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184572</v>
      </c>
      <c r="D7" s="34" t="str">
        <f>IF($B7="N/A","N/A",IF(C7&gt;15,"No",IF(C7&lt;-15,"No","Yes")))</f>
        <v>N/A</v>
      </c>
      <c r="E7" s="33">
        <v>167688</v>
      </c>
      <c r="F7" s="34" t="str">
        <f>IF($B7="N/A","N/A",IF(E7&gt;15,"No",IF(E7&lt;-15,"No","Yes")))</f>
        <v>N/A</v>
      </c>
      <c r="G7" s="33">
        <v>163768</v>
      </c>
      <c r="H7" s="34" t="str">
        <f>IF($B7="N/A","N/A",IF(G7&gt;15,"No",IF(G7&lt;-15,"No","Yes")))</f>
        <v>N/A</v>
      </c>
      <c r="I7" s="35">
        <v>-9.15</v>
      </c>
      <c r="J7" s="35">
        <v>-2.34</v>
      </c>
      <c r="K7" s="34" t="str">
        <f t="shared" ref="K7:K24" si="0">IF(J7="Div by 0", "N/A", IF(J7="N/A","N/A", IF(J7&gt;30, "No", IF(J7&lt;-30, "No", "Yes"))))</f>
        <v>Yes</v>
      </c>
    </row>
    <row r="8" spans="1:11" x14ac:dyDescent="0.2">
      <c r="A8" s="28" t="s">
        <v>361</v>
      </c>
      <c r="B8" s="32" t="s">
        <v>213</v>
      </c>
      <c r="C8" s="36">
        <v>3.7844310079999999</v>
      </c>
      <c r="D8" s="34" t="str">
        <f>IF($B8="N/A","N/A",IF(C8&gt;15,"No",IF(C8&lt;-15,"No","Yes")))</f>
        <v>N/A</v>
      </c>
      <c r="E8" s="36">
        <v>3.8625304136</v>
      </c>
      <c r="F8" s="34" t="str">
        <f>IF($B8="N/A","N/A",IF(E8&gt;15,"No",IF(E8&lt;-15,"No","Yes")))</f>
        <v>N/A</v>
      </c>
      <c r="G8" s="36">
        <v>3.8328611206000001</v>
      </c>
      <c r="H8" s="34" t="str">
        <f>IF($B8="N/A","N/A",IF(G8&gt;15,"No",IF(G8&lt;-15,"No","Yes")))</f>
        <v>N/A</v>
      </c>
      <c r="I8" s="35">
        <v>2.0640000000000001</v>
      </c>
      <c r="J8" s="35">
        <v>-0.76800000000000002</v>
      </c>
      <c r="K8" s="34" t="str">
        <f t="shared" si="0"/>
        <v>Yes</v>
      </c>
    </row>
    <row r="9" spans="1:11" x14ac:dyDescent="0.2">
      <c r="A9" s="28" t="s">
        <v>302</v>
      </c>
      <c r="B9" s="37" t="s">
        <v>213</v>
      </c>
      <c r="C9" s="9">
        <v>96.215568992000001</v>
      </c>
      <c r="D9" s="9" t="str">
        <f>IF($B9="N/A","N/A",IF(C9&gt;15,"No",IF(C9&lt;-15,"No","Yes")))</f>
        <v>N/A</v>
      </c>
      <c r="E9" s="9">
        <v>96.137469585999995</v>
      </c>
      <c r="F9" s="9" t="str">
        <f>IF($B9="N/A","N/A",IF(E9&gt;15,"No",IF(E9&lt;-15,"No","Yes")))</f>
        <v>N/A</v>
      </c>
      <c r="G9" s="9">
        <v>96.167138879000007</v>
      </c>
      <c r="H9" s="9" t="str">
        <f>IF($B9="N/A","N/A",IF(G9&gt;15,"No",IF(G9&lt;-15,"No","Yes")))</f>
        <v>N/A</v>
      </c>
      <c r="I9" s="10">
        <v>-8.1000000000000003E-2</v>
      </c>
      <c r="J9" s="10">
        <v>3.09E-2</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28" t="s">
        <v>814</v>
      </c>
      <c r="B11" s="37" t="s">
        <v>214</v>
      </c>
      <c r="C11" s="9">
        <v>99.916563726000007</v>
      </c>
      <c r="D11" s="9" t="str">
        <f>IF(OR($B11="N/A",$C11="N/A"),"N/A",IF(C11&gt;100,"No",IF(C11&lt;95,"No","Yes")))</f>
        <v>Yes</v>
      </c>
      <c r="E11" s="9">
        <v>100</v>
      </c>
      <c r="F11" s="9" t="str">
        <f>IF(OR($B11="N/A",$E11="N/A"),"N/A",IF(E11&gt;100,"No",IF(E11&lt;95,"No","Yes")))</f>
        <v>Yes</v>
      </c>
      <c r="G11" s="9">
        <v>100</v>
      </c>
      <c r="H11" s="9" t="str">
        <f>IF($B11="N/A","N/A",IF(G11&gt;100,"No",IF(G11&lt;95,"No","Yes")))</f>
        <v>Yes</v>
      </c>
      <c r="I11" s="10">
        <v>8.3500000000000005E-2</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28" t="s">
        <v>815</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1" t="s">
        <v>305</v>
      </c>
      <c r="B14" s="37" t="s">
        <v>213</v>
      </c>
      <c r="C14" s="38">
        <v>6985</v>
      </c>
      <c r="D14" s="9" t="str">
        <f>IF($B14="N/A","N/A",IF(C14&gt;15,"No",IF(C14&lt;-15,"No","Yes")))</f>
        <v>N/A</v>
      </c>
      <c r="E14" s="38">
        <v>6477</v>
      </c>
      <c r="F14" s="9" t="str">
        <f>IF($B14="N/A","N/A",IF(E14&gt;15,"No",IF(E14&lt;-15,"No","Yes")))</f>
        <v>N/A</v>
      </c>
      <c r="G14" s="38">
        <v>6277</v>
      </c>
      <c r="H14" s="9" t="str">
        <f>IF($B14="N/A","N/A",IF(G14&gt;15,"No",IF(G14&lt;-15,"No","Yes")))</f>
        <v>N/A</v>
      </c>
      <c r="I14" s="10">
        <v>-7.27</v>
      </c>
      <c r="J14" s="10">
        <v>-3.09</v>
      </c>
      <c r="K14" s="9" t="str">
        <f t="shared" si="0"/>
        <v>Yes</v>
      </c>
    </row>
    <row r="15" spans="1:11" x14ac:dyDescent="0.2">
      <c r="A15" s="28" t="s">
        <v>433</v>
      </c>
      <c r="B15" s="37" t="s">
        <v>215</v>
      </c>
      <c r="C15" s="9">
        <v>100</v>
      </c>
      <c r="D15" s="9" t="str">
        <f>IF($B15="N/A","N/A",IF(C15&gt;20,"No",IF(C15&lt;5,"No","Yes")))</f>
        <v>No</v>
      </c>
      <c r="E15" s="9">
        <v>100</v>
      </c>
      <c r="F15" s="9" t="str">
        <f>IF($B15="N/A","N/A",IF(E15&gt;20,"No",IF(E15&lt;5,"No","Yes")))</f>
        <v>No</v>
      </c>
      <c r="G15" s="9">
        <v>100</v>
      </c>
      <c r="H15" s="9" t="str">
        <f>IF($B15="N/A","N/A",IF(G15&gt;20,"No",IF(G15&lt;5,"No","Yes")))</f>
        <v>No</v>
      </c>
      <c r="I15" s="10">
        <v>0</v>
      </c>
      <c r="J15" s="10">
        <v>0</v>
      </c>
      <c r="K15" s="9" t="str">
        <f t="shared" si="0"/>
        <v>Yes</v>
      </c>
    </row>
    <row r="16" spans="1:11" x14ac:dyDescent="0.2">
      <c r="A16" s="28" t="s">
        <v>434</v>
      </c>
      <c r="B16" s="37" t="s">
        <v>213</v>
      </c>
      <c r="C16" s="9">
        <v>0</v>
      </c>
      <c r="D16" s="9" t="str">
        <f>IF($B16="N/A","N/A",IF(C16&gt;15,"No",IF(C16&lt;-15,"No","Yes")))</f>
        <v>N/A</v>
      </c>
      <c r="E16" s="9">
        <v>0</v>
      </c>
      <c r="F16" s="9" t="str">
        <f>IF($B16="N/A","N/A",IF(E16&gt;15,"No",IF(E16&lt;-15,"No","Yes")))</f>
        <v>N/A</v>
      </c>
      <c r="G16" s="9">
        <v>0</v>
      </c>
      <c r="H16" s="9" t="str">
        <f>IF($B16="N/A","N/A",IF(G16&gt;15,"No",IF(G16&lt;-15,"No","Yes")))</f>
        <v>N/A</v>
      </c>
      <c r="I16" s="10" t="s">
        <v>1736</v>
      </c>
      <c r="J16" s="10" t="s">
        <v>1736</v>
      </c>
      <c r="K16" s="9" t="str">
        <f t="shared" si="0"/>
        <v>N/A</v>
      </c>
    </row>
    <row r="17" spans="1:11" x14ac:dyDescent="0.2">
      <c r="A17" s="28" t="s">
        <v>435</v>
      </c>
      <c r="B17" s="37" t="s">
        <v>213</v>
      </c>
      <c r="C17" s="9">
        <v>0.58697208300000003</v>
      </c>
      <c r="D17" s="9" t="str">
        <f>IF($B17="N/A","N/A",IF(C17&gt;15,"No",IF(C17&lt;-15,"No","Yes")))</f>
        <v>N/A</v>
      </c>
      <c r="E17" s="9">
        <v>7.6733055426999996</v>
      </c>
      <c r="F17" s="9" t="str">
        <f>IF($B17="N/A","N/A",IF(E17&gt;15,"No",IF(E17&lt;-15,"No","Yes")))</f>
        <v>N/A</v>
      </c>
      <c r="G17" s="9">
        <v>4.365142584</v>
      </c>
      <c r="H17" s="9" t="str">
        <f>IF($B17="N/A","N/A",IF(G17&gt;15,"No",IF(G17&lt;-15,"No","Yes")))</f>
        <v>N/A</v>
      </c>
      <c r="I17" s="10">
        <v>1207</v>
      </c>
      <c r="J17" s="10">
        <v>-43.1</v>
      </c>
      <c r="K17" s="9" t="str">
        <f t="shared" si="0"/>
        <v>No</v>
      </c>
    </row>
    <row r="18" spans="1:11" x14ac:dyDescent="0.2">
      <c r="A18" s="28" t="s">
        <v>816</v>
      </c>
      <c r="B18" s="37" t="s">
        <v>213</v>
      </c>
      <c r="C18" s="98">
        <v>1031.5365853999999</v>
      </c>
      <c r="D18" s="9" t="str">
        <f>IF($B18="N/A","N/A",IF(C18&gt;15,"No",IF(C18&lt;-15,"No","Yes")))</f>
        <v>N/A</v>
      </c>
      <c r="E18" s="98">
        <v>738.87323944000002</v>
      </c>
      <c r="F18" s="9" t="str">
        <f>IF($B18="N/A","N/A",IF(E18&gt;15,"No",IF(E18&lt;-15,"No","Yes")))</f>
        <v>N/A</v>
      </c>
      <c r="G18" s="98">
        <v>804.10948904999998</v>
      </c>
      <c r="H18" s="9" t="str">
        <f>IF($B18="N/A","N/A",IF(G18&gt;15,"No",IF(G18&lt;-15,"No","Yes")))</f>
        <v>N/A</v>
      </c>
      <c r="I18" s="10">
        <v>-28.4</v>
      </c>
      <c r="J18" s="10">
        <v>8.8290000000000006</v>
      </c>
      <c r="K18" s="9" t="str">
        <f t="shared" si="0"/>
        <v>Yes</v>
      </c>
    </row>
    <row r="19" spans="1:11" x14ac:dyDescent="0.2">
      <c r="A19" s="3" t="s">
        <v>306</v>
      </c>
      <c r="B19" s="37" t="s">
        <v>213</v>
      </c>
      <c r="C19" s="38">
        <v>37</v>
      </c>
      <c r="D19" s="37" t="s">
        <v>213</v>
      </c>
      <c r="E19" s="38">
        <v>16</v>
      </c>
      <c r="F19" s="37" t="s">
        <v>213</v>
      </c>
      <c r="G19" s="38">
        <v>0</v>
      </c>
      <c r="H19" s="9" t="str">
        <f>IF($B19="N/A","N/A",IF(G19&gt;15,"No",IF(G19&lt;-15,"No","Yes")))</f>
        <v>N/A</v>
      </c>
      <c r="I19" s="10">
        <v>-56.8</v>
      </c>
      <c r="J19" s="10">
        <v>-100</v>
      </c>
      <c r="K19" s="9" t="str">
        <f t="shared" si="0"/>
        <v>No</v>
      </c>
    </row>
    <row r="20" spans="1:11" x14ac:dyDescent="0.2">
      <c r="A20" s="3" t="s">
        <v>346</v>
      </c>
      <c r="B20" s="37" t="s">
        <v>213</v>
      </c>
      <c r="C20" s="8">
        <v>2.0046377600000002E-2</v>
      </c>
      <c r="D20" s="37" t="s">
        <v>213</v>
      </c>
      <c r="E20" s="8">
        <v>9.5415294999999997E-3</v>
      </c>
      <c r="F20" s="37" t="s">
        <v>213</v>
      </c>
      <c r="G20" s="8">
        <v>0</v>
      </c>
      <c r="H20" s="9" t="str">
        <f>IF($B20="N/A","N/A",IF(G20&gt;15,"No",IF(G20&lt;-15,"No","Yes")))</f>
        <v>N/A</v>
      </c>
      <c r="I20" s="10">
        <v>-52.4</v>
      </c>
      <c r="J20" s="10">
        <v>-100</v>
      </c>
      <c r="K20" s="9" t="str">
        <f t="shared" si="0"/>
        <v>No</v>
      </c>
    </row>
    <row r="21" spans="1:11" ht="25.5" x14ac:dyDescent="0.2">
      <c r="A21" s="3" t="s">
        <v>817</v>
      </c>
      <c r="B21" s="37" t="s">
        <v>213</v>
      </c>
      <c r="C21" s="39">
        <v>1037.3513514000001</v>
      </c>
      <c r="D21" s="9" t="str">
        <f>IF($B21="N/A","N/A",IF(C21&gt;60,"No",IF(C21&lt;15,"No","Yes")))</f>
        <v>N/A</v>
      </c>
      <c r="E21" s="39">
        <v>639.3125</v>
      </c>
      <c r="F21" s="9" t="str">
        <f>IF($B21="N/A","N/A",IF(E21&gt;60,"No",IF(E21&lt;15,"No","Yes")))</f>
        <v>N/A</v>
      </c>
      <c r="G21" s="39" t="s">
        <v>1736</v>
      </c>
      <c r="H21" s="9" t="str">
        <f>IF($B21="N/A","N/A",IF(G21&gt;60,"No",IF(G21&lt;15,"No","Yes")))</f>
        <v>N/A</v>
      </c>
      <c r="I21" s="10">
        <v>-38.4</v>
      </c>
      <c r="J21" s="10" t="s">
        <v>1736</v>
      </c>
      <c r="K21" s="9" t="str">
        <f t="shared" si="0"/>
        <v>N/A</v>
      </c>
    </row>
    <row r="22" spans="1:11" x14ac:dyDescent="0.2">
      <c r="A22" s="3" t="s">
        <v>818</v>
      </c>
      <c r="B22" s="37" t="s">
        <v>217</v>
      </c>
      <c r="C22" s="38">
        <v>0</v>
      </c>
      <c r="D22" s="9" t="str">
        <f>IF($B22="N/A","N/A",IF(C22="N/A","N/A",IF(C22=0,"Yes","No")))</f>
        <v>Yes</v>
      </c>
      <c r="E22" s="38">
        <v>0</v>
      </c>
      <c r="F22" s="9" t="str">
        <f>IF($B22="N/A","N/A",IF(E22="N/A","N/A",IF(E22=0,"Yes","No")))</f>
        <v>Yes</v>
      </c>
      <c r="G22" s="38">
        <v>0</v>
      </c>
      <c r="H22" s="9" t="str">
        <f>IF($B22="N/A","N/A",IF(G22=0,"Yes","No"))</f>
        <v>Yes</v>
      </c>
      <c r="I22" s="10" t="s">
        <v>1736</v>
      </c>
      <c r="J22" s="10" t="s">
        <v>1736</v>
      </c>
      <c r="K22" s="9" t="str">
        <f t="shared" si="0"/>
        <v>N/A</v>
      </c>
    </row>
    <row r="23" spans="1:11" x14ac:dyDescent="0.2">
      <c r="A23" s="3" t="s">
        <v>819</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1736</v>
      </c>
      <c r="J23" s="10" t="s">
        <v>1736</v>
      </c>
      <c r="K23" s="9" t="str">
        <f t="shared" si="0"/>
        <v>N/A</v>
      </c>
    </row>
    <row r="24" spans="1:11" x14ac:dyDescent="0.2">
      <c r="A24" s="3" t="s">
        <v>820</v>
      </c>
      <c r="B24" s="37" t="s">
        <v>217</v>
      </c>
      <c r="C24" s="98">
        <v>0</v>
      </c>
      <c r="D24" s="9" t="str">
        <f>IF($B24="N/A","N/A",IF(C24="N/A","N/A",IF(C24=0,"Yes","No")))</f>
        <v>Yes</v>
      </c>
      <c r="E24" s="98">
        <v>0</v>
      </c>
      <c r="F24" s="9" t="str">
        <f t="shared" si="4"/>
        <v>Yes</v>
      </c>
      <c r="G24" s="98">
        <v>0</v>
      </c>
      <c r="H24" s="9" t="str">
        <f t="shared" si="5"/>
        <v>Yes</v>
      </c>
      <c r="I24" s="10" t="s">
        <v>1736</v>
      </c>
      <c r="J24" s="10" t="s">
        <v>1736</v>
      </c>
      <c r="K24" s="9" t="str">
        <f t="shared" si="0"/>
        <v>N/A</v>
      </c>
    </row>
    <row r="25" spans="1:11" s="125" customFormat="1" x14ac:dyDescent="0.2">
      <c r="A25" s="120" t="s">
        <v>1633</v>
      </c>
      <c r="B25" s="121"/>
      <c r="C25" s="122"/>
      <c r="D25" s="123"/>
      <c r="E25" s="122"/>
      <c r="F25" s="123"/>
      <c r="G25" s="122"/>
      <c r="H25" s="123"/>
      <c r="I25" s="124"/>
      <c r="J25" s="124"/>
      <c r="K25" s="123"/>
    </row>
    <row r="26" spans="1:11" ht="16.5" customHeight="1" x14ac:dyDescent="0.2">
      <c r="A26" s="159" t="s">
        <v>1631</v>
      </c>
      <c r="B26" s="160"/>
      <c r="C26" s="160"/>
      <c r="D26" s="160"/>
      <c r="E26" s="160"/>
      <c r="F26" s="160"/>
      <c r="G26" s="160"/>
      <c r="H26" s="160"/>
      <c r="I26" s="160"/>
      <c r="J26" s="160"/>
      <c r="K26" s="161"/>
    </row>
    <row r="27" spans="1:11" x14ac:dyDescent="0.2">
      <c r="A27" s="162" t="s">
        <v>1734</v>
      </c>
      <c r="B27" s="162"/>
      <c r="C27" s="162"/>
      <c r="D27" s="162"/>
      <c r="E27" s="162"/>
      <c r="F27" s="162"/>
      <c r="G27" s="162"/>
      <c r="H27" s="162"/>
      <c r="I27" s="162"/>
      <c r="J27" s="162"/>
      <c r="K27" s="163"/>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1730</v>
      </c>
      <c r="B1" s="151"/>
      <c r="C1" s="151"/>
      <c r="D1" s="151"/>
      <c r="E1" s="151"/>
      <c r="F1" s="151"/>
      <c r="G1" s="151"/>
      <c r="H1" s="151"/>
      <c r="I1" s="151"/>
      <c r="J1" s="151"/>
      <c r="K1" s="152"/>
    </row>
    <row r="2" spans="1:11" x14ac:dyDescent="0.2">
      <c r="A2" s="156" t="s">
        <v>1577</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2" t="s">
        <v>301</v>
      </c>
      <c r="B6" s="37" t="s">
        <v>213</v>
      </c>
      <c r="C6" s="38">
        <v>0</v>
      </c>
      <c r="D6" s="9" t="str">
        <f>IF($B6="N/A","N/A",IF(C6&gt;15,"No",IF(C6&lt;-15,"No","Yes")))</f>
        <v>N/A</v>
      </c>
      <c r="E6" s="38">
        <v>0</v>
      </c>
      <c r="F6" s="9" t="str">
        <f>IF($B6="N/A","N/A",IF(E6&gt;15,"No",IF(E6&lt;-15,"No","Yes")))</f>
        <v>N/A</v>
      </c>
      <c r="G6" s="38">
        <v>0</v>
      </c>
      <c r="H6" s="9" t="str">
        <f>IF($B6="N/A","N/A",IF(G6&gt;15,"No",IF(G6&lt;-15,"No","Yes")))</f>
        <v>N/A</v>
      </c>
      <c r="I6" s="10" t="s">
        <v>1736</v>
      </c>
      <c r="J6" s="10" t="s">
        <v>1736</v>
      </c>
      <c r="K6" s="9" t="str">
        <f t="shared" ref="K6:K36" si="0">IF(J6="Div by 0", "N/A", IF(J6="N/A","N/A", IF(J6&gt;30, "No", IF(J6&lt;-30, "No", "Yes"))))</f>
        <v>N/A</v>
      </c>
    </row>
    <row r="7" spans="1:11" x14ac:dyDescent="0.2">
      <c r="A7" s="112" t="s">
        <v>307</v>
      </c>
      <c r="B7" s="37" t="s">
        <v>214</v>
      </c>
      <c r="C7" s="113" t="s">
        <v>1736</v>
      </c>
      <c r="D7" s="9" t="str">
        <f>IF($B7="N/A","N/A",IF(C7&gt;100,"No",IF(C7&lt;95,"No","Yes")))</f>
        <v>No</v>
      </c>
      <c r="E7" s="113" t="s">
        <v>1736</v>
      </c>
      <c r="F7" s="9" t="str">
        <f>IF($B7="N/A","N/A",IF(E7&gt;100,"No",IF(E7&lt;95,"No","Yes")))</f>
        <v>No</v>
      </c>
      <c r="G7" s="9" t="s">
        <v>1736</v>
      </c>
      <c r="H7" s="9" t="str">
        <f>IF($B7="N/A","N/A",IF(G7&gt;100,"No",IF(G7&lt;95,"No","Yes")))</f>
        <v>No</v>
      </c>
      <c r="I7" s="10" t="s">
        <v>1736</v>
      </c>
      <c r="J7" s="10" t="s">
        <v>1736</v>
      </c>
      <c r="K7" s="9" t="str">
        <f t="shared" si="0"/>
        <v>N/A</v>
      </c>
    </row>
    <row r="8" spans="1:11" x14ac:dyDescent="0.2">
      <c r="A8" s="112" t="s">
        <v>308</v>
      </c>
      <c r="B8" s="37" t="s">
        <v>217</v>
      </c>
      <c r="C8" s="113" t="s">
        <v>1736</v>
      </c>
      <c r="D8" s="9" t="str">
        <f>IF($B8="N/A","N/A",IF(C8=0,"Yes","No"))</f>
        <v>No</v>
      </c>
      <c r="E8" s="113" t="s">
        <v>1736</v>
      </c>
      <c r="F8" s="9" t="str">
        <f>IF($B8="N/A","N/A",IF(E8=0,"Yes","No"))</f>
        <v>No</v>
      </c>
      <c r="G8" s="113" t="s">
        <v>1736</v>
      </c>
      <c r="H8" s="9" t="str">
        <f>IF($B8="N/A","N/A",IF(G8=0,"Yes","No"))</f>
        <v>No</v>
      </c>
      <c r="I8" s="10" t="s">
        <v>1736</v>
      </c>
      <c r="J8" s="10" t="s">
        <v>1736</v>
      </c>
      <c r="K8" s="9" t="str">
        <f t="shared" si="0"/>
        <v>N/A</v>
      </c>
    </row>
    <row r="9" spans="1:11" x14ac:dyDescent="0.2">
      <c r="A9" s="112" t="s">
        <v>821</v>
      </c>
      <c r="B9" s="37" t="s">
        <v>218</v>
      </c>
      <c r="C9" s="98" t="s">
        <v>1736</v>
      </c>
      <c r="D9" s="9" t="str">
        <f>IF($B9="N/A","N/A",IF(C9&gt;7000,"No",IF(C9&lt;2000,"No","Yes")))</f>
        <v>No</v>
      </c>
      <c r="E9" s="98" t="s">
        <v>1736</v>
      </c>
      <c r="F9" s="9" t="str">
        <f>IF($B9="N/A","N/A",IF(E9&gt;7000,"No",IF(E9&lt;2000,"No","Yes")))</f>
        <v>No</v>
      </c>
      <c r="G9" s="98" t="s">
        <v>1736</v>
      </c>
      <c r="H9" s="9" t="str">
        <f>IF($B9="N/A","N/A",IF(G9&gt;7000,"No",IF(G9&lt;2000,"No","Yes")))</f>
        <v>No</v>
      </c>
      <c r="I9" s="10" t="s">
        <v>1736</v>
      </c>
      <c r="J9" s="10" t="s">
        <v>1736</v>
      </c>
      <c r="K9" s="9" t="str">
        <f t="shared" si="0"/>
        <v>N/A</v>
      </c>
    </row>
    <row r="10" spans="1:11" x14ac:dyDescent="0.2">
      <c r="A10" s="112" t="s">
        <v>822</v>
      </c>
      <c r="B10" s="37" t="s">
        <v>213</v>
      </c>
      <c r="C10" s="98" t="s">
        <v>1736</v>
      </c>
      <c r="D10" s="9" t="str">
        <f>IF($B10="N/A","N/A",IF(C10&gt;15,"No",IF(C10&lt;-15,"No","Yes")))</f>
        <v>N/A</v>
      </c>
      <c r="E10" s="98" t="s">
        <v>1736</v>
      </c>
      <c r="F10" s="9" t="str">
        <f>IF($B10="N/A","N/A",IF(E10&gt;15,"No",IF(E10&lt;-15,"No","Yes")))</f>
        <v>N/A</v>
      </c>
      <c r="G10" s="98" t="s">
        <v>1736</v>
      </c>
      <c r="H10" s="9" t="str">
        <f>IF($B10="N/A","N/A",IF(G10&gt;15,"No",IF(G10&lt;-15,"No","Yes")))</f>
        <v>N/A</v>
      </c>
      <c r="I10" s="10" t="s">
        <v>1736</v>
      </c>
      <c r="J10" s="10" t="s">
        <v>1736</v>
      </c>
      <c r="K10" s="9" t="str">
        <f t="shared" si="0"/>
        <v>N/A</v>
      </c>
    </row>
    <row r="11" spans="1:11" x14ac:dyDescent="0.2">
      <c r="A11" s="112" t="s">
        <v>309</v>
      </c>
      <c r="B11" s="37" t="s">
        <v>219</v>
      </c>
      <c r="C11" s="9" t="s">
        <v>1736</v>
      </c>
      <c r="D11" s="9" t="str">
        <f>IF($B11="N/A","N/A",IF(C11&gt;10,"No",IF(C11&lt;=0,"No","Yes")))</f>
        <v>No</v>
      </c>
      <c r="E11" s="9" t="s">
        <v>1736</v>
      </c>
      <c r="F11" s="9" t="str">
        <f>IF($B11="N/A","N/A",IF(E11&gt;10,"No",IF(E11&lt;=0,"No","Yes")))</f>
        <v>No</v>
      </c>
      <c r="G11" s="9" t="s">
        <v>1736</v>
      </c>
      <c r="H11" s="9" t="str">
        <f>IF($B11="N/A","N/A",IF(G11&gt;10,"No",IF(G11&lt;=0,"No","Yes")))</f>
        <v>No</v>
      </c>
      <c r="I11" s="10" t="s">
        <v>1736</v>
      </c>
      <c r="J11" s="10" t="s">
        <v>1736</v>
      </c>
      <c r="K11" s="9" t="str">
        <f t="shared" si="0"/>
        <v>N/A</v>
      </c>
    </row>
    <row r="12" spans="1:11" x14ac:dyDescent="0.2">
      <c r="A12" s="112" t="s">
        <v>823</v>
      </c>
      <c r="B12" s="37" t="s">
        <v>213</v>
      </c>
      <c r="C12" s="98" t="s">
        <v>1736</v>
      </c>
      <c r="D12" s="9" t="str">
        <f>IF($B12="N/A","N/A",IF(C12&gt;15,"No",IF(C12&lt;-15,"No","Yes")))</f>
        <v>N/A</v>
      </c>
      <c r="E12" s="98" t="s">
        <v>1736</v>
      </c>
      <c r="F12" s="9" t="str">
        <f>IF($B12="N/A","N/A",IF(E12&gt;15,"No",IF(E12&lt;-15,"No","Yes")))</f>
        <v>N/A</v>
      </c>
      <c r="G12" s="98" t="s">
        <v>1736</v>
      </c>
      <c r="H12" s="9" t="str">
        <f>IF($B12="N/A","N/A",IF(G12&gt;15,"No",IF(G12&lt;-15,"No","Yes")))</f>
        <v>N/A</v>
      </c>
      <c r="I12" s="10" t="s">
        <v>1736</v>
      </c>
      <c r="J12" s="10" t="s">
        <v>1736</v>
      </c>
      <c r="K12" s="9" t="str">
        <f t="shared" si="0"/>
        <v>N/A</v>
      </c>
    </row>
    <row r="13" spans="1:11" x14ac:dyDescent="0.2">
      <c r="A13" s="112" t="s">
        <v>310</v>
      </c>
      <c r="B13" s="37" t="s">
        <v>214</v>
      </c>
      <c r="C13" s="8" t="s">
        <v>1736</v>
      </c>
      <c r="D13" s="9" t="str">
        <f>IF($B13="N/A","N/A",IF(C13&gt;100,"No",IF(C13&lt;95,"No","Yes")))</f>
        <v>No</v>
      </c>
      <c r="E13" s="8" t="s">
        <v>1736</v>
      </c>
      <c r="F13" s="9" t="str">
        <f>IF($B13="N/A","N/A",IF(E13&gt;100,"No",IF(E13&lt;95,"No","Yes")))</f>
        <v>No</v>
      </c>
      <c r="G13" s="8" t="s">
        <v>1736</v>
      </c>
      <c r="H13" s="9" t="str">
        <f>IF($B13="N/A","N/A",IF(G13&gt;100,"No",IF(G13&lt;95,"No","Yes")))</f>
        <v>No</v>
      </c>
      <c r="I13" s="10" t="s">
        <v>1736</v>
      </c>
      <c r="J13" s="10" t="s">
        <v>1736</v>
      </c>
      <c r="K13" s="9" t="str">
        <f t="shared" si="0"/>
        <v>N/A</v>
      </c>
    </row>
    <row r="14" spans="1:11" x14ac:dyDescent="0.2">
      <c r="A14" s="112" t="s">
        <v>824</v>
      </c>
      <c r="B14" s="37" t="s">
        <v>220</v>
      </c>
      <c r="C14" s="8" t="s">
        <v>1736</v>
      </c>
      <c r="D14" s="9" t="str">
        <f>IF($B14="N/A","N/A",IF(C14&gt;1,"Yes","No"))</f>
        <v>Yes</v>
      </c>
      <c r="E14" s="8" t="s">
        <v>1736</v>
      </c>
      <c r="F14" s="9" t="str">
        <f>IF($B14="N/A","N/A",IF(E14&gt;1,"Yes","No"))</f>
        <v>Yes</v>
      </c>
      <c r="G14" s="8" t="s">
        <v>1736</v>
      </c>
      <c r="H14" s="9" t="str">
        <f>IF($B14="N/A","N/A",IF(G14&gt;1,"Yes","No"))</f>
        <v>Yes</v>
      </c>
      <c r="I14" s="10" t="s">
        <v>1736</v>
      </c>
      <c r="J14" s="10" t="s">
        <v>1736</v>
      </c>
      <c r="K14" s="9" t="str">
        <f t="shared" si="0"/>
        <v>N/A</v>
      </c>
    </row>
    <row r="15" spans="1:11" x14ac:dyDescent="0.2">
      <c r="A15" s="112" t="s">
        <v>311</v>
      </c>
      <c r="B15" s="37" t="s">
        <v>214</v>
      </c>
      <c r="C15" s="8" t="s">
        <v>1736</v>
      </c>
      <c r="D15" s="9" t="str">
        <f>IF($B15="N/A","N/A",IF(C15&gt;100,"No",IF(C15&lt;95,"No","Yes")))</f>
        <v>No</v>
      </c>
      <c r="E15" s="8" t="s">
        <v>1736</v>
      </c>
      <c r="F15" s="9" t="str">
        <f>IF($B15="N/A","N/A",IF(E15&gt;100,"No",IF(E15&lt;95,"No","Yes")))</f>
        <v>No</v>
      </c>
      <c r="G15" s="8" t="s">
        <v>1736</v>
      </c>
      <c r="H15" s="9" t="str">
        <f>IF($B15="N/A","N/A",IF(G15&gt;100,"No",IF(G15&lt;95,"No","Yes")))</f>
        <v>No</v>
      </c>
      <c r="I15" s="10" t="s">
        <v>1736</v>
      </c>
      <c r="J15" s="10" t="s">
        <v>1736</v>
      </c>
      <c r="K15" s="9" t="str">
        <f t="shared" si="0"/>
        <v>N/A</v>
      </c>
    </row>
    <row r="16" spans="1:11" x14ac:dyDescent="0.2">
      <c r="A16" s="112" t="s">
        <v>825</v>
      </c>
      <c r="B16" s="37" t="s">
        <v>221</v>
      </c>
      <c r="C16" s="8" t="s">
        <v>1736</v>
      </c>
      <c r="D16" s="9" t="str">
        <f>IF($B16="N/A","N/A",IF(C16&gt;3,"Yes","No"))</f>
        <v>Yes</v>
      </c>
      <c r="E16" s="8" t="s">
        <v>1736</v>
      </c>
      <c r="F16" s="9" t="str">
        <f>IF($B16="N/A","N/A",IF(E16&gt;3,"Yes","No"))</f>
        <v>Yes</v>
      </c>
      <c r="G16" s="8" t="s">
        <v>1736</v>
      </c>
      <c r="H16" s="9" t="str">
        <f>IF($B16="N/A","N/A",IF(G16&gt;3,"Yes","No"))</f>
        <v>Yes</v>
      </c>
      <c r="I16" s="10" t="s">
        <v>1736</v>
      </c>
      <c r="J16" s="10" t="s">
        <v>1736</v>
      </c>
      <c r="K16" s="9" t="str">
        <f t="shared" si="0"/>
        <v>N/A</v>
      </c>
    </row>
    <row r="17" spans="1:11" x14ac:dyDescent="0.2">
      <c r="A17" s="112" t="s">
        <v>826</v>
      </c>
      <c r="B17" s="37" t="s">
        <v>222</v>
      </c>
      <c r="C17" s="8" t="s">
        <v>1736</v>
      </c>
      <c r="D17" s="9" t="str">
        <f>IF($B17="N/A","N/A",IF(C17&gt;=8,"No",IF(C17&lt;2,"No","Yes")))</f>
        <v>No</v>
      </c>
      <c r="E17" s="8" t="s">
        <v>1736</v>
      </c>
      <c r="F17" s="9" t="str">
        <f>IF($B17="N/A","N/A",IF(E17&gt;=8,"No",IF(E17&lt;2,"No","Yes")))</f>
        <v>No</v>
      </c>
      <c r="G17" s="8" t="s">
        <v>1736</v>
      </c>
      <c r="H17" s="9" t="str">
        <f>IF($B17="N/A","N/A",IF(G17&gt;=8,"No",IF(G17&lt;2,"No","Yes")))</f>
        <v>No</v>
      </c>
      <c r="I17" s="10" t="s">
        <v>1736</v>
      </c>
      <c r="J17" s="10" t="s">
        <v>1736</v>
      </c>
      <c r="K17" s="9" t="str">
        <f t="shared" si="0"/>
        <v>N/A</v>
      </c>
    </row>
    <row r="18" spans="1:11" x14ac:dyDescent="0.2">
      <c r="A18" s="112" t="s">
        <v>827</v>
      </c>
      <c r="B18" s="37" t="s">
        <v>222</v>
      </c>
      <c r="C18" s="8" t="s">
        <v>1736</v>
      </c>
      <c r="D18" s="9" t="str">
        <f>IF($B18="N/A","N/A",IF(C18&gt;=8,"No",IF(C18&lt;2,"No","Yes")))</f>
        <v>No</v>
      </c>
      <c r="E18" s="8" t="s">
        <v>1736</v>
      </c>
      <c r="F18" s="9" t="str">
        <f>IF($B18="N/A","N/A",IF(E18&gt;=8,"No",IF(E18&lt;2,"No","Yes")))</f>
        <v>No</v>
      </c>
      <c r="G18" s="8" t="s">
        <v>1736</v>
      </c>
      <c r="H18" s="9" t="str">
        <f>IF($B18="N/A","N/A",IF(G18&gt;=8,"No",IF(G18&lt;2,"No","Yes")))</f>
        <v>No</v>
      </c>
      <c r="I18" s="10" t="s">
        <v>1736</v>
      </c>
      <c r="J18" s="10" t="s">
        <v>1736</v>
      </c>
      <c r="K18" s="9" t="str">
        <f t="shared" si="0"/>
        <v>N/A</v>
      </c>
    </row>
    <row r="19" spans="1:11" x14ac:dyDescent="0.2">
      <c r="A19" s="112" t="s">
        <v>312</v>
      </c>
      <c r="B19" s="37" t="s">
        <v>223</v>
      </c>
      <c r="C19" s="8" t="s">
        <v>1736</v>
      </c>
      <c r="D19" s="9" t="str">
        <f>IF(OR($B19="N/A",$C19="N/A"),"N/A",IF(C19&gt;100,"No",IF(C19&lt;98,"No","Yes")))</f>
        <v>No</v>
      </c>
      <c r="E19" s="8" t="s">
        <v>1736</v>
      </c>
      <c r="F19" s="9" t="str">
        <f>IF(OR($B19="N/A",$E19="N/A"),"N/A",IF(E19&gt;100,"No",IF(E19&lt;98,"No","Yes")))</f>
        <v>No</v>
      </c>
      <c r="G19" s="8" t="s">
        <v>1736</v>
      </c>
      <c r="H19" s="9" t="str">
        <f>IF($B19="N/A","N/A",IF(G19&gt;100,"No",IF(G19&lt;98,"No","Yes")))</f>
        <v>No</v>
      </c>
      <c r="I19" s="10" t="s">
        <v>1736</v>
      </c>
      <c r="J19" s="10" t="s">
        <v>1736</v>
      </c>
      <c r="K19" s="9" t="str">
        <f t="shared" si="0"/>
        <v>N/A</v>
      </c>
    </row>
    <row r="20" spans="1:11" x14ac:dyDescent="0.2">
      <c r="A20" s="112" t="s">
        <v>31</v>
      </c>
      <c r="B20" s="62" t="s">
        <v>214</v>
      </c>
      <c r="C20" s="8" t="s">
        <v>1736</v>
      </c>
      <c r="D20" s="9" t="str">
        <f>IF($B20="N/A","N/A",IF(C20&gt;100,"No",IF(C20&lt;95,"No","Yes")))</f>
        <v>No</v>
      </c>
      <c r="E20" s="8" t="s">
        <v>1736</v>
      </c>
      <c r="F20" s="9" t="str">
        <f>IF($B20="N/A","N/A",IF(E20&gt;100,"No",IF(E20&lt;95,"No","Yes")))</f>
        <v>No</v>
      </c>
      <c r="G20" s="8" t="s">
        <v>1736</v>
      </c>
      <c r="H20" s="9" t="str">
        <f>IF($B20="N/A","N/A",IF(G20&gt;100,"No",IF(G20&lt;95,"No","Yes")))</f>
        <v>No</v>
      </c>
      <c r="I20" s="10" t="s">
        <v>1736</v>
      </c>
      <c r="J20" s="10" t="s">
        <v>1736</v>
      </c>
      <c r="K20" s="9" t="str">
        <f t="shared" si="0"/>
        <v>N/A</v>
      </c>
    </row>
    <row r="21" spans="1:11" x14ac:dyDescent="0.2">
      <c r="A21" s="112" t="s">
        <v>313</v>
      </c>
      <c r="B21" s="37" t="s">
        <v>214</v>
      </c>
      <c r="C21" s="8" t="s">
        <v>1736</v>
      </c>
      <c r="D21" s="9" t="str">
        <f>IF($B21="N/A","N/A",IF(C21&gt;100,"No",IF(C21&lt;95,"No","Yes")))</f>
        <v>No</v>
      </c>
      <c r="E21" s="8" t="s">
        <v>1736</v>
      </c>
      <c r="F21" s="9" t="str">
        <f>IF($B21="N/A","N/A",IF(E21&gt;100,"No",IF(E21&lt;95,"No","Yes")))</f>
        <v>No</v>
      </c>
      <c r="G21" s="8" t="s">
        <v>1736</v>
      </c>
      <c r="H21" s="9" t="str">
        <f>IF($B21="N/A","N/A",IF(G21&gt;100,"No",IF(G21&lt;95,"No","Yes")))</f>
        <v>No</v>
      </c>
      <c r="I21" s="10" t="s">
        <v>1736</v>
      </c>
      <c r="J21" s="10" t="s">
        <v>1736</v>
      </c>
      <c r="K21" s="9" t="str">
        <f t="shared" si="0"/>
        <v>N/A</v>
      </c>
    </row>
    <row r="22" spans="1:11" x14ac:dyDescent="0.2">
      <c r="A22" s="112" t="s">
        <v>1696</v>
      </c>
      <c r="B22" s="37" t="s">
        <v>224</v>
      </c>
      <c r="C22" s="8" t="s">
        <v>1736</v>
      </c>
      <c r="D22" s="9" t="str">
        <f>IF($B22="N/A","N/A",IF(C22&gt;5,"No",IF(C22&lt;=0,"No","Yes")))</f>
        <v>No</v>
      </c>
      <c r="E22" s="8" t="s">
        <v>1736</v>
      </c>
      <c r="F22" s="9" t="str">
        <f>IF($B22="N/A","N/A",IF(E22&gt;5,"No",IF(E22&lt;=0,"No","Yes")))</f>
        <v>No</v>
      </c>
      <c r="G22" s="8" t="s">
        <v>1736</v>
      </c>
      <c r="H22" s="9" t="str">
        <f>IF($B22="N/A","N/A",IF(G22&gt;5,"No",IF(G22&lt;=0,"No","Yes")))</f>
        <v>No</v>
      </c>
      <c r="I22" s="10" t="s">
        <v>1736</v>
      </c>
      <c r="J22" s="10" t="s">
        <v>1736</v>
      </c>
      <c r="K22" s="9" t="str">
        <f t="shared" si="0"/>
        <v>N/A</v>
      </c>
    </row>
    <row r="23" spans="1:11" x14ac:dyDescent="0.2">
      <c r="A23" s="112" t="s">
        <v>314</v>
      </c>
      <c r="B23" s="37" t="s">
        <v>223</v>
      </c>
      <c r="C23" s="8" t="s">
        <v>1736</v>
      </c>
      <c r="D23" s="9" t="str">
        <f>IF($B23="N/A","N/A",IF(C23&gt;100,"No",IF(C23&lt;98,"No","Yes")))</f>
        <v>No</v>
      </c>
      <c r="E23" s="8" t="s">
        <v>1736</v>
      </c>
      <c r="F23" s="9" t="str">
        <f>IF($B23="N/A","N/A",IF(E23&gt;100,"No",IF(E23&lt;98,"No","Yes")))</f>
        <v>No</v>
      </c>
      <c r="G23" s="8" t="s">
        <v>1736</v>
      </c>
      <c r="H23" s="9" t="str">
        <f>IF($B23="N/A","N/A",IF(G23&gt;100,"No",IF(G23&lt;98,"No","Yes")))</f>
        <v>No</v>
      </c>
      <c r="I23" s="10" t="s">
        <v>1736</v>
      </c>
      <c r="J23" s="10" t="s">
        <v>1736</v>
      </c>
      <c r="K23" s="9" t="str">
        <f t="shared" si="0"/>
        <v>N/A</v>
      </c>
    </row>
    <row r="24" spans="1:11" x14ac:dyDescent="0.2">
      <c r="A24" s="112" t="s">
        <v>828</v>
      </c>
      <c r="B24" s="37" t="s">
        <v>225</v>
      </c>
      <c r="C24" s="8" t="s">
        <v>1736</v>
      </c>
      <c r="D24" s="9" t="str">
        <f>IF($B24="N/A","N/A",IF(C24&gt;=2,"Yes","No"))</f>
        <v>Yes</v>
      </c>
      <c r="E24" s="8" t="s">
        <v>1736</v>
      </c>
      <c r="F24" s="9" t="str">
        <f>IF($B24="N/A","N/A",IF(E24&gt;=2,"Yes","No"))</f>
        <v>Yes</v>
      </c>
      <c r="G24" s="8" t="s">
        <v>1736</v>
      </c>
      <c r="H24" s="9" t="str">
        <f>IF($B24="N/A","N/A",IF(G24&gt;=2,"Yes","No"))</f>
        <v>Yes</v>
      </c>
      <c r="I24" s="10" t="s">
        <v>1736</v>
      </c>
      <c r="J24" s="10" t="s">
        <v>1736</v>
      </c>
      <c r="K24" s="9" t="str">
        <f t="shared" si="0"/>
        <v>N/A</v>
      </c>
    </row>
    <row r="25" spans="1:11" x14ac:dyDescent="0.2">
      <c r="A25" s="112" t="s">
        <v>829</v>
      </c>
      <c r="B25" s="37" t="s">
        <v>226</v>
      </c>
      <c r="C25" s="8" t="s">
        <v>1736</v>
      </c>
      <c r="D25" s="9" t="str">
        <f>IF($B25="N/A","N/A",IF(C25&gt;30,"No",IF(C25&lt;5,"No","Yes")))</f>
        <v>No</v>
      </c>
      <c r="E25" s="8" t="s">
        <v>1736</v>
      </c>
      <c r="F25" s="9" t="str">
        <f>IF($B25="N/A","N/A",IF(E25&gt;30,"No",IF(E25&lt;5,"No","Yes")))</f>
        <v>No</v>
      </c>
      <c r="G25" s="8" t="s">
        <v>1736</v>
      </c>
      <c r="H25" s="9" t="str">
        <f>IF($B25="N/A","N/A",IF(G25&gt;30,"No",IF(G25&lt;5,"No","Yes")))</f>
        <v>No</v>
      </c>
      <c r="I25" s="10" t="s">
        <v>1736</v>
      </c>
      <c r="J25" s="10" t="s">
        <v>1736</v>
      </c>
      <c r="K25" s="9" t="str">
        <f t="shared" si="0"/>
        <v>N/A</v>
      </c>
    </row>
    <row r="26" spans="1:11" x14ac:dyDescent="0.2">
      <c r="A26" s="112" t="s">
        <v>830</v>
      </c>
      <c r="B26" s="37" t="s">
        <v>227</v>
      </c>
      <c r="C26" s="8" t="s">
        <v>1736</v>
      </c>
      <c r="D26" s="9" t="str">
        <f>IF($B26="N/A","N/A",IF(C26&gt;75,"No",IF(C26&lt;15,"No","Yes")))</f>
        <v>No</v>
      </c>
      <c r="E26" s="8" t="s">
        <v>1736</v>
      </c>
      <c r="F26" s="9" t="str">
        <f>IF($B26="N/A","N/A",IF(E26&gt;75,"No",IF(E26&lt;15,"No","Yes")))</f>
        <v>No</v>
      </c>
      <c r="G26" s="8" t="s">
        <v>1736</v>
      </c>
      <c r="H26" s="9" t="str">
        <f>IF($B26="N/A","N/A",IF(G26&gt;75,"No",IF(G26&lt;15,"No","Yes")))</f>
        <v>No</v>
      </c>
      <c r="I26" s="10" t="s">
        <v>1736</v>
      </c>
      <c r="J26" s="10" t="s">
        <v>1736</v>
      </c>
      <c r="K26" s="9" t="str">
        <f t="shared" si="0"/>
        <v>N/A</v>
      </c>
    </row>
    <row r="27" spans="1:11" x14ac:dyDescent="0.2">
      <c r="A27" s="112" t="s">
        <v>831</v>
      </c>
      <c r="B27" s="37" t="s">
        <v>228</v>
      </c>
      <c r="C27" s="8" t="s">
        <v>1736</v>
      </c>
      <c r="D27" s="9" t="str">
        <f>IF($B27="N/A","N/A",IF(C27&gt;70,"No",IF(C27&lt;25,"No","Yes")))</f>
        <v>No</v>
      </c>
      <c r="E27" s="8" t="s">
        <v>1736</v>
      </c>
      <c r="F27" s="9" t="str">
        <f>IF($B27="N/A","N/A",IF(E27&gt;70,"No",IF(E27&lt;25,"No","Yes")))</f>
        <v>No</v>
      </c>
      <c r="G27" s="8" t="s">
        <v>1736</v>
      </c>
      <c r="H27" s="9" t="str">
        <f>IF($B27="N/A","N/A",IF(G27&gt;70,"No",IF(G27&lt;25,"No","Yes")))</f>
        <v>No</v>
      </c>
      <c r="I27" s="10" t="s">
        <v>1736</v>
      </c>
      <c r="J27" s="10" t="s">
        <v>1736</v>
      </c>
      <c r="K27" s="9" t="str">
        <f t="shared" si="0"/>
        <v>N/A</v>
      </c>
    </row>
    <row r="28" spans="1:11" x14ac:dyDescent="0.2">
      <c r="A28" s="112" t="s">
        <v>318</v>
      </c>
      <c r="B28" s="37" t="s">
        <v>229</v>
      </c>
      <c r="C28" s="8" t="s">
        <v>1736</v>
      </c>
      <c r="D28" s="9" t="str">
        <f>IF($B28="N/A","N/A",IF(C28&gt;70,"No",IF(C28&lt;35,"No","Yes")))</f>
        <v>No</v>
      </c>
      <c r="E28" s="8" t="s">
        <v>1736</v>
      </c>
      <c r="F28" s="9" t="str">
        <f>IF($B28="N/A","N/A",IF(E28&gt;70,"No",IF(E28&lt;35,"No","Yes")))</f>
        <v>No</v>
      </c>
      <c r="G28" s="8" t="s">
        <v>1736</v>
      </c>
      <c r="H28" s="9" t="str">
        <f>IF($B28="N/A","N/A",IF(G28&gt;70,"No",IF(G28&lt;35,"No","Yes")))</f>
        <v>No</v>
      </c>
      <c r="I28" s="10" t="s">
        <v>1736</v>
      </c>
      <c r="J28" s="10" t="s">
        <v>1736</v>
      </c>
      <c r="K28" s="9" t="str">
        <f t="shared" si="0"/>
        <v>N/A</v>
      </c>
    </row>
    <row r="29" spans="1:11" x14ac:dyDescent="0.2">
      <c r="A29" s="112" t="s">
        <v>832</v>
      </c>
      <c r="B29" s="37" t="s">
        <v>220</v>
      </c>
      <c r="C29" s="8" t="s">
        <v>1736</v>
      </c>
      <c r="D29" s="9" t="str">
        <f>IF($B29="N/A","N/A",IF(C29&gt;1,"Yes","No"))</f>
        <v>Yes</v>
      </c>
      <c r="E29" s="8" t="s">
        <v>1736</v>
      </c>
      <c r="F29" s="9" t="str">
        <f>IF($B29="N/A","N/A",IF(E29&gt;1,"Yes","No"))</f>
        <v>Yes</v>
      </c>
      <c r="G29" s="8" t="s">
        <v>1736</v>
      </c>
      <c r="H29" s="9" t="str">
        <f>IF($B29="N/A","N/A",IF(G29&gt;1,"Yes","No"))</f>
        <v>Yes</v>
      </c>
      <c r="I29" s="10" t="s">
        <v>1736</v>
      </c>
      <c r="J29" s="10" t="s">
        <v>1736</v>
      </c>
      <c r="K29" s="9" t="str">
        <f t="shared" si="0"/>
        <v>N/A</v>
      </c>
    </row>
    <row r="30" spans="1:11" x14ac:dyDescent="0.2">
      <c r="A30" s="112" t="s">
        <v>319</v>
      </c>
      <c r="B30" s="37" t="s">
        <v>213</v>
      </c>
      <c r="C30" s="8" t="s">
        <v>1736</v>
      </c>
      <c r="D30" s="9" t="str">
        <f>IF($B30="N/A","N/A",IF(C30&gt;15,"No",IF(C30&lt;-15,"No","Yes")))</f>
        <v>N/A</v>
      </c>
      <c r="E30" s="8" t="s">
        <v>1736</v>
      </c>
      <c r="F30" s="9" t="str">
        <f>IF($B30="N/A","N/A",IF(E30&gt;15,"No",IF(E30&lt;-15,"No","Yes")))</f>
        <v>N/A</v>
      </c>
      <c r="G30" s="8" t="s">
        <v>1736</v>
      </c>
      <c r="H30" s="9" t="str">
        <f>IF($B30="N/A","N/A",IF(G30&gt;15,"No",IF(G30&lt;-15,"No","Yes")))</f>
        <v>N/A</v>
      </c>
      <c r="I30" s="10" t="s">
        <v>1736</v>
      </c>
      <c r="J30" s="10" t="s">
        <v>1736</v>
      </c>
      <c r="K30" s="9" t="str">
        <f t="shared" si="0"/>
        <v>N/A</v>
      </c>
    </row>
    <row r="31" spans="1:11" x14ac:dyDescent="0.2">
      <c r="A31" s="112" t="s">
        <v>833</v>
      </c>
      <c r="B31" s="37" t="s">
        <v>213</v>
      </c>
      <c r="C31" s="8" t="s">
        <v>1736</v>
      </c>
      <c r="D31" s="9" t="str">
        <f>IF($B31="N/A","N/A",IF(C31&gt;15,"No",IF(C31&lt;-15,"No","Yes")))</f>
        <v>N/A</v>
      </c>
      <c r="E31" s="8" t="s">
        <v>1736</v>
      </c>
      <c r="F31" s="9" t="str">
        <f>IF($B31="N/A","N/A",IF(E31&gt;15,"No",IF(E31&lt;-15,"No","Yes")))</f>
        <v>N/A</v>
      </c>
      <c r="G31" s="8" t="s">
        <v>1736</v>
      </c>
      <c r="H31" s="9" t="str">
        <f>IF($B31="N/A","N/A",IF(G31&gt;15,"No",IF(G31&lt;-15,"No","Yes")))</f>
        <v>N/A</v>
      </c>
      <c r="I31" s="10" t="s">
        <v>1736</v>
      </c>
      <c r="J31" s="10" t="s">
        <v>1736</v>
      </c>
      <c r="K31" s="9" t="str">
        <f t="shared" si="0"/>
        <v>N/A</v>
      </c>
    </row>
    <row r="32" spans="1:11" x14ac:dyDescent="0.2">
      <c r="A32" s="112" t="s">
        <v>320</v>
      </c>
      <c r="B32" s="37" t="s">
        <v>213</v>
      </c>
      <c r="C32" s="8" t="s">
        <v>1736</v>
      </c>
      <c r="D32" s="9" t="str">
        <f>IF($B32="N/A","N/A",IF(C32&gt;15,"No",IF(C32&lt;-15,"No","Yes")))</f>
        <v>N/A</v>
      </c>
      <c r="E32" s="8" t="s">
        <v>1736</v>
      </c>
      <c r="F32" s="9" t="str">
        <f>IF($B32="N/A","N/A",IF(E32&gt;15,"No",IF(E32&lt;-15,"No","Yes")))</f>
        <v>N/A</v>
      </c>
      <c r="G32" s="8" t="s">
        <v>1736</v>
      </c>
      <c r="H32" s="9" t="str">
        <f>IF($B32="N/A","N/A",IF(G32&gt;15,"No",IF(G32&lt;-15,"No","Yes")))</f>
        <v>N/A</v>
      </c>
      <c r="I32" s="10" t="s">
        <v>1736</v>
      </c>
      <c r="J32" s="10" t="s">
        <v>1736</v>
      </c>
      <c r="K32" s="9" t="str">
        <f t="shared" si="0"/>
        <v>N/A</v>
      </c>
    </row>
    <row r="33" spans="1:11" x14ac:dyDescent="0.2">
      <c r="A33" s="112" t="s">
        <v>321</v>
      </c>
      <c r="B33" s="37" t="s">
        <v>213</v>
      </c>
      <c r="C33" s="8" t="s">
        <v>1736</v>
      </c>
      <c r="D33" s="9" t="str">
        <f>IF($B33="N/A","N/A",IF(C33&gt;15,"No",IF(C33&lt;-15,"No","Yes")))</f>
        <v>N/A</v>
      </c>
      <c r="E33" s="8" t="s">
        <v>1736</v>
      </c>
      <c r="F33" s="9" t="str">
        <f>IF($B33="N/A","N/A",IF(E33&gt;15,"No",IF(E33&lt;-15,"No","Yes")))</f>
        <v>N/A</v>
      </c>
      <c r="G33" s="8" t="s">
        <v>1736</v>
      </c>
      <c r="H33" s="9" t="str">
        <f>IF($B33="N/A","N/A",IF(G33&gt;15,"No",IF(G33&lt;-15,"No","Yes")))</f>
        <v>N/A</v>
      </c>
      <c r="I33" s="10" t="s">
        <v>1736</v>
      </c>
      <c r="J33" s="10" t="s">
        <v>1736</v>
      </c>
      <c r="K33" s="9" t="str">
        <f t="shared" si="0"/>
        <v>N/A</v>
      </c>
    </row>
    <row r="34" spans="1:11" x14ac:dyDescent="0.2">
      <c r="A34" s="112" t="s">
        <v>322</v>
      </c>
      <c r="B34" s="37" t="s">
        <v>230</v>
      </c>
      <c r="C34" s="8" t="s">
        <v>1736</v>
      </c>
      <c r="D34" s="9" t="str">
        <f>IF($B34="N/A","N/A",IF(C34&gt;=90,"Yes","No"))</f>
        <v>Yes</v>
      </c>
      <c r="E34" s="8" t="s">
        <v>1736</v>
      </c>
      <c r="F34" s="9" t="str">
        <f>IF($B34="N/A","N/A",IF(E34&gt;=90,"Yes","No"))</f>
        <v>Yes</v>
      </c>
      <c r="G34" s="8" t="s">
        <v>1736</v>
      </c>
      <c r="H34" s="9" t="str">
        <f>IF($B34="N/A","N/A",IF(G34&gt;=90,"Yes","No"))</f>
        <v>Yes</v>
      </c>
      <c r="I34" s="10" t="s">
        <v>1736</v>
      </c>
      <c r="J34" s="10" t="s">
        <v>1736</v>
      </c>
      <c r="K34" s="9" t="str">
        <f t="shared" si="0"/>
        <v>N/A</v>
      </c>
    </row>
    <row r="35" spans="1:11" x14ac:dyDescent="0.2">
      <c r="A35" s="112" t="s">
        <v>323</v>
      </c>
      <c r="B35" s="37" t="s">
        <v>213</v>
      </c>
      <c r="C35" s="8" t="s">
        <v>1736</v>
      </c>
      <c r="D35" s="9" t="str">
        <f>IF($B35="N/A","N/A",IF(C35&gt;15,"No",IF(C35&lt;-15,"No","Yes")))</f>
        <v>N/A</v>
      </c>
      <c r="E35" s="8" t="s">
        <v>1736</v>
      </c>
      <c r="F35" s="9" t="str">
        <f>IF($B35="N/A","N/A",IF(E35&gt;15,"No",IF(E35&lt;-15,"No","Yes")))</f>
        <v>N/A</v>
      </c>
      <c r="G35" s="8" t="s">
        <v>1736</v>
      </c>
      <c r="H35" s="9" t="str">
        <f>IF($B35="N/A","N/A",IF(G35&gt;15,"No",IF(G35&lt;-15,"No","Yes")))</f>
        <v>N/A</v>
      </c>
      <c r="I35" s="10" t="s">
        <v>1736</v>
      </c>
      <c r="J35" s="10" t="s">
        <v>1736</v>
      </c>
      <c r="K35" s="9" t="str">
        <f t="shared" si="0"/>
        <v>N/A</v>
      </c>
    </row>
    <row r="36" spans="1:11" x14ac:dyDescent="0.2">
      <c r="A36" s="112" t="s">
        <v>1732</v>
      </c>
      <c r="B36" s="37" t="s">
        <v>213</v>
      </c>
      <c r="C36" s="8" t="s">
        <v>1736</v>
      </c>
      <c r="D36" s="9" t="str">
        <f>IF($B36="N/A","N/A",IF(C36&gt;15,"No",IF(C36&lt;-15,"No","Yes")))</f>
        <v>N/A</v>
      </c>
      <c r="E36" s="8" t="s">
        <v>1736</v>
      </c>
      <c r="F36" s="9" t="str">
        <f>IF($B36="N/A","N/A",IF(E36&gt;15,"No",IF(E36&lt;-15,"No","Yes")))</f>
        <v>N/A</v>
      </c>
      <c r="G36" s="8" t="s">
        <v>1736</v>
      </c>
      <c r="H36" s="9" t="str">
        <f>IF($B36="N/A","N/A",IF(G36&gt;15,"No",IF(G36&lt;-15,"No","Yes")))</f>
        <v>N/A</v>
      </c>
      <c r="I36" s="10" t="s">
        <v>1736</v>
      </c>
      <c r="J36" s="10" t="s">
        <v>1736</v>
      </c>
      <c r="K36" s="9" t="str">
        <f t="shared" si="0"/>
        <v>N/A</v>
      </c>
    </row>
    <row r="37" spans="1:11" x14ac:dyDescent="0.2">
      <c r="A37" s="112" t="s">
        <v>372</v>
      </c>
      <c r="B37" s="37" t="s">
        <v>231</v>
      </c>
      <c r="C37" s="8" t="s">
        <v>1736</v>
      </c>
      <c r="D37" s="9" t="str">
        <f>IF($B37="N/A","N/A",IF(C37&gt;90,"No",IF(C37&lt;75,"No","Yes")))</f>
        <v>No</v>
      </c>
      <c r="E37" s="8" t="s">
        <v>1736</v>
      </c>
      <c r="F37" s="9" t="str">
        <f>IF($B37="N/A","N/A",IF(E37&gt;90,"No",IF(E37&lt;75,"No","Yes")))</f>
        <v>No</v>
      </c>
      <c r="G37" s="8" t="s">
        <v>1736</v>
      </c>
      <c r="H37" s="9" t="str">
        <f>IF($B37="N/A","N/A",IF(G37&gt;90,"No",IF(G37&lt;75,"No","Yes")))</f>
        <v>No</v>
      </c>
      <c r="I37" s="10" t="s">
        <v>1736</v>
      </c>
      <c r="J37" s="10" t="s">
        <v>1736</v>
      </c>
      <c r="K37" s="9" t="str">
        <f>IF(J37="Div by 0", "N/A", IF(J37="N/A","N/A", IF(J37&gt;30, "No", IF(J37&lt;-30, "No", "Yes"))))</f>
        <v>N/A</v>
      </c>
    </row>
    <row r="38" spans="1:11" x14ac:dyDescent="0.2">
      <c r="A38" s="112" t="s">
        <v>373</v>
      </c>
      <c r="B38" s="37" t="s">
        <v>232</v>
      </c>
      <c r="C38" s="8" t="s">
        <v>1736</v>
      </c>
      <c r="D38" s="9" t="str">
        <f>IF($B38="N/A","N/A",IF(C38&gt;10,"No",IF(C38&lt;1,"No","Yes")))</f>
        <v>No</v>
      </c>
      <c r="E38" s="8" t="s">
        <v>1736</v>
      </c>
      <c r="F38" s="9" t="str">
        <f>IF($B38="N/A","N/A",IF(E38&gt;10,"No",IF(E38&lt;1,"No","Yes")))</f>
        <v>No</v>
      </c>
      <c r="G38" s="8" t="s">
        <v>1736</v>
      </c>
      <c r="H38" s="9" t="str">
        <f>IF($B38="N/A","N/A",IF(G38&gt;10,"No",IF(G38&lt;1,"No","Yes")))</f>
        <v>No</v>
      </c>
      <c r="I38" s="10" t="s">
        <v>1736</v>
      </c>
      <c r="J38" s="10" t="s">
        <v>1736</v>
      </c>
      <c r="K38" s="9" t="str">
        <f>IF(J38="Div by 0", "N/A", IF(J38="N/A","N/A", IF(J38&gt;30, "No", IF(J38&lt;-30, "No", "Yes"))))</f>
        <v>N/A</v>
      </c>
    </row>
    <row r="39" spans="1:11" x14ac:dyDescent="0.2">
      <c r="A39" s="112" t="s">
        <v>374</v>
      </c>
      <c r="B39" s="37" t="s">
        <v>233</v>
      </c>
      <c r="C39" s="8" t="s">
        <v>1736</v>
      </c>
      <c r="D39" s="9" t="str">
        <f>IF($B39="N/A","N/A",IF(C39&gt;2,"No",IF(C39&lt;=0,"No","Yes")))</f>
        <v>No</v>
      </c>
      <c r="E39" s="8" t="s">
        <v>1736</v>
      </c>
      <c r="F39" s="9" t="str">
        <f>IF($B39="N/A","N/A",IF(E39&gt;2,"No",IF(E39&lt;=0,"No","Yes")))</f>
        <v>No</v>
      </c>
      <c r="G39" s="8" t="s">
        <v>1736</v>
      </c>
      <c r="H39" s="9" t="str">
        <f>IF($B39="N/A","N/A",IF(G39&gt;2,"No",IF(G39&lt;=0,"No","Yes")))</f>
        <v>No</v>
      </c>
      <c r="I39" s="10" t="s">
        <v>1736</v>
      </c>
      <c r="J39" s="10" t="s">
        <v>1736</v>
      </c>
      <c r="K39" s="9" t="str">
        <f>IF(J39="Div by 0", "N/A", IF(J39="N/A","N/A", IF(J39&gt;30, "No", IF(J39&lt;-30, "No", "Yes"))))</f>
        <v>N/A</v>
      </c>
    </row>
    <row r="40" spans="1:11" x14ac:dyDescent="0.2">
      <c r="A40" s="112" t="s">
        <v>375</v>
      </c>
      <c r="B40" s="37" t="s">
        <v>234</v>
      </c>
      <c r="C40" s="8" t="s">
        <v>1736</v>
      </c>
      <c r="D40" s="9" t="str">
        <f>IF($B40="N/A","N/A",IF(C40&gt;3,"No",IF(C40&lt;=0,"No","Yes")))</f>
        <v>No</v>
      </c>
      <c r="E40" s="8" t="s">
        <v>1736</v>
      </c>
      <c r="F40" s="9" t="str">
        <f>IF($B40="N/A","N/A",IF(E40&gt;3,"No",IF(E40&lt;=0,"No","Yes")))</f>
        <v>No</v>
      </c>
      <c r="G40" s="8" t="s">
        <v>1736</v>
      </c>
      <c r="H40" s="9" t="str">
        <f>IF($B40="N/A","N/A",IF(G40&gt;3,"No",IF(G40&lt;=0,"No","Yes")))</f>
        <v>No</v>
      </c>
      <c r="I40" s="10" t="s">
        <v>1736</v>
      </c>
      <c r="J40" s="10" t="s">
        <v>1736</v>
      </c>
      <c r="K40" s="9" t="str">
        <f>IF(J40="Div by 0", "N/A", IF(J40="N/A","N/A", IF(J40&gt;30, "No", IF(J40&lt;-30, "No", "Yes"))))</f>
        <v>N/A</v>
      </c>
    </row>
    <row r="41" spans="1:11" s="125" customFormat="1" x14ac:dyDescent="0.2">
      <c r="A41" s="164" t="s">
        <v>1633</v>
      </c>
      <c r="B41" s="165"/>
      <c r="C41" s="165"/>
      <c r="D41" s="165"/>
      <c r="E41" s="165"/>
      <c r="F41" s="165"/>
      <c r="G41" s="165"/>
      <c r="H41" s="165"/>
      <c r="I41" s="165"/>
      <c r="J41" s="165"/>
      <c r="K41" s="166"/>
    </row>
    <row r="42" spans="1:11" ht="16.5" customHeight="1" x14ac:dyDescent="0.2">
      <c r="A42" s="159" t="s">
        <v>1631</v>
      </c>
      <c r="B42" s="160"/>
      <c r="C42" s="160"/>
      <c r="D42" s="160"/>
      <c r="E42" s="160"/>
      <c r="F42" s="160"/>
      <c r="G42" s="160"/>
      <c r="H42" s="160"/>
      <c r="I42" s="160"/>
      <c r="J42" s="160"/>
      <c r="K42" s="161"/>
    </row>
    <row r="43" spans="1:11" x14ac:dyDescent="0.2">
      <c r="A43" s="162" t="s">
        <v>1734</v>
      </c>
      <c r="B43" s="162"/>
      <c r="C43" s="162"/>
      <c r="D43" s="162"/>
      <c r="E43" s="162"/>
      <c r="F43" s="162"/>
      <c r="G43" s="162"/>
      <c r="H43" s="162"/>
      <c r="I43" s="162"/>
      <c r="J43" s="162"/>
      <c r="K43" s="163"/>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1730</v>
      </c>
      <c r="B1" s="151"/>
      <c r="C1" s="151"/>
      <c r="D1" s="151"/>
      <c r="E1" s="151"/>
      <c r="F1" s="151"/>
      <c r="G1" s="151"/>
      <c r="H1" s="151"/>
      <c r="I1" s="151"/>
      <c r="J1" s="151"/>
      <c r="K1" s="152"/>
    </row>
    <row r="2" spans="1:11" x14ac:dyDescent="0.2">
      <c r="A2" s="156" t="s">
        <v>1575</v>
      </c>
      <c r="B2" s="157"/>
      <c r="C2" s="157"/>
      <c r="D2" s="157"/>
      <c r="E2" s="157"/>
      <c r="F2" s="157"/>
      <c r="G2" s="157"/>
      <c r="H2" s="157"/>
      <c r="I2" s="157"/>
      <c r="J2" s="157"/>
      <c r="K2" s="158"/>
    </row>
    <row r="3" spans="1:11" x14ac:dyDescent="0.2">
      <c r="A3" s="149" t="s">
        <v>1735</v>
      </c>
      <c r="B3" s="22"/>
      <c r="C3" s="22"/>
      <c r="D3" s="22"/>
      <c r="E3" s="22"/>
      <c r="F3" s="22"/>
      <c r="G3" s="22"/>
      <c r="H3" s="22"/>
      <c r="I3" s="22"/>
      <c r="J3" s="22"/>
      <c r="K3" s="23"/>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2" t="s">
        <v>301</v>
      </c>
      <c r="B6" s="37" t="s">
        <v>213</v>
      </c>
      <c r="C6" s="38">
        <v>6985</v>
      </c>
      <c r="D6" s="9" t="str">
        <f>IF($B6="N/A","N/A",IF(C6&gt;15,"No",IF(C6&lt;-15,"No","Yes")))</f>
        <v>N/A</v>
      </c>
      <c r="E6" s="38">
        <v>6477</v>
      </c>
      <c r="F6" s="9" t="str">
        <f>IF($B6="N/A","N/A",IF(E6&gt;15,"No",IF(E6&lt;-15,"No","Yes")))</f>
        <v>N/A</v>
      </c>
      <c r="G6" s="38">
        <v>6277</v>
      </c>
      <c r="H6" s="9" t="str">
        <f>IF($B6="N/A","N/A",IF(G6&gt;15,"No",IF(G6&lt;-15,"No","Yes")))</f>
        <v>N/A</v>
      </c>
      <c r="I6" s="10">
        <v>-7.27</v>
      </c>
      <c r="J6" s="10">
        <v>-3.09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112" t="s">
        <v>821</v>
      </c>
      <c r="B9" s="37" t="s">
        <v>213</v>
      </c>
      <c r="C9" s="98">
        <v>1011.9076593</v>
      </c>
      <c r="D9" s="9" t="str">
        <f>IF($B9="N/A","N/A",IF(C9&gt;15,"No",IF(C9&lt;-15,"No","Yes")))</f>
        <v>N/A</v>
      </c>
      <c r="E9" s="98">
        <v>840.81133240999998</v>
      </c>
      <c r="F9" s="9" t="str">
        <f>IF($B9="N/A","N/A",IF(E9&gt;15,"No",IF(E9&lt;-15,"No","Yes")))</f>
        <v>N/A</v>
      </c>
      <c r="G9" s="98">
        <v>928.6088896</v>
      </c>
      <c r="H9" s="9" t="str">
        <f>IF($B9="N/A","N/A",IF(G9&gt;15,"No",IF(G9&lt;-15,"No","Yes")))</f>
        <v>N/A</v>
      </c>
      <c r="I9" s="10">
        <v>-16.899999999999999</v>
      </c>
      <c r="J9" s="10">
        <v>10.44</v>
      </c>
      <c r="K9" s="9" t="str">
        <f t="shared" si="0"/>
        <v>Yes</v>
      </c>
    </row>
    <row r="10" spans="1:11" x14ac:dyDescent="0.2">
      <c r="A10" s="112" t="s">
        <v>309</v>
      </c>
      <c r="B10" s="37" t="s">
        <v>213</v>
      </c>
      <c r="C10" s="8">
        <v>4.2949176800000002E-2</v>
      </c>
      <c r="D10" s="9" t="str">
        <f>IF($B10="N/A","N/A",IF(C10&gt;15,"No",IF(C10&lt;-15,"No","Yes")))</f>
        <v>N/A</v>
      </c>
      <c r="E10" s="8">
        <v>0.108074726</v>
      </c>
      <c r="F10" s="9" t="str">
        <f>IF($B10="N/A","N/A",IF(E10&gt;15,"No",IF(E10&lt;-15,"No","Yes")))</f>
        <v>N/A</v>
      </c>
      <c r="G10" s="8">
        <v>4.7793531899999998E-2</v>
      </c>
      <c r="H10" s="9" t="str">
        <f>IF($B10="N/A","N/A",IF(G10&gt;15,"No",IF(G10&lt;-15,"No","Yes")))</f>
        <v>N/A</v>
      </c>
      <c r="I10" s="10">
        <v>151.6</v>
      </c>
      <c r="J10" s="10">
        <v>-55.8</v>
      </c>
      <c r="K10" s="9" t="str">
        <f t="shared" si="0"/>
        <v>No</v>
      </c>
    </row>
    <row r="11" spans="1:11" x14ac:dyDescent="0.2">
      <c r="A11" s="112" t="s">
        <v>823</v>
      </c>
      <c r="B11" s="37" t="s">
        <v>213</v>
      </c>
      <c r="C11" s="98">
        <v>599.33333332999996</v>
      </c>
      <c r="D11" s="9" t="str">
        <f>IF($B11="N/A","N/A",IF(C11&gt;15,"No",IF(C11&lt;-15,"No","Yes")))</f>
        <v>N/A</v>
      </c>
      <c r="E11" s="98">
        <v>80.571428570999998</v>
      </c>
      <c r="F11" s="9" t="str">
        <f>IF($B11="N/A","N/A",IF(E11&gt;15,"No",IF(E11&lt;-15,"No","Yes")))</f>
        <v>N/A</v>
      </c>
      <c r="G11" s="98">
        <v>231</v>
      </c>
      <c r="H11" s="9" t="str">
        <f>IF($B11="N/A","N/A",IF(G11&gt;15,"No",IF(G11&lt;-15,"No","Yes")))</f>
        <v>N/A</v>
      </c>
      <c r="I11" s="10">
        <v>-86.6</v>
      </c>
      <c r="J11" s="10">
        <v>186.7</v>
      </c>
      <c r="K11" s="9" t="str">
        <f t="shared" si="0"/>
        <v>No</v>
      </c>
    </row>
    <row r="12" spans="1:11" x14ac:dyDescent="0.2">
      <c r="A12" s="112" t="s">
        <v>310</v>
      </c>
      <c r="B12" s="37" t="s">
        <v>214</v>
      </c>
      <c r="C12" s="8">
        <v>99.570508231999995</v>
      </c>
      <c r="D12" s="9" t="str">
        <f>IF($B12="N/A","N/A",IF(C12&gt;100,"No",IF(C12&lt;95,"No","Yes")))</f>
        <v>Yes</v>
      </c>
      <c r="E12" s="8">
        <v>98.749421028</v>
      </c>
      <c r="F12" s="9" t="str">
        <f>IF($B12="N/A","N/A",IF(E12&gt;100,"No",IF(E12&lt;95,"No","Yes")))</f>
        <v>Yes</v>
      </c>
      <c r="G12" s="8">
        <v>99.442408794000002</v>
      </c>
      <c r="H12" s="9" t="str">
        <f>IF($B12="N/A","N/A",IF(G12&gt;100,"No",IF(G12&lt;95,"No","Yes")))</f>
        <v>Yes</v>
      </c>
      <c r="I12" s="10">
        <v>-0.82499999999999996</v>
      </c>
      <c r="J12" s="10">
        <v>0.70179999999999998</v>
      </c>
      <c r="K12" s="9" t="str">
        <f t="shared" si="0"/>
        <v>Yes</v>
      </c>
    </row>
    <row r="13" spans="1:11" x14ac:dyDescent="0.2">
      <c r="A13" s="112" t="s">
        <v>824</v>
      </c>
      <c r="B13" s="37" t="s">
        <v>220</v>
      </c>
      <c r="C13" s="8">
        <v>1.158015816</v>
      </c>
      <c r="D13" s="9" t="str">
        <f>IF($B13="N/A","N/A",IF(C13&gt;1,"Yes","No"))</f>
        <v>Yes</v>
      </c>
      <c r="E13" s="8">
        <v>1.1597873671000001</v>
      </c>
      <c r="F13" s="9" t="str">
        <f>IF($B13="N/A","N/A",IF(E13&gt;1,"Yes","No"))</f>
        <v>Yes</v>
      </c>
      <c r="G13" s="8">
        <v>1.1523550144000001</v>
      </c>
      <c r="H13" s="9" t="str">
        <f>IF($B13="N/A","N/A",IF(G13&gt;1,"Yes","No"))</f>
        <v>Yes</v>
      </c>
      <c r="I13" s="10">
        <v>0.153</v>
      </c>
      <c r="J13" s="10">
        <v>-0.64100000000000001</v>
      </c>
      <c r="K13" s="9" t="str">
        <f t="shared" si="0"/>
        <v>Yes</v>
      </c>
    </row>
    <row r="14" spans="1:11" x14ac:dyDescent="0.2">
      <c r="A14" s="112" t="s">
        <v>311</v>
      </c>
      <c r="B14" s="37" t="s">
        <v>214</v>
      </c>
      <c r="C14" s="8">
        <v>93.027916965000003</v>
      </c>
      <c r="D14" s="9" t="str">
        <f>IF($B14="N/A","N/A",IF(C14&gt;100,"No",IF(C14&lt;95,"No","Yes")))</f>
        <v>No</v>
      </c>
      <c r="E14" s="8">
        <v>96.649683495000005</v>
      </c>
      <c r="F14" s="9" t="str">
        <f>IF($B14="N/A","N/A",IF(E14&gt;100,"No",IF(E14&lt;95,"No","Yes")))</f>
        <v>Yes</v>
      </c>
      <c r="G14" s="8">
        <v>95.252509160000002</v>
      </c>
      <c r="H14" s="9" t="str">
        <f>IF($B14="N/A","N/A",IF(G14&gt;100,"No",IF(G14&lt;95,"No","Yes")))</f>
        <v>Yes</v>
      </c>
      <c r="I14" s="10">
        <v>3.8929999999999998</v>
      </c>
      <c r="J14" s="10">
        <v>-1.45</v>
      </c>
      <c r="K14" s="9" t="str">
        <f t="shared" si="0"/>
        <v>Yes</v>
      </c>
    </row>
    <row r="15" spans="1:11" x14ac:dyDescent="0.2">
      <c r="A15" s="112" t="s">
        <v>825</v>
      </c>
      <c r="B15" s="37" t="s">
        <v>221</v>
      </c>
      <c r="C15" s="8">
        <v>9.8254847645000005</v>
      </c>
      <c r="D15" s="9" t="str">
        <f>IF($B15="N/A","N/A",IF(C15&gt;3,"Yes","No"))</f>
        <v>Yes</v>
      </c>
      <c r="E15" s="8">
        <v>9.4583067093000004</v>
      </c>
      <c r="F15" s="9" t="str">
        <f>IF($B15="N/A","N/A",IF(E15&gt;3,"Yes","No"))</f>
        <v>Yes</v>
      </c>
      <c r="G15" s="8">
        <v>9.2734570997999999</v>
      </c>
      <c r="H15" s="9" t="str">
        <f>IF($B15="N/A","N/A",IF(G15&gt;3,"Yes","No"))</f>
        <v>Yes</v>
      </c>
      <c r="I15" s="10">
        <v>-3.74</v>
      </c>
      <c r="J15" s="10">
        <v>-1.95</v>
      </c>
      <c r="K15" s="9" t="str">
        <f t="shared" si="0"/>
        <v>Yes</v>
      </c>
    </row>
    <row r="16" spans="1:11" x14ac:dyDescent="0.2">
      <c r="A16" s="112" t="s">
        <v>826</v>
      </c>
      <c r="B16" s="37" t="s">
        <v>222</v>
      </c>
      <c r="C16" s="8">
        <v>11.850085911000001</v>
      </c>
      <c r="D16" s="9" t="str">
        <f>IF($B16="N/A","N/A",IF(C16&gt;=8,"No",IF(C16&lt;2,"No","Yes")))</f>
        <v>No</v>
      </c>
      <c r="E16" s="8">
        <v>12.130454968</v>
      </c>
      <c r="F16" s="9" t="str">
        <f>IF($B16="N/A","N/A",IF(E16&gt;=8,"No",IF(E16&lt;2,"No","Yes")))</f>
        <v>No</v>
      </c>
      <c r="G16" s="8">
        <v>12.756054812</v>
      </c>
      <c r="H16" s="9" t="str">
        <f>IF($B16="N/A","N/A",IF(G16&gt;=8,"No",IF(G16&lt;2,"No","Yes")))</f>
        <v>No</v>
      </c>
      <c r="I16" s="10">
        <v>2.3660000000000001</v>
      </c>
      <c r="J16" s="10">
        <v>5.157</v>
      </c>
      <c r="K16" s="9" t="str">
        <f t="shared" si="0"/>
        <v>Yes</v>
      </c>
    </row>
    <row r="17" spans="1:11" x14ac:dyDescent="0.2">
      <c r="A17" s="112" t="s">
        <v>312</v>
      </c>
      <c r="B17" s="37" t="s">
        <v>223</v>
      </c>
      <c r="C17" s="8">
        <v>99.928418038999993</v>
      </c>
      <c r="D17" s="9" t="str">
        <f>IF(OR($B17="N/A",$C17="N/A"),"N/A",IF(C17&gt;100,"No",IF(C17&lt;98,"No","Yes")))</f>
        <v>Yes</v>
      </c>
      <c r="E17" s="8">
        <v>98.749421028</v>
      </c>
      <c r="F17" s="9" t="str">
        <f>IF(OR($B17="N/A",$E17="N/A"),"N/A",IF(E17&gt;100,"No",IF(E17&lt;98,"No","Yes")))</f>
        <v>Yes</v>
      </c>
      <c r="G17" s="8">
        <v>99.394615262000002</v>
      </c>
      <c r="H17" s="9" t="str">
        <f>IF($B17="N/A","N/A",IF(G17&gt;100,"No",IF(G17&lt;98,"No","Yes")))</f>
        <v>Yes</v>
      </c>
      <c r="I17" s="10">
        <v>-1.18</v>
      </c>
      <c r="J17" s="10">
        <v>0.65339999999999998</v>
      </c>
      <c r="K17" s="9" t="str">
        <f t="shared" si="0"/>
        <v>Yes</v>
      </c>
    </row>
    <row r="18" spans="1:11" x14ac:dyDescent="0.2">
      <c r="A18" s="112" t="s">
        <v>31</v>
      </c>
      <c r="B18" s="37" t="s">
        <v>214</v>
      </c>
      <c r="C18" s="8">
        <v>82.190408016999996</v>
      </c>
      <c r="D18" s="9" t="str">
        <f>IF($B18="N/A","N/A",IF(C18&gt;100,"No",IF(C18&lt;95,"No","Yes")))</f>
        <v>No</v>
      </c>
      <c r="E18" s="8">
        <v>75.961093098999996</v>
      </c>
      <c r="F18" s="9" t="str">
        <f>IF($B18="N/A","N/A",IF(E18&gt;100,"No",IF(E18&lt;95,"No","Yes")))</f>
        <v>No</v>
      </c>
      <c r="G18" s="8">
        <v>72.980723275000003</v>
      </c>
      <c r="H18" s="9" t="str">
        <f>IF($B18="N/A","N/A",IF(G18&gt;100,"No",IF(G18&lt;95,"No","Yes")))</f>
        <v>No</v>
      </c>
      <c r="I18" s="10">
        <v>-7.58</v>
      </c>
      <c r="J18" s="10">
        <v>-3.92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94.044380816</v>
      </c>
      <c r="D20" s="9" t="str">
        <f>IF($B20="N/A","N/A",IF(C20&gt;100,"No",IF(C20&lt;98,"No","Yes")))</f>
        <v>No</v>
      </c>
      <c r="E20" s="8">
        <v>89.871854253999999</v>
      </c>
      <c r="F20" s="9" t="str">
        <f>IF($B20="N/A","N/A",IF(E20&gt;100,"No",IF(E20&lt;98,"No","Yes")))</f>
        <v>No</v>
      </c>
      <c r="G20" s="8">
        <v>100</v>
      </c>
      <c r="H20" s="9" t="str">
        <f>IF($B20="N/A","N/A",IF(G20&gt;100,"No",IF(G20&lt;98,"No","Yes")))</f>
        <v>Yes</v>
      </c>
      <c r="I20" s="10">
        <v>-4.4400000000000004</v>
      </c>
      <c r="J20" s="10">
        <v>11.27</v>
      </c>
      <c r="K20" s="9" t="str">
        <f t="shared" si="0"/>
        <v>Yes</v>
      </c>
    </row>
    <row r="21" spans="1:11" x14ac:dyDescent="0.2">
      <c r="A21" s="112" t="s">
        <v>828</v>
      </c>
      <c r="B21" s="37" t="s">
        <v>225</v>
      </c>
      <c r="C21" s="8">
        <v>7.8384837875000004</v>
      </c>
      <c r="D21" s="9" t="str">
        <f>IF($B21="N/A","N/A",IF(C21&gt;=2,"Yes","No"))</f>
        <v>Yes</v>
      </c>
      <c r="E21" s="8">
        <v>7.9220065280999998</v>
      </c>
      <c r="F21" s="9" t="str">
        <f>IF($B21="N/A","N/A",IF(E21&gt;=2,"Yes","No"))</f>
        <v>Yes</v>
      </c>
      <c r="G21" s="8">
        <v>7.9523657798</v>
      </c>
      <c r="H21" s="9" t="str">
        <f>IF($B21="N/A","N/A",IF(G21&gt;=2,"Yes","No"))</f>
        <v>Yes</v>
      </c>
      <c r="I21" s="10">
        <v>1.0660000000000001</v>
      </c>
      <c r="J21" s="10">
        <v>0.38319999999999999</v>
      </c>
      <c r="K21" s="9" t="str">
        <f t="shared" si="0"/>
        <v>Yes</v>
      </c>
    </row>
    <row r="22" spans="1:11" x14ac:dyDescent="0.2">
      <c r="A22" s="112" t="s">
        <v>829</v>
      </c>
      <c r="B22" s="37" t="s">
        <v>226</v>
      </c>
      <c r="C22" s="8">
        <v>7.8855229105999998</v>
      </c>
      <c r="D22" s="9" t="str">
        <f>IF($B22="N/A","N/A",IF(C22&gt;30,"No",IF(C22&lt;5,"No","Yes")))</f>
        <v>Yes</v>
      </c>
      <c r="E22" s="8">
        <v>6.6655213881000002</v>
      </c>
      <c r="F22" s="9" t="str">
        <f>IF($B22="N/A","N/A",IF(E22&gt;30,"No",IF(E22&lt;5,"No","Yes")))</f>
        <v>Yes</v>
      </c>
      <c r="G22" s="8">
        <v>7.2964792098000002</v>
      </c>
      <c r="H22" s="9" t="str">
        <f>IF($B22="N/A","N/A",IF(G22&gt;30,"No",IF(G22&lt;5,"No","Yes")))</f>
        <v>Yes</v>
      </c>
      <c r="I22" s="10">
        <v>-15.5</v>
      </c>
      <c r="J22" s="10">
        <v>9.4659999999999993</v>
      </c>
      <c r="K22" s="9" t="str">
        <f t="shared" si="0"/>
        <v>Yes</v>
      </c>
    </row>
    <row r="23" spans="1:11" x14ac:dyDescent="0.2">
      <c r="A23" s="112" t="s">
        <v>830</v>
      </c>
      <c r="B23" s="37" t="s">
        <v>227</v>
      </c>
      <c r="C23" s="8">
        <v>32.151012330999997</v>
      </c>
      <c r="D23" s="9" t="str">
        <f>IF($B23="N/A","N/A",IF(C23&gt;75,"No",IF(C23&lt;15,"No","Yes")))</f>
        <v>Yes</v>
      </c>
      <c r="E23" s="8">
        <v>34.135028345999999</v>
      </c>
      <c r="F23" s="9" t="str">
        <f>IF($B23="N/A","N/A",IF(E23&gt;75,"No",IF(E23&lt;15,"No","Yes")))</f>
        <v>Yes</v>
      </c>
      <c r="G23" s="8">
        <v>32.611119961999997</v>
      </c>
      <c r="H23" s="9" t="str">
        <f>IF($B23="N/A","N/A",IF(G23&gt;75,"No",IF(G23&lt;15,"No","Yes")))</f>
        <v>Yes</v>
      </c>
      <c r="I23" s="10">
        <v>6.1710000000000003</v>
      </c>
      <c r="J23" s="10">
        <v>-4.46</v>
      </c>
      <c r="K23" s="9" t="str">
        <f t="shared" si="0"/>
        <v>Yes</v>
      </c>
    </row>
    <row r="24" spans="1:11" x14ac:dyDescent="0.2">
      <c r="A24" s="112" t="s">
        <v>831</v>
      </c>
      <c r="B24" s="37" t="s">
        <v>228</v>
      </c>
      <c r="C24" s="8">
        <v>59.963464758999997</v>
      </c>
      <c r="D24" s="9" t="str">
        <f>IF($B24="N/A","N/A",IF(C24&gt;70,"No",IF(C24&lt;25,"No","Yes")))</f>
        <v>Yes</v>
      </c>
      <c r="E24" s="8">
        <v>59.199450265999999</v>
      </c>
      <c r="F24" s="9" t="str">
        <f>IF($B24="N/A","N/A",IF(E24&gt;70,"No",IF(E24&lt;25,"No","Yes")))</f>
        <v>Yes</v>
      </c>
      <c r="G24" s="8">
        <v>60.092400828000002</v>
      </c>
      <c r="H24" s="9" t="str">
        <f>IF($B24="N/A","N/A",IF(G24&gt;70,"No",IF(G24&lt;25,"No","Yes")))</f>
        <v>Yes</v>
      </c>
      <c r="I24" s="10">
        <v>-1.27</v>
      </c>
      <c r="J24" s="10">
        <v>1.508</v>
      </c>
      <c r="K24" s="9" t="str">
        <f t="shared" si="0"/>
        <v>Yes</v>
      </c>
    </row>
    <row r="25" spans="1:11" x14ac:dyDescent="0.2">
      <c r="A25" s="112" t="s">
        <v>318</v>
      </c>
      <c r="B25" s="37" t="s">
        <v>229</v>
      </c>
      <c r="C25" s="8">
        <v>30.035790981000002</v>
      </c>
      <c r="D25" s="9" t="str">
        <f>IF($B25="N/A","N/A",IF(C25&gt;70,"No",IF(C25&lt;35,"No","Yes")))</f>
        <v>No</v>
      </c>
      <c r="E25" s="8">
        <v>26.895167516000001</v>
      </c>
      <c r="F25" s="9" t="str">
        <f>IF($B25="N/A","N/A",IF(E25&gt;70,"No",IF(E25&lt;35,"No","Yes")))</f>
        <v>No</v>
      </c>
      <c r="G25" s="8">
        <v>29.393022144</v>
      </c>
      <c r="H25" s="9" t="str">
        <f>IF($B25="N/A","N/A",IF(G25&gt;70,"No",IF(G25&lt;35,"No","Yes")))</f>
        <v>No</v>
      </c>
      <c r="I25" s="10">
        <v>-10.5</v>
      </c>
      <c r="J25" s="10">
        <v>9.2870000000000008</v>
      </c>
      <c r="K25" s="9" t="str">
        <f t="shared" si="0"/>
        <v>Yes</v>
      </c>
    </row>
    <row r="26" spans="1:11" x14ac:dyDescent="0.2">
      <c r="A26" s="112" t="s">
        <v>832</v>
      </c>
      <c r="B26" s="37" t="s">
        <v>220</v>
      </c>
      <c r="C26" s="8">
        <v>2.0695900857999998</v>
      </c>
      <c r="D26" s="9" t="str">
        <f>IF($B26="N/A","N/A",IF(C26&gt;1,"Yes","No"))</f>
        <v>Yes</v>
      </c>
      <c r="E26" s="8">
        <v>2.0665901262999999</v>
      </c>
      <c r="F26" s="9" t="str">
        <f>IF($B26="N/A","N/A",IF(E26&gt;1,"Yes","No"))</f>
        <v>Yes</v>
      </c>
      <c r="G26" s="8">
        <v>2.1029810298</v>
      </c>
      <c r="H26" s="9" t="str">
        <f>IF($B26="N/A","N/A",IF(G26&gt;1,"Yes","No"))</f>
        <v>Yes</v>
      </c>
      <c r="I26" s="10">
        <v>-0.14499999999999999</v>
      </c>
      <c r="J26" s="10">
        <v>1.7609999999999999</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1736</v>
      </c>
      <c r="J27" s="10" t="s">
        <v>1736</v>
      </c>
      <c r="K27" s="9" t="str">
        <f t="shared" si="0"/>
        <v>N/A</v>
      </c>
    </row>
    <row r="28" spans="1:11" x14ac:dyDescent="0.2">
      <c r="A28" s="112" t="s">
        <v>833</v>
      </c>
      <c r="B28" s="37" t="s">
        <v>213</v>
      </c>
      <c r="C28" s="8">
        <v>87.988560534000001</v>
      </c>
      <c r="D28" s="9" t="str">
        <f>IF($B28="N/A","N/A",IF(C28&gt;15,"No",IF(C28&lt;-15,"No","Yes")))</f>
        <v>N/A</v>
      </c>
      <c r="E28" s="8">
        <v>99.827784156000007</v>
      </c>
      <c r="F28" s="9" t="str">
        <f>IF($B28="N/A","N/A",IF(E28&gt;15,"No",IF(E28&lt;-15,"No","Yes")))</f>
        <v>N/A</v>
      </c>
      <c r="G28" s="8">
        <v>100</v>
      </c>
      <c r="H28" s="9" t="str">
        <f>IF($B28="N/A","N/A",IF(G28&gt;15,"No",IF(G28&lt;-15,"No","Yes")))</f>
        <v>N/A</v>
      </c>
      <c r="I28" s="10">
        <v>13.46</v>
      </c>
      <c r="J28" s="10">
        <v>0.17249999999999999</v>
      </c>
      <c r="K28" s="9" t="str">
        <f t="shared" si="0"/>
        <v>Yes</v>
      </c>
    </row>
    <row r="29" spans="1:11" x14ac:dyDescent="0.2">
      <c r="A29" s="112" t="s">
        <v>320</v>
      </c>
      <c r="B29" s="37" t="s">
        <v>213</v>
      </c>
      <c r="C29" s="8" t="s">
        <v>1736</v>
      </c>
      <c r="D29" s="9" t="str">
        <f>IF($B29="N/A","N/A",IF(C29&gt;15,"No",IF(C29&lt;-15,"No","Yes")))</f>
        <v>N/A</v>
      </c>
      <c r="E29" s="8" t="s">
        <v>1736</v>
      </c>
      <c r="F29" s="9" t="str">
        <f>IF($B29="N/A","N/A",IF(E29&gt;15,"No",IF(E29&lt;-15,"No","Yes")))</f>
        <v>N/A</v>
      </c>
      <c r="G29" s="8" t="s">
        <v>1736</v>
      </c>
      <c r="H29" s="9" t="str">
        <f>IF($B29="N/A","N/A",IF(G29&gt;15,"No",IF(G29&lt;-15,"No","Yes")))</f>
        <v>N/A</v>
      </c>
      <c r="I29" s="10" t="s">
        <v>1736</v>
      </c>
      <c r="J29" s="10" t="s">
        <v>1736</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1736</v>
      </c>
      <c r="J31" s="10" t="s">
        <v>1736</v>
      </c>
      <c r="K31" s="9" t="str">
        <f t="shared" si="0"/>
        <v>N/A</v>
      </c>
    </row>
    <row r="32" spans="1:11" x14ac:dyDescent="0.2">
      <c r="A32" s="164" t="s">
        <v>1633</v>
      </c>
      <c r="B32" s="165"/>
      <c r="C32" s="165"/>
      <c r="D32" s="165"/>
      <c r="E32" s="165"/>
      <c r="F32" s="165"/>
      <c r="G32" s="165"/>
      <c r="H32" s="165"/>
      <c r="I32" s="165"/>
      <c r="J32" s="165"/>
      <c r="K32" s="166"/>
    </row>
    <row r="33" spans="1:11" x14ac:dyDescent="0.2">
      <c r="A33" s="159" t="s">
        <v>1631</v>
      </c>
      <c r="B33" s="160"/>
      <c r="C33" s="160"/>
      <c r="D33" s="160"/>
      <c r="E33" s="160"/>
      <c r="F33" s="160"/>
      <c r="G33" s="160"/>
      <c r="H33" s="160"/>
      <c r="I33" s="160"/>
      <c r="J33" s="160"/>
      <c r="K33" s="161"/>
    </row>
    <row r="34" spans="1:11" x14ac:dyDescent="0.2">
      <c r="A34" s="162" t="s">
        <v>1734</v>
      </c>
      <c r="B34" s="162"/>
      <c r="C34" s="162"/>
      <c r="D34" s="162"/>
      <c r="E34" s="162"/>
      <c r="F34" s="162"/>
      <c r="G34" s="162"/>
      <c r="H34" s="162"/>
      <c r="I34" s="162"/>
      <c r="J34" s="162"/>
      <c r="K34" s="163"/>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1730</v>
      </c>
      <c r="B1" s="151"/>
      <c r="C1" s="151"/>
      <c r="D1" s="151"/>
      <c r="E1" s="151"/>
      <c r="F1" s="151"/>
      <c r="G1" s="151"/>
      <c r="H1" s="151"/>
      <c r="I1" s="151"/>
      <c r="J1" s="151"/>
      <c r="K1" s="152"/>
    </row>
    <row r="2" spans="1:11" x14ac:dyDescent="0.2">
      <c r="A2" s="156" t="s">
        <v>1578</v>
      </c>
      <c r="B2" s="157"/>
      <c r="C2" s="157"/>
      <c r="D2" s="157"/>
      <c r="E2" s="157"/>
      <c r="F2" s="157"/>
      <c r="G2" s="157"/>
      <c r="H2" s="157"/>
      <c r="I2" s="157"/>
      <c r="J2" s="157"/>
      <c r="K2" s="158"/>
    </row>
    <row r="3" spans="1:11" x14ac:dyDescent="0.2">
      <c r="A3" s="149" t="s">
        <v>1735</v>
      </c>
      <c r="B3" s="22"/>
      <c r="C3" s="22"/>
      <c r="D3" s="22"/>
      <c r="E3" s="22"/>
      <c r="F3" s="22"/>
      <c r="G3" s="22"/>
      <c r="H3" s="22"/>
      <c r="I3" s="22"/>
      <c r="J3" s="22"/>
      <c r="K3" s="23"/>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1" t="s">
        <v>301</v>
      </c>
      <c r="B6" s="107" t="s">
        <v>213</v>
      </c>
      <c r="C6" s="38">
        <v>177587</v>
      </c>
      <c r="D6" s="9" t="str">
        <f>IF(OR($B6="N/A",$C6="N/A"),"N/A",IF(C6&lt;0,"No","Yes"))</f>
        <v>N/A</v>
      </c>
      <c r="E6" s="38">
        <v>161211</v>
      </c>
      <c r="F6" s="9" t="str">
        <f>IF($B6="N/A","N/A",IF(E6&lt;0,"No","Yes"))</f>
        <v>N/A</v>
      </c>
      <c r="G6" s="38">
        <v>157491</v>
      </c>
      <c r="H6" s="9" t="str">
        <f>IF($B6="N/A","N/A",IF(G6&lt;0,"No","Yes"))</f>
        <v>N/A</v>
      </c>
      <c r="I6" s="10">
        <v>-9.2200000000000006</v>
      </c>
      <c r="J6" s="10">
        <v>-2.31</v>
      </c>
      <c r="K6" s="9" t="str">
        <f t="shared" ref="K6:K35" si="0">IF(J6="Div by 0", "N/A", IF(J6="N/A","N/A", IF(J6&gt;30, "No", IF(J6&lt;-30, "No", "Yes"))))</f>
        <v>Yes</v>
      </c>
    </row>
    <row r="7" spans="1:11" x14ac:dyDescent="0.2">
      <c r="A7" s="112" t="s">
        <v>436</v>
      </c>
      <c r="B7" s="107" t="s">
        <v>213</v>
      </c>
      <c r="C7" s="9">
        <v>0.56591980269999997</v>
      </c>
      <c r="D7" s="9" t="str">
        <f t="shared" ref="D7:D17" si="1">IF(OR($B7="N/A",$C7="N/A"),"N/A",IF(C7&lt;0,"No","Yes"))</f>
        <v>N/A</v>
      </c>
      <c r="E7" s="9">
        <v>0.6327111674</v>
      </c>
      <c r="F7" s="9" t="str">
        <f t="shared" ref="F7:F17" si="2">IF($B7="N/A","N/A",IF(E7&lt;0,"No","Yes"))</f>
        <v>N/A</v>
      </c>
      <c r="G7" s="9">
        <v>0.30985897610000002</v>
      </c>
      <c r="H7" s="9" t="str">
        <f t="shared" ref="H7:H17" si="3">IF($B7="N/A","N/A",IF(G7&lt;0,"No","Yes"))</f>
        <v>N/A</v>
      </c>
      <c r="I7" s="10">
        <v>11.8</v>
      </c>
      <c r="J7" s="10">
        <v>-51</v>
      </c>
      <c r="K7" s="9" t="str">
        <f t="shared" si="0"/>
        <v>No</v>
      </c>
    </row>
    <row r="8" spans="1:11" x14ac:dyDescent="0.2">
      <c r="A8" s="112" t="s">
        <v>437</v>
      </c>
      <c r="B8" s="107" t="s">
        <v>213</v>
      </c>
      <c r="C8" s="9">
        <v>25.548604346000001</v>
      </c>
      <c r="D8" s="9" t="str">
        <f t="shared" si="1"/>
        <v>N/A</v>
      </c>
      <c r="E8" s="9">
        <v>29.574284633000001</v>
      </c>
      <c r="F8" s="9" t="str">
        <f t="shared" si="2"/>
        <v>N/A</v>
      </c>
      <c r="G8" s="9">
        <v>30.106482275000001</v>
      </c>
      <c r="H8" s="9" t="str">
        <f t="shared" si="3"/>
        <v>N/A</v>
      </c>
      <c r="I8" s="10">
        <v>15.76</v>
      </c>
      <c r="J8" s="10">
        <v>1.8</v>
      </c>
      <c r="K8" s="9" t="str">
        <f t="shared" si="0"/>
        <v>Yes</v>
      </c>
    </row>
    <row r="9" spans="1:11" x14ac:dyDescent="0.2">
      <c r="A9" s="112" t="s">
        <v>438</v>
      </c>
      <c r="B9" s="107" t="s">
        <v>213</v>
      </c>
      <c r="C9" s="9">
        <v>31.601975370000002</v>
      </c>
      <c r="D9" s="9" t="str">
        <f t="shared" si="1"/>
        <v>N/A</v>
      </c>
      <c r="E9" s="9">
        <v>28.795181469999999</v>
      </c>
      <c r="F9" s="9" t="str">
        <f t="shared" si="2"/>
        <v>N/A</v>
      </c>
      <c r="G9" s="9">
        <v>28.581315757999999</v>
      </c>
      <c r="H9" s="9" t="str">
        <f t="shared" si="3"/>
        <v>N/A</v>
      </c>
      <c r="I9" s="10">
        <v>-8.8800000000000008</v>
      </c>
      <c r="J9" s="10">
        <v>-0.74299999999999999</v>
      </c>
      <c r="K9" s="9" t="str">
        <f t="shared" si="0"/>
        <v>Yes</v>
      </c>
    </row>
    <row r="10" spans="1:11" x14ac:dyDescent="0.2">
      <c r="A10" s="112" t="s">
        <v>439</v>
      </c>
      <c r="B10" s="107" t="s">
        <v>213</v>
      </c>
      <c r="C10" s="9">
        <v>40.675837758</v>
      </c>
      <c r="D10" s="9" t="str">
        <f t="shared" si="1"/>
        <v>N/A</v>
      </c>
      <c r="E10" s="9">
        <v>40.390544069999997</v>
      </c>
      <c r="F10" s="9" t="str">
        <f t="shared" si="2"/>
        <v>N/A</v>
      </c>
      <c r="G10" s="9">
        <v>40.748360224000002</v>
      </c>
      <c r="H10" s="9" t="str">
        <f t="shared" si="3"/>
        <v>N/A</v>
      </c>
      <c r="I10" s="10">
        <v>-0.70099999999999996</v>
      </c>
      <c r="J10" s="10">
        <v>0.88590000000000002</v>
      </c>
      <c r="K10" s="9" t="str">
        <f t="shared" si="0"/>
        <v>Yes</v>
      </c>
    </row>
    <row r="11" spans="1:11" x14ac:dyDescent="0.2">
      <c r="A11" s="28" t="s">
        <v>324</v>
      </c>
      <c r="B11" s="107" t="s">
        <v>213</v>
      </c>
      <c r="C11" s="9">
        <v>0</v>
      </c>
      <c r="D11" s="9" t="str">
        <f t="shared" si="1"/>
        <v>N/A</v>
      </c>
      <c r="E11" s="9">
        <v>95.136808282000004</v>
      </c>
      <c r="F11" s="9" t="str">
        <f t="shared" si="2"/>
        <v>N/A</v>
      </c>
      <c r="G11" s="9">
        <v>97.700186041999999</v>
      </c>
      <c r="H11" s="9" t="str">
        <f t="shared" si="3"/>
        <v>N/A</v>
      </c>
      <c r="I11" s="10" t="s">
        <v>1736</v>
      </c>
      <c r="J11" s="10">
        <v>2.694</v>
      </c>
      <c r="K11" s="9" t="str">
        <f t="shared" si="0"/>
        <v>Yes</v>
      </c>
    </row>
    <row r="12" spans="1:11" x14ac:dyDescent="0.2">
      <c r="A12" s="28" t="s">
        <v>310</v>
      </c>
      <c r="B12" s="107" t="s">
        <v>213</v>
      </c>
      <c r="C12" s="9">
        <v>99.229110238999993</v>
      </c>
      <c r="D12" s="9" t="str">
        <f t="shared" si="1"/>
        <v>N/A</v>
      </c>
      <c r="E12" s="9">
        <v>99.447928490999999</v>
      </c>
      <c r="F12" s="9" t="str">
        <f t="shared" si="2"/>
        <v>N/A</v>
      </c>
      <c r="G12" s="9">
        <v>99.270434500999997</v>
      </c>
      <c r="H12" s="9" t="str">
        <f t="shared" si="3"/>
        <v>N/A</v>
      </c>
      <c r="I12" s="10">
        <v>0.2205</v>
      </c>
      <c r="J12" s="10">
        <v>-0.17799999999999999</v>
      </c>
      <c r="K12" s="9" t="str">
        <f t="shared" si="0"/>
        <v>Yes</v>
      </c>
    </row>
    <row r="13" spans="1:11" x14ac:dyDescent="0.2">
      <c r="A13" s="28" t="s">
        <v>824</v>
      </c>
      <c r="B13" s="107" t="s">
        <v>213</v>
      </c>
      <c r="C13" s="9">
        <v>1.1863714263</v>
      </c>
      <c r="D13" s="9" t="str">
        <f t="shared" si="1"/>
        <v>N/A</v>
      </c>
      <c r="E13" s="9">
        <v>1.1829018033000001</v>
      </c>
      <c r="F13" s="9" t="str">
        <f t="shared" si="2"/>
        <v>N/A</v>
      </c>
      <c r="G13" s="9">
        <v>1.1672934976</v>
      </c>
      <c r="H13" s="9" t="str">
        <f t="shared" si="3"/>
        <v>N/A</v>
      </c>
      <c r="I13" s="10">
        <v>-0.29199999999999998</v>
      </c>
      <c r="J13" s="10">
        <v>-1.32</v>
      </c>
      <c r="K13" s="9" t="str">
        <f t="shared" si="0"/>
        <v>Yes</v>
      </c>
    </row>
    <row r="14" spans="1:11" x14ac:dyDescent="0.2">
      <c r="A14" s="28" t="s">
        <v>311</v>
      </c>
      <c r="B14" s="107" t="s">
        <v>213</v>
      </c>
      <c r="C14" s="9">
        <v>96.412462624</v>
      </c>
      <c r="D14" s="9" t="str">
        <f t="shared" si="1"/>
        <v>N/A</v>
      </c>
      <c r="E14" s="9">
        <v>96.370595058999996</v>
      </c>
      <c r="F14" s="9" t="str">
        <f t="shared" si="2"/>
        <v>N/A</v>
      </c>
      <c r="G14" s="9">
        <v>95.341321090999998</v>
      </c>
      <c r="H14" s="9" t="str">
        <f t="shared" si="3"/>
        <v>N/A</v>
      </c>
      <c r="I14" s="10">
        <v>-4.2999999999999997E-2</v>
      </c>
      <c r="J14" s="10">
        <v>-1.07</v>
      </c>
      <c r="K14" s="9" t="str">
        <f t="shared" si="0"/>
        <v>Yes</v>
      </c>
    </row>
    <row r="15" spans="1:11" x14ac:dyDescent="0.2">
      <c r="A15" s="28" t="s">
        <v>825</v>
      </c>
      <c r="B15" s="107" t="s">
        <v>213</v>
      </c>
      <c r="C15" s="9">
        <v>10.198994253</v>
      </c>
      <c r="D15" s="9" t="str">
        <f t="shared" si="1"/>
        <v>N/A</v>
      </c>
      <c r="E15" s="9">
        <v>10.451004119</v>
      </c>
      <c r="F15" s="9" t="str">
        <f t="shared" si="2"/>
        <v>N/A</v>
      </c>
      <c r="G15" s="9">
        <v>10.290435153000001</v>
      </c>
      <c r="H15" s="9" t="str">
        <f t="shared" si="3"/>
        <v>N/A</v>
      </c>
      <c r="I15" s="10">
        <v>2.4710000000000001</v>
      </c>
      <c r="J15" s="10">
        <v>-1.54</v>
      </c>
      <c r="K15" s="9" t="str">
        <f t="shared" si="0"/>
        <v>Yes</v>
      </c>
    </row>
    <row r="16" spans="1:11" x14ac:dyDescent="0.2">
      <c r="A16" s="28" t="s">
        <v>834</v>
      </c>
      <c r="B16" s="107" t="s">
        <v>213</v>
      </c>
      <c r="C16" s="9">
        <v>4.9009282519999999</v>
      </c>
      <c r="D16" s="9" t="str">
        <f t="shared" si="1"/>
        <v>N/A</v>
      </c>
      <c r="E16" s="9">
        <v>5.1069750990999996</v>
      </c>
      <c r="F16" s="9" t="str">
        <f t="shared" si="2"/>
        <v>N/A</v>
      </c>
      <c r="G16" s="9">
        <v>5.0722101906999999</v>
      </c>
      <c r="H16" s="9" t="str">
        <f t="shared" si="3"/>
        <v>N/A</v>
      </c>
      <c r="I16" s="10">
        <v>4.2039999999999997</v>
      </c>
      <c r="J16" s="10">
        <v>-0.68100000000000005</v>
      </c>
      <c r="K16" s="9" t="str">
        <f t="shared" si="0"/>
        <v>Yes</v>
      </c>
    </row>
    <row r="17" spans="1:11" x14ac:dyDescent="0.2">
      <c r="A17" s="28" t="s">
        <v>827</v>
      </c>
      <c r="B17" s="107" t="s">
        <v>213</v>
      </c>
      <c r="C17" s="9">
        <v>7.0130076717999996</v>
      </c>
      <c r="D17" s="9" t="str">
        <f t="shared" si="1"/>
        <v>N/A</v>
      </c>
      <c r="E17" s="9">
        <v>29.938200907999999</v>
      </c>
      <c r="F17" s="9" t="str">
        <f t="shared" si="2"/>
        <v>N/A</v>
      </c>
      <c r="G17" s="9">
        <v>73.488007581000005</v>
      </c>
      <c r="H17" s="9" t="str">
        <f t="shared" si="3"/>
        <v>N/A</v>
      </c>
      <c r="I17" s="10">
        <v>326.89999999999998</v>
      </c>
      <c r="J17" s="10">
        <v>145.5</v>
      </c>
      <c r="K17" s="9" t="str">
        <f t="shared" si="0"/>
        <v>No</v>
      </c>
    </row>
    <row r="18" spans="1:11" x14ac:dyDescent="0.2">
      <c r="A18" s="112" t="s">
        <v>312</v>
      </c>
      <c r="B18" s="37" t="s">
        <v>223</v>
      </c>
      <c r="C18" s="9">
        <v>99.987048602000002</v>
      </c>
      <c r="D18" s="9" t="str">
        <f>IF(OR($B18="N/A",$C18="N/A"),"N/A",IF(C18&gt;100,"No",IF(C18&lt;98,"No","Yes")))</f>
        <v>Yes</v>
      </c>
      <c r="E18" s="9">
        <v>99.995037558999996</v>
      </c>
      <c r="F18" s="9" t="str">
        <f>IF(OR($B18="N/A",$E18="N/A"),"N/A",IF(E18&gt;100,"No",IF(E18&lt;98,"No","Yes")))</f>
        <v>Yes</v>
      </c>
      <c r="G18" s="9">
        <v>99.996190257999999</v>
      </c>
      <c r="H18" s="9" t="str">
        <f>IF($B18="N/A","N/A",IF(G18&gt;100,"No",IF(G18&lt;98,"No","Yes")))</f>
        <v>Yes</v>
      </c>
      <c r="I18" s="10">
        <v>8.0000000000000002E-3</v>
      </c>
      <c r="J18" s="10">
        <v>1.1999999999999999E-3</v>
      </c>
      <c r="K18" s="9" t="str">
        <f t="shared" si="0"/>
        <v>Yes</v>
      </c>
    </row>
    <row r="19" spans="1:11" x14ac:dyDescent="0.2">
      <c r="A19" s="112" t="s">
        <v>31</v>
      </c>
      <c r="B19" s="37" t="s">
        <v>214</v>
      </c>
      <c r="C19" s="9">
        <v>99.348488347</v>
      </c>
      <c r="D19" s="9" t="str">
        <f>IF(OR($B19="N/A",$C19="N/A"),"N/A",IF(C19&gt;100,"No",IF(C19&lt;95,"No","Yes")))</f>
        <v>Yes</v>
      </c>
      <c r="E19" s="9">
        <v>99.472740693999995</v>
      </c>
      <c r="F19" s="9" t="str">
        <f>IF(OR($B19="N/A",$E19="N/A"),"N/A",IF(E19&gt;100,"No",IF(E19&lt;98,"No","Yes")))</f>
        <v>Yes</v>
      </c>
      <c r="G19" s="9">
        <v>99.170111308000003</v>
      </c>
      <c r="H19" s="9" t="str">
        <f>IF($B19="N/A","N/A",IF(G19&gt;100,"No",IF(G19&lt;95,"No","Yes")))</f>
        <v>Yes</v>
      </c>
      <c r="I19" s="10">
        <v>0.12509999999999999</v>
      </c>
      <c r="J19" s="10">
        <v>-0.30399999999999999</v>
      </c>
      <c r="K19" s="9" t="str">
        <f t="shared" si="0"/>
        <v>Yes</v>
      </c>
    </row>
    <row r="20" spans="1:11" x14ac:dyDescent="0.2">
      <c r="A20" s="28" t="s">
        <v>313</v>
      </c>
      <c r="B20" s="107" t="s">
        <v>213</v>
      </c>
      <c r="C20" s="9">
        <v>99.513477901000002</v>
      </c>
      <c r="D20" s="9" t="str">
        <f t="shared" ref="D20:D35" si="4">IF(OR($B20="N/A",$C20="N/A"),"N/A",IF(C20&lt;0,"No","Yes"))</f>
        <v>N/A</v>
      </c>
      <c r="E20" s="9">
        <v>99.444206660999996</v>
      </c>
      <c r="F20" s="9" t="str">
        <f t="shared" ref="F20:F34" si="5">IF($B20="N/A","N/A",IF(E20&lt;0,"No","Yes"))</f>
        <v>N/A</v>
      </c>
      <c r="G20" s="9">
        <v>99.864754176000005</v>
      </c>
      <c r="H20" s="9" t="str">
        <f t="shared" ref="H20:H35" si="6">IF($B20="N/A","N/A",IF(G20&lt;0,"No","Yes"))</f>
        <v>N/A</v>
      </c>
      <c r="I20" s="10">
        <v>-7.0000000000000007E-2</v>
      </c>
      <c r="J20" s="10">
        <v>0.4229</v>
      </c>
      <c r="K20" s="9" t="str">
        <f t="shared" si="0"/>
        <v>Yes</v>
      </c>
    </row>
    <row r="21" spans="1:11" x14ac:dyDescent="0.2">
      <c r="A21" s="28" t="s">
        <v>835</v>
      </c>
      <c r="B21" s="107" t="s">
        <v>213</v>
      </c>
      <c r="C21" s="9">
        <v>0.4217651067</v>
      </c>
      <c r="D21" s="9" t="str">
        <f t="shared" si="4"/>
        <v>N/A</v>
      </c>
      <c r="E21" s="9">
        <v>0.47453337550000002</v>
      </c>
      <c r="F21" s="9" t="str">
        <f t="shared" si="5"/>
        <v>N/A</v>
      </c>
      <c r="G21" s="9">
        <v>9.6513451599999994E-2</v>
      </c>
      <c r="H21" s="9" t="str">
        <f t="shared" si="6"/>
        <v>N/A</v>
      </c>
      <c r="I21" s="10">
        <v>12.51</v>
      </c>
      <c r="J21" s="10">
        <v>-79.7</v>
      </c>
      <c r="K21" s="9" t="str">
        <f t="shared" si="0"/>
        <v>No</v>
      </c>
    </row>
    <row r="22" spans="1:11" x14ac:dyDescent="0.2">
      <c r="A22" s="28" t="s">
        <v>314</v>
      </c>
      <c r="B22" s="107" t="s">
        <v>213</v>
      </c>
      <c r="C22" s="9">
        <v>75.912088159999996</v>
      </c>
      <c r="D22" s="9" t="str">
        <f t="shared" si="4"/>
        <v>N/A</v>
      </c>
      <c r="E22" s="9">
        <v>88.987103857999998</v>
      </c>
      <c r="F22" s="9" t="str">
        <f t="shared" si="5"/>
        <v>N/A</v>
      </c>
      <c r="G22" s="9">
        <v>100</v>
      </c>
      <c r="H22" s="9" t="str">
        <f t="shared" si="6"/>
        <v>N/A</v>
      </c>
      <c r="I22" s="10">
        <v>17.22</v>
      </c>
      <c r="J22" s="10">
        <v>12.38</v>
      </c>
      <c r="K22" s="9" t="str">
        <f t="shared" si="0"/>
        <v>Yes</v>
      </c>
    </row>
    <row r="23" spans="1:11" x14ac:dyDescent="0.2">
      <c r="A23" s="28" t="s">
        <v>828</v>
      </c>
      <c r="B23" s="107" t="s">
        <v>213</v>
      </c>
      <c r="C23" s="9">
        <v>5.1019434759999998</v>
      </c>
      <c r="D23" s="9" t="str">
        <f t="shared" si="4"/>
        <v>N/A</v>
      </c>
      <c r="E23" s="9">
        <v>5.8251810646999997</v>
      </c>
      <c r="F23" s="9" t="str">
        <f t="shared" si="5"/>
        <v>N/A</v>
      </c>
      <c r="G23" s="9">
        <v>6.2354102773999998</v>
      </c>
      <c r="H23" s="9" t="str">
        <f t="shared" si="6"/>
        <v>N/A</v>
      </c>
      <c r="I23" s="10">
        <v>14.18</v>
      </c>
      <c r="J23" s="10">
        <v>7.0419999999999998</v>
      </c>
      <c r="K23" s="9" t="str">
        <f t="shared" si="0"/>
        <v>Yes</v>
      </c>
    </row>
    <row r="24" spans="1:11" x14ac:dyDescent="0.2">
      <c r="A24" s="28" t="s">
        <v>315</v>
      </c>
      <c r="B24" s="107" t="s">
        <v>213</v>
      </c>
      <c r="C24" s="9">
        <v>4.3386989095999997</v>
      </c>
      <c r="D24" s="9" t="str">
        <f t="shared" si="4"/>
        <v>N/A</v>
      </c>
      <c r="E24" s="9">
        <v>4.2883930375999997</v>
      </c>
      <c r="F24" s="9" t="str">
        <f t="shared" si="5"/>
        <v>N/A</v>
      </c>
      <c r="G24" s="9">
        <v>4.1259500542999996</v>
      </c>
      <c r="H24" s="9" t="str">
        <f t="shared" si="6"/>
        <v>N/A</v>
      </c>
      <c r="I24" s="10">
        <v>-1.1599999999999999</v>
      </c>
      <c r="J24" s="10">
        <v>-3.79</v>
      </c>
      <c r="K24" s="9" t="str">
        <f t="shared" si="0"/>
        <v>Yes</v>
      </c>
    </row>
    <row r="25" spans="1:11" x14ac:dyDescent="0.2">
      <c r="A25" s="28" t="s">
        <v>316</v>
      </c>
      <c r="B25" s="107" t="s">
        <v>213</v>
      </c>
      <c r="C25" s="9">
        <v>14.720718048</v>
      </c>
      <c r="D25" s="9" t="str">
        <f t="shared" si="4"/>
        <v>N/A</v>
      </c>
      <c r="E25" s="9">
        <v>17.008580969</v>
      </c>
      <c r="F25" s="9" t="str">
        <f t="shared" si="5"/>
        <v>N/A</v>
      </c>
      <c r="G25" s="9">
        <v>16.635871256000001</v>
      </c>
      <c r="H25" s="9" t="str">
        <f t="shared" si="6"/>
        <v>N/A</v>
      </c>
      <c r="I25" s="10">
        <v>15.54</v>
      </c>
      <c r="J25" s="10">
        <v>-2.19</v>
      </c>
      <c r="K25" s="9" t="str">
        <f t="shared" si="0"/>
        <v>Yes</v>
      </c>
    </row>
    <row r="26" spans="1:11" x14ac:dyDescent="0.2">
      <c r="A26" s="28" t="s">
        <v>317</v>
      </c>
      <c r="B26" s="107" t="s">
        <v>213</v>
      </c>
      <c r="C26" s="9">
        <v>80.940583043000004</v>
      </c>
      <c r="D26" s="9" t="str">
        <f t="shared" si="4"/>
        <v>N/A</v>
      </c>
      <c r="E26" s="9">
        <v>78.703025994000001</v>
      </c>
      <c r="F26" s="9" t="str">
        <f t="shared" si="5"/>
        <v>N/A</v>
      </c>
      <c r="G26" s="9">
        <v>79.238178689999998</v>
      </c>
      <c r="H26" s="9" t="str">
        <f t="shared" si="6"/>
        <v>N/A</v>
      </c>
      <c r="I26" s="10">
        <v>-2.76</v>
      </c>
      <c r="J26" s="10">
        <v>0.68</v>
      </c>
      <c r="K26" s="9" t="str">
        <f t="shared" si="0"/>
        <v>Yes</v>
      </c>
    </row>
    <row r="27" spans="1:11" x14ac:dyDescent="0.2">
      <c r="A27" s="28" t="s">
        <v>318</v>
      </c>
      <c r="B27" s="107" t="s">
        <v>213</v>
      </c>
      <c r="C27" s="9">
        <v>50.707540528999999</v>
      </c>
      <c r="D27" s="9" t="str">
        <f t="shared" si="4"/>
        <v>N/A</v>
      </c>
      <c r="E27" s="9">
        <v>57.087295531999999</v>
      </c>
      <c r="F27" s="9" t="str">
        <f t="shared" si="5"/>
        <v>N/A</v>
      </c>
      <c r="G27" s="9">
        <v>62.577544113999998</v>
      </c>
      <c r="H27" s="9" t="str">
        <f t="shared" si="6"/>
        <v>N/A</v>
      </c>
      <c r="I27" s="10">
        <v>12.58</v>
      </c>
      <c r="J27" s="10">
        <v>9.6170000000000009</v>
      </c>
      <c r="K27" s="9" t="str">
        <f t="shared" si="0"/>
        <v>Yes</v>
      </c>
    </row>
    <row r="28" spans="1:11" x14ac:dyDescent="0.2">
      <c r="A28" s="28" t="s">
        <v>832</v>
      </c>
      <c r="B28" s="107" t="s">
        <v>213</v>
      </c>
      <c r="C28" s="9">
        <v>1.9636535258000001</v>
      </c>
      <c r="D28" s="9" t="str">
        <f t="shared" si="4"/>
        <v>N/A</v>
      </c>
      <c r="E28" s="9">
        <v>2.0871988786000002</v>
      </c>
      <c r="F28" s="9" t="str">
        <f t="shared" si="5"/>
        <v>N/A</v>
      </c>
      <c r="G28" s="9">
        <v>2.0146721593999999</v>
      </c>
      <c r="H28" s="9" t="str">
        <f t="shared" si="6"/>
        <v>N/A</v>
      </c>
      <c r="I28" s="10">
        <v>6.2919999999999998</v>
      </c>
      <c r="J28" s="10">
        <v>-3.47</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1736</v>
      </c>
      <c r="J29" s="10" t="s">
        <v>1736</v>
      </c>
      <c r="K29" s="9" t="str">
        <f t="shared" si="0"/>
        <v>N/A</v>
      </c>
    </row>
    <row r="30" spans="1:11" x14ac:dyDescent="0.2">
      <c r="A30" s="28" t="s">
        <v>833</v>
      </c>
      <c r="B30" s="107" t="s">
        <v>213</v>
      </c>
      <c r="C30" s="9">
        <v>94.202109938999996</v>
      </c>
      <c r="D30" s="9" t="str">
        <f t="shared" si="4"/>
        <v>N/A</v>
      </c>
      <c r="E30" s="9">
        <v>99.964142516999999</v>
      </c>
      <c r="F30" s="9" t="str">
        <f t="shared" si="5"/>
        <v>N/A</v>
      </c>
      <c r="G30" s="9">
        <v>99.831564422</v>
      </c>
      <c r="H30" s="9" t="str">
        <f t="shared" si="6"/>
        <v>N/A</v>
      </c>
      <c r="I30" s="10">
        <v>6.117</v>
      </c>
      <c r="J30" s="10">
        <v>-0.13300000000000001</v>
      </c>
      <c r="K30" s="9" t="str">
        <f t="shared" si="0"/>
        <v>Yes</v>
      </c>
    </row>
    <row r="31" spans="1:11" x14ac:dyDescent="0.2">
      <c r="A31" s="112" t="s">
        <v>320</v>
      </c>
      <c r="B31" s="37" t="s">
        <v>213</v>
      </c>
      <c r="C31" s="9" t="s">
        <v>1736</v>
      </c>
      <c r="D31" s="9" t="str">
        <f t="shared" si="4"/>
        <v>N/A</v>
      </c>
      <c r="E31" s="9" t="s">
        <v>1736</v>
      </c>
      <c r="F31" s="9" t="str">
        <f t="shared" si="5"/>
        <v>N/A</v>
      </c>
      <c r="G31" s="9" t="s">
        <v>1736</v>
      </c>
      <c r="H31" s="9" t="str">
        <f t="shared" si="6"/>
        <v>N/A</v>
      </c>
      <c r="I31" s="10" t="s">
        <v>1736</v>
      </c>
      <c r="J31" s="10" t="s">
        <v>1736</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1736</v>
      </c>
      <c r="J33" s="10" t="s">
        <v>1736</v>
      </c>
      <c r="K33" s="9" t="str">
        <f t="shared" si="0"/>
        <v>N/A</v>
      </c>
    </row>
    <row r="34" spans="1:11" x14ac:dyDescent="0.2">
      <c r="A34" s="28" t="s">
        <v>323</v>
      </c>
      <c r="B34" s="107" t="s">
        <v>213</v>
      </c>
      <c r="C34" s="9">
        <v>20.423792282000001</v>
      </c>
      <c r="D34" s="9" t="str">
        <f t="shared" si="4"/>
        <v>N/A</v>
      </c>
      <c r="E34" s="9">
        <v>20.762230864999999</v>
      </c>
      <c r="F34" s="9" t="str">
        <f t="shared" si="5"/>
        <v>N/A</v>
      </c>
      <c r="G34" s="9">
        <v>23.279425491000001</v>
      </c>
      <c r="H34" s="9" t="str">
        <f t="shared" si="6"/>
        <v>N/A</v>
      </c>
      <c r="I34" s="10">
        <v>1.657</v>
      </c>
      <c r="J34" s="10">
        <v>12.12</v>
      </c>
      <c r="K34" s="9" t="str">
        <f t="shared" si="0"/>
        <v>Yes</v>
      </c>
    </row>
    <row r="35" spans="1:11" x14ac:dyDescent="0.2">
      <c r="A35" s="28" t="s">
        <v>1732</v>
      </c>
      <c r="B35" s="107" t="s">
        <v>213</v>
      </c>
      <c r="C35" s="9">
        <v>22.367628261</v>
      </c>
      <c r="D35" s="9" t="str">
        <f t="shared" si="4"/>
        <v>N/A</v>
      </c>
      <c r="E35" s="9">
        <v>22.925854935</v>
      </c>
      <c r="F35" s="9" t="str">
        <f>IF($B35="N/A","N/A",IF(E35&lt;0,"No","Yes"))</f>
        <v>N/A</v>
      </c>
      <c r="G35" s="9">
        <v>26.393889175000002</v>
      </c>
      <c r="H35" s="9" t="str">
        <f t="shared" si="6"/>
        <v>N/A</v>
      </c>
      <c r="I35" s="10">
        <v>2.496</v>
      </c>
      <c r="J35" s="10">
        <v>15.13</v>
      </c>
      <c r="K35" s="9" t="str">
        <f t="shared" si="0"/>
        <v>Yes</v>
      </c>
    </row>
    <row r="36" spans="1:11" x14ac:dyDescent="0.2">
      <c r="A36" s="31" t="s">
        <v>372</v>
      </c>
      <c r="B36" s="1" t="s">
        <v>213</v>
      </c>
      <c r="C36" s="8">
        <v>90.312917049000006</v>
      </c>
      <c r="D36" s="9" t="str">
        <f t="shared" ref="D36:D39" si="7">IF($B36="N/A","N/A",IF(C36&lt;0,"No","Yes"))</f>
        <v>N/A</v>
      </c>
      <c r="E36" s="8">
        <v>89.230263444000002</v>
      </c>
      <c r="F36" s="9" t="str">
        <f t="shared" ref="F36:F39" si="8">IF($B36="N/A","N/A",IF(E36&lt;0,"No","Yes"))</f>
        <v>N/A</v>
      </c>
      <c r="G36" s="8">
        <v>89.509241798000005</v>
      </c>
      <c r="H36" s="9" t="str">
        <f t="shared" ref="H36:H39" si="9">IF($B36="N/A","N/A",IF(G36&lt;0,"No","Yes"))</f>
        <v>N/A</v>
      </c>
      <c r="I36" s="10">
        <v>-1.2</v>
      </c>
      <c r="J36" s="10">
        <v>0.31259999999999999</v>
      </c>
      <c r="K36" s="9" t="str">
        <f>IF(J36="Div by 0", "N/A", IF(J36="N/A","N/A", IF(J36&gt;30, "No", IF(J36&lt;-30, "No", "Yes"))))</f>
        <v>Yes</v>
      </c>
    </row>
    <row r="37" spans="1:11" x14ac:dyDescent="0.2">
      <c r="A37" s="31" t="s">
        <v>373</v>
      </c>
      <c r="B37" s="1" t="s">
        <v>213</v>
      </c>
      <c r="C37" s="8">
        <v>6.9740465237000002</v>
      </c>
      <c r="D37" s="9" t="str">
        <f t="shared" si="7"/>
        <v>N/A</v>
      </c>
      <c r="E37" s="8">
        <v>7.6694518364000004</v>
      </c>
      <c r="F37" s="9" t="str">
        <f t="shared" si="8"/>
        <v>N/A</v>
      </c>
      <c r="G37" s="8">
        <v>7.6937729775000001</v>
      </c>
      <c r="H37" s="9" t="str">
        <f t="shared" si="9"/>
        <v>N/A</v>
      </c>
      <c r="I37" s="10">
        <v>9.9710000000000001</v>
      </c>
      <c r="J37" s="10">
        <v>0.31709999999999999</v>
      </c>
      <c r="K37" s="9" t="str">
        <f>IF(J37="Div by 0", "N/A", IF(J37="N/A","N/A", IF(J37&gt;30, "No", IF(J37&lt;-30, "No", "Yes"))))</f>
        <v>Yes</v>
      </c>
    </row>
    <row r="38" spans="1:11" x14ac:dyDescent="0.2">
      <c r="A38" s="31" t="s">
        <v>374</v>
      </c>
      <c r="B38" s="1" t="s">
        <v>213</v>
      </c>
      <c r="C38" s="8">
        <v>1.0631408831</v>
      </c>
      <c r="D38" s="9" t="str">
        <f t="shared" si="7"/>
        <v>N/A</v>
      </c>
      <c r="E38" s="8">
        <v>1.1208912543</v>
      </c>
      <c r="F38" s="9" t="str">
        <f t="shared" si="8"/>
        <v>N/A</v>
      </c>
      <c r="G38" s="8">
        <v>0.93656145430000004</v>
      </c>
      <c r="H38" s="9" t="str">
        <f t="shared" si="9"/>
        <v>N/A</v>
      </c>
      <c r="I38" s="10">
        <v>5.4320000000000004</v>
      </c>
      <c r="J38" s="10">
        <v>-16.399999999999999</v>
      </c>
      <c r="K38" s="9" t="str">
        <f>IF(J38="Div by 0", "N/A", IF(J38="N/A","N/A", IF(J38&gt;30, "No", IF(J38&lt;-30, "No", "Yes"))))</f>
        <v>Yes</v>
      </c>
    </row>
    <row r="39" spans="1:11" x14ac:dyDescent="0.2">
      <c r="A39" s="31" t="s">
        <v>375</v>
      </c>
      <c r="B39" s="1" t="s">
        <v>213</v>
      </c>
      <c r="C39" s="8">
        <v>0.73428798279999996</v>
      </c>
      <c r="D39" s="9" t="str">
        <f t="shared" si="7"/>
        <v>N/A</v>
      </c>
      <c r="E39" s="8">
        <v>0.86408495699999999</v>
      </c>
      <c r="F39" s="9" t="str">
        <f t="shared" si="8"/>
        <v>N/A</v>
      </c>
      <c r="G39" s="8">
        <v>0.80576032919999996</v>
      </c>
      <c r="H39" s="9" t="str">
        <f t="shared" si="9"/>
        <v>N/A</v>
      </c>
      <c r="I39" s="10">
        <v>17.68</v>
      </c>
      <c r="J39" s="10">
        <v>-6.75</v>
      </c>
      <c r="K39" s="9" t="str">
        <f>IF(J39="Div by 0", "N/A", IF(J39="N/A","N/A", IF(J39&gt;30, "No", IF(J39&lt;-30, "No", "Yes"))))</f>
        <v>Yes</v>
      </c>
    </row>
    <row r="40" spans="1:11" x14ac:dyDescent="0.2">
      <c r="A40" s="164" t="s">
        <v>1633</v>
      </c>
      <c r="B40" s="165"/>
      <c r="C40" s="165"/>
      <c r="D40" s="165"/>
      <c r="E40" s="165"/>
      <c r="F40" s="165"/>
      <c r="G40" s="165"/>
      <c r="H40" s="165"/>
      <c r="I40" s="165"/>
      <c r="J40" s="165"/>
      <c r="K40" s="166"/>
    </row>
    <row r="41" spans="1:11" x14ac:dyDescent="0.2">
      <c r="A41" s="159" t="s">
        <v>1631</v>
      </c>
      <c r="B41" s="160"/>
      <c r="C41" s="160"/>
      <c r="D41" s="160"/>
      <c r="E41" s="160"/>
      <c r="F41" s="160"/>
      <c r="G41" s="160"/>
      <c r="H41" s="160"/>
      <c r="I41" s="160"/>
      <c r="J41" s="160"/>
      <c r="K41" s="161"/>
    </row>
    <row r="42" spans="1:11" x14ac:dyDescent="0.2">
      <c r="A42" s="162" t="s">
        <v>1734</v>
      </c>
      <c r="B42" s="162"/>
      <c r="C42" s="162"/>
      <c r="D42" s="162"/>
      <c r="E42" s="162"/>
      <c r="F42" s="162"/>
      <c r="G42" s="162"/>
      <c r="H42" s="162"/>
      <c r="I42" s="162"/>
      <c r="J42" s="162"/>
      <c r="K42" s="163"/>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1729</v>
      </c>
      <c r="B1" s="151"/>
      <c r="C1" s="151"/>
      <c r="D1" s="151"/>
      <c r="E1" s="151"/>
      <c r="F1" s="151"/>
      <c r="G1" s="151"/>
      <c r="H1" s="151"/>
      <c r="I1" s="151"/>
      <c r="J1" s="151"/>
      <c r="K1" s="152"/>
    </row>
    <row r="2" spans="1:11" x14ac:dyDescent="0.2">
      <c r="A2" s="156" t="s">
        <v>1579</v>
      </c>
      <c r="B2" s="157"/>
      <c r="C2" s="157"/>
      <c r="D2" s="157"/>
      <c r="E2" s="157"/>
      <c r="F2" s="157"/>
      <c r="G2" s="157"/>
      <c r="H2" s="157"/>
      <c r="I2" s="157"/>
      <c r="J2" s="157"/>
      <c r="K2" s="158"/>
    </row>
    <row r="3" spans="1:11" x14ac:dyDescent="0.2">
      <c r="A3" s="156" t="s">
        <v>1735</v>
      </c>
      <c r="B3" s="167"/>
      <c r="C3" s="167"/>
      <c r="D3" s="167"/>
      <c r="E3" s="167"/>
      <c r="F3" s="167"/>
      <c r="G3" s="167"/>
      <c r="H3" s="167"/>
      <c r="I3" s="167"/>
      <c r="J3" s="167"/>
      <c r="K3" s="168"/>
    </row>
    <row r="4" spans="1:11" x14ac:dyDescent="0.2">
      <c r="A4" s="153" t="s">
        <v>648</v>
      </c>
      <c r="B4" s="154"/>
      <c r="C4" s="154"/>
      <c r="D4" s="154"/>
      <c r="E4" s="154"/>
      <c r="F4" s="154"/>
      <c r="G4" s="154"/>
      <c r="H4" s="154"/>
      <c r="I4" s="154"/>
      <c r="J4" s="154"/>
      <c r="K4" s="155"/>
    </row>
    <row r="5" spans="1:11" s="27" customFormat="1" ht="65.2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109" t="s">
        <v>342</v>
      </c>
      <c r="B6" s="9" t="s">
        <v>213</v>
      </c>
      <c r="C6" s="5">
        <v>7</v>
      </c>
      <c r="D6" s="9" t="s">
        <v>213</v>
      </c>
      <c r="E6" s="5">
        <v>7</v>
      </c>
      <c r="F6" s="9" t="s">
        <v>213</v>
      </c>
      <c r="G6" s="5">
        <v>7</v>
      </c>
      <c r="H6" s="9" t="s">
        <v>213</v>
      </c>
      <c r="I6" s="137" t="s">
        <v>213</v>
      </c>
      <c r="J6" s="137" t="s">
        <v>213</v>
      </c>
      <c r="K6" s="9" t="s">
        <v>213</v>
      </c>
    </row>
    <row r="7" spans="1:11" s="30" customFormat="1" x14ac:dyDescent="0.2">
      <c r="A7" s="109" t="s">
        <v>12</v>
      </c>
      <c r="B7" s="32" t="s">
        <v>213</v>
      </c>
      <c r="C7" s="33">
        <v>442397</v>
      </c>
      <c r="D7" s="34" t="str">
        <f>IF($B7="N/A","N/A",IF(C7&gt;15,"No",IF(C7&lt;-15,"No","Yes")))</f>
        <v>N/A</v>
      </c>
      <c r="E7" s="33">
        <v>449050</v>
      </c>
      <c r="F7" s="34" t="str">
        <f>IF($B7="N/A","N/A",IF(E7&gt;15,"No",IF(E7&lt;-15,"No","Yes")))</f>
        <v>N/A</v>
      </c>
      <c r="G7" s="33">
        <v>395863</v>
      </c>
      <c r="H7" s="34" t="str">
        <f>IF($B7="N/A","N/A",IF(G7&gt;15,"No",IF(G7&lt;-15,"No","Yes")))</f>
        <v>N/A</v>
      </c>
      <c r="I7" s="35">
        <v>1.504</v>
      </c>
      <c r="J7" s="35">
        <v>-11.8</v>
      </c>
      <c r="K7" s="34" t="str">
        <f t="shared" ref="K7:K24" si="0">IF(J7="Div by 0", "N/A", IF(J7="N/A","N/A", IF(J7&gt;30, "No", IF(J7&lt;-30, "No", "Yes"))))</f>
        <v>Yes</v>
      </c>
    </row>
    <row r="8" spans="1:11" x14ac:dyDescent="0.2">
      <c r="A8" s="109" t="s">
        <v>362</v>
      </c>
      <c r="B8" s="32" t="s">
        <v>213</v>
      </c>
      <c r="C8" s="36">
        <v>2.9441881387</v>
      </c>
      <c r="D8" s="34" t="str">
        <f>IF($B8="N/A","N/A",IF(C8&gt;15,"No",IF(C8&lt;-15,"No","Yes")))</f>
        <v>N/A</v>
      </c>
      <c r="E8" s="36">
        <v>3.8024718851000001</v>
      </c>
      <c r="F8" s="34" t="str">
        <f>IF($B8="N/A","N/A",IF(E8&gt;15,"No",IF(E8&lt;-15,"No","Yes")))</f>
        <v>N/A</v>
      </c>
      <c r="G8" s="36">
        <v>3.7139111258000002</v>
      </c>
      <c r="H8" s="34" t="str">
        <f>IF($B8="N/A","N/A",IF(G8&gt;15,"No",IF(G8&lt;-15,"No","Yes")))</f>
        <v>N/A</v>
      </c>
      <c r="I8" s="35">
        <v>29.15</v>
      </c>
      <c r="J8" s="35">
        <v>-2.33</v>
      </c>
      <c r="K8" s="34" t="str">
        <f t="shared" si="0"/>
        <v>Yes</v>
      </c>
    </row>
    <row r="9" spans="1:11" x14ac:dyDescent="0.2">
      <c r="A9" s="109" t="s">
        <v>119</v>
      </c>
      <c r="B9" s="37" t="s">
        <v>213</v>
      </c>
      <c r="C9" s="8">
        <v>97.055811860999995</v>
      </c>
      <c r="D9" s="9" t="str">
        <f>IF($B9="N/A","N/A",IF(C9&gt;15,"No",IF(C9&lt;-15,"No","Yes")))</f>
        <v>N/A</v>
      </c>
      <c r="E9" s="8">
        <v>96.197528114999997</v>
      </c>
      <c r="F9" s="9" t="str">
        <f>IF($B9="N/A","N/A",IF(E9&gt;15,"No",IF(E9&lt;-15,"No","Yes")))</f>
        <v>N/A</v>
      </c>
      <c r="G9" s="8">
        <v>96.286088874000001</v>
      </c>
      <c r="H9" s="9" t="str">
        <f>IF($B9="N/A","N/A",IF(G9&gt;15,"No",IF(G9&lt;-15,"No","Yes")))</f>
        <v>N/A</v>
      </c>
      <c r="I9" s="10">
        <v>-0.88400000000000001</v>
      </c>
      <c r="J9" s="10">
        <v>9.2100000000000001E-2</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1736</v>
      </c>
      <c r="J10" s="10" t="s">
        <v>1736</v>
      </c>
      <c r="K10" s="9" t="str">
        <f t="shared" si="0"/>
        <v>N/A</v>
      </c>
    </row>
    <row r="11" spans="1:11" x14ac:dyDescent="0.2">
      <c r="A11" s="109" t="s">
        <v>836</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1736</v>
      </c>
      <c r="J12" s="10" t="s">
        <v>1736</v>
      </c>
      <c r="K12" s="9" t="str">
        <f t="shared" si="0"/>
        <v>N/A</v>
      </c>
    </row>
    <row r="13" spans="1:11" x14ac:dyDescent="0.2">
      <c r="A13" s="109" t="s">
        <v>837</v>
      </c>
      <c r="B13" s="37"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9" t="s">
        <v>13</v>
      </c>
      <c r="B14" s="37" t="s">
        <v>213</v>
      </c>
      <c r="C14" s="38">
        <v>13025</v>
      </c>
      <c r="D14" s="9" t="str">
        <f>IF($B14="N/A","N/A",IF(C14&gt;15,"No",IF(C14&lt;-15,"No","Yes")))</f>
        <v>N/A</v>
      </c>
      <c r="E14" s="38">
        <v>17075</v>
      </c>
      <c r="F14" s="9" t="str">
        <f>IF($B14="N/A","N/A",IF(E14&gt;15,"No",IF(E14&lt;-15,"No","Yes")))</f>
        <v>N/A</v>
      </c>
      <c r="G14" s="38">
        <v>14702</v>
      </c>
      <c r="H14" s="9" t="str">
        <f>IF($B14="N/A","N/A",IF(G14&gt;15,"No",IF(G14&lt;-15,"No","Yes")))</f>
        <v>N/A</v>
      </c>
      <c r="I14" s="10">
        <v>31.09</v>
      </c>
      <c r="J14" s="10">
        <v>-13.9</v>
      </c>
      <c r="K14" s="9" t="str">
        <f t="shared" si="0"/>
        <v>Yes</v>
      </c>
    </row>
    <row r="15" spans="1:11" x14ac:dyDescent="0.2">
      <c r="A15" s="109" t="s">
        <v>440</v>
      </c>
      <c r="B15" s="37" t="s">
        <v>215</v>
      </c>
      <c r="C15" s="8">
        <v>1.8809980806</v>
      </c>
      <c r="D15" s="9" t="str">
        <f>IF($B15="N/A","N/A",IF(C15&gt;20,"No",IF(C15&lt;5,"No","Yes")))</f>
        <v>No</v>
      </c>
      <c r="E15" s="8">
        <v>0.86090775990000001</v>
      </c>
      <c r="F15" s="9" t="str">
        <f>IF($B15="N/A","N/A",IF(E15&gt;20,"No",IF(E15&lt;5,"No","Yes")))</f>
        <v>No</v>
      </c>
      <c r="G15" s="8">
        <v>1.0542783295</v>
      </c>
      <c r="H15" s="9" t="str">
        <f>IF($B15="N/A","N/A",IF(G15&gt;20,"No",IF(G15&lt;5,"No","Yes")))</f>
        <v>No</v>
      </c>
      <c r="I15" s="10">
        <v>-54.2</v>
      </c>
      <c r="J15" s="10">
        <v>22.46</v>
      </c>
      <c r="K15" s="9" t="str">
        <f t="shared" si="0"/>
        <v>Yes</v>
      </c>
    </row>
    <row r="16" spans="1:11" x14ac:dyDescent="0.2">
      <c r="A16" s="109" t="s">
        <v>441</v>
      </c>
      <c r="B16" s="32" t="s">
        <v>213</v>
      </c>
      <c r="C16" s="8">
        <v>98.119001918999999</v>
      </c>
      <c r="D16" s="9" t="str">
        <f>IF($B16="N/A","N/A",IF(C16&gt;15,"No",IF(C16&lt;-15,"No","Yes")))</f>
        <v>N/A</v>
      </c>
      <c r="E16" s="8">
        <v>99.139092239999997</v>
      </c>
      <c r="F16" s="9" t="str">
        <f>IF($B16="N/A","N/A",IF(E16&gt;15,"No",IF(E16&lt;-15,"No","Yes")))</f>
        <v>N/A</v>
      </c>
      <c r="G16" s="8">
        <v>98.945721671000001</v>
      </c>
      <c r="H16" s="9" t="str">
        <f>IF($B16="N/A","N/A",IF(G16&gt;15,"No",IF(G16&lt;-15,"No","Yes")))</f>
        <v>N/A</v>
      </c>
      <c r="I16" s="10">
        <v>1.04</v>
      </c>
      <c r="J16" s="10">
        <v>-0.19500000000000001</v>
      </c>
      <c r="K16" s="9" t="str">
        <f t="shared" si="0"/>
        <v>Yes</v>
      </c>
    </row>
    <row r="17" spans="1:11" x14ac:dyDescent="0.2">
      <c r="A17" s="109" t="s">
        <v>442</v>
      </c>
      <c r="B17" s="37" t="s">
        <v>235</v>
      </c>
      <c r="C17" s="8">
        <v>1.1746641074999999</v>
      </c>
      <c r="D17" s="9" t="str">
        <f>IF($B17="N/A","N/A",IF(C17&gt;1,"Yes","No"))</f>
        <v>Yes</v>
      </c>
      <c r="E17" s="8">
        <v>32.732064422000001</v>
      </c>
      <c r="F17" s="9" t="str">
        <f>IF($B17="N/A","N/A",IF(E17&gt;1,"Yes","No"))</f>
        <v>Yes</v>
      </c>
      <c r="G17" s="8">
        <v>31.485512175</v>
      </c>
      <c r="H17" s="9" t="str">
        <f>IF($B17="N/A","N/A",IF(G17&gt;1,"Yes","No"))</f>
        <v>Yes</v>
      </c>
      <c r="I17" s="10">
        <v>2687</v>
      </c>
      <c r="J17" s="10">
        <v>-3.81</v>
      </c>
      <c r="K17" s="9" t="str">
        <f t="shared" si="0"/>
        <v>Yes</v>
      </c>
    </row>
    <row r="18" spans="1:11" x14ac:dyDescent="0.2">
      <c r="A18" s="109" t="s">
        <v>859</v>
      </c>
      <c r="B18" s="37" t="s">
        <v>213</v>
      </c>
      <c r="C18" s="110">
        <v>16733.640522999998</v>
      </c>
      <c r="D18" s="9" t="str">
        <f>IF($B18="N/A","N/A",IF(C18&gt;15,"No",IF(C18&lt;-15,"No","Yes")))</f>
        <v>N/A</v>
      </c>
      <c r="E18" s="110">
        <v>4402.6929682999998</v>
      </c>
      <c r="F18" s="9" t="str">
        <f>IF($B18="N/A","N/A",IF(E18&gt;15,"No",IF(E18&lt;-15,"No","Yes")))</f>
        <v>N/A</v>
      </c>
      <c r="G18" s="110">
        <v>9555.2047958999992</v>
      </c>
      <c r="H18" s="9" t="str">
        <f>IF($B18="N/A","N/A",IF(G18&gt;15,"No",IF(G18&lt;-15,"No","Yes")))</f>
        <v>N/A</v>
      </c>
      <c r="I18" s="10">
        <v>-73.7</v>
      </c>
      <c r="J18" s="10">
        <v>117</v>
      </c>
      <c r="K18" s="9" t="str">
        <f t="shared" si="0"/>
        <v>No</v>
      </c>
    </row>
    <row r="19" spans="1:11" x14ac:dyDescent="0.2">
      <c r="A19" s="3" t="s">
        <v>131</v>
      </c>
      <c r="B19" s="37" t="s">
        <v>213</v>
      </c>
      <c r="C19" s="38">
        <v>11</v>
      </c>
      <c r="D19" s="37" t="s">
        <v>213</v>
      </c>
      <c r="E19" s="38">
        <v>0</v>
      </c>
      <c r="F19" s="37" t="s">
        <v>213</v>
      </c>
      <c r="G19" s="38">
        <v>0</v>
      </c>
      <c r="H19" s="9" t="str">
        <f>IF($B19="N/A","N/A",IF(G19&gt;15,"No",IF(G19&lt;-15,"No","Yes")))</f>
        <v>N/A</v>
      </c>
      <c r="I19" s="10">
        <v>-100</v>
      </c>
      <c r="J19" s="10" t="s">
        <v>1736</v>
      </c>
      <c r="K19" s="9" t="str">
        <f t="shared" si="0"/>
        <v>N/A</v>
      </c>
    </row>
    <row r="20" spans="1:11" x14ac:dyDescent="0.2">
      <c r="A20" s="3" t="s">
        <v>346</v>
      </c>
      <c r="B20" s="32" t="s">
        <v>213</v>
      </c>
      <c r="C20" s="8">
        <v>4.5208260000000001E-4</v>
      </c>
      <c r="D20" s="37" t="s">
        <v>213</v>
      </c>
      <c r="E20" s="8">
        <v>0</v>
      </c>
      <c r="F20" s="37" t="s">
        <v>213</v>
      </c>
      <c r="G20" s="8">
        <v>0</v>
      </c>
      <c r="H20" s="9" t="str">
        <f>IF($B20="N/A","N/A",IF(G20&gt;15,"No",IF(G20&lt;-15,"No","Yes")))</f>
        <v>N/A</v>
      </c>
      <c r="I20" s="10">
        <v>-100</v>
      </c>
      <c r="J20" s="10" t="s">
        <v>1736</v>
      </c>
      <c r="K20" s="9" t="str">
        <f t="shared" si="0"/>
        <v>N/A</v>
      </c>
    </row>
    <row r="21" spans="1:11" ht="25.5" x14ac:dyDescent="0.2">
      <c r="A21" s="3" t="s">
        <v>838</v>
      </c>
      <c r="B21" s="37" t="s">
        <v>213</v>
      </c>
      <c r="C21" s="110">
        <v>3805</v>
      </c>
      <c r="D21" s="9" t="str">
        <f>IF($B21="N/A","N/A",IF(C21&gt;60,"No",IF(C21&lt;15,"No","Yes")))</f>
        <v>N/A</v>
      </c>
      <c r="E21" s="110" t="s">
        <v>1736</v>
      </c>
      <c r="F21" s="9" t="str">
        <f>IF($B21="N/A","N/A",IF(E21&gt;60,"No",IF(E21&lt;15,"No","Yes")))</f>
        <v>N/A</v>
      </c>
      <c r="G21" s="110" t="s">
        <v>1736</v>
      </c>
      <c r="H21" s="9" t="str">
        <f>IF($B21="N/A","N/A",IF(G21&gt;60,"No",IF(G21&lt;15,"No","Yes")))</f>
        <v>N/A</v>
      </c>
      <c r="I21" s="10" t="s">
        <v>1736</v>
      </c>
      <c r="J21" s="10" t="s">
        <v>1736</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1736</v>
      </c>
      <c r="J22" s="10" t="s">
        <v>1736</v>
      </c>
      <c r="K22" s="9" t="str">
        <f t="shared" si="0"/>
        <v>N/A</v>
      </c>
    </row>
    <row r="23" spans="1:11" x14ac:dyDescent="0.2">
      <c r="A23" s="3" t="s">
        <v>839</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1736</v>
      </c>
      <c r="J23" s="10" t="s">
        <v>1736</v>
      </c>
      <c r="K23" s="9" t="str">
        <f t="shared" si="0"/>
        <v>N/A</v>
      </c>
    </row>
    <row r="24" spans="1:11" x14ac:dyDescent="0.2">
      <c r="A24" s="3" t="s">
        <v>820</v>
      </c>
      <c r="B24" s="37" t="s">
        <v>217</v>
      </c>
      <c r="C24" s="49">
        <v>0</v>
      </c>
      <c r="D24" s="9" t="str">
        <f t="shared" si="4"/>
        <v>Yes</v>
      </c>
      <c r="E24" s="49">
        <v>0</v>
      </c>
      <c r="F24" s="9" t="str">
        <f t="shared" si="5"/>
        <v>Yes</v>
      </c>
      <c r="G24" s="49">
        <v>0</v>
      </c>
      <c r="H24" s="9" t="str">
        <f t="shared" si="6"/>
        <v>Yes</v>
      </c>
      <c r="I24" s="10" t="s">
        <v>1736</v>
      </c>
      <c r="J24" s="10" t="s">
        <v>1736</v>
      </c>
      <c r="K24" s="9" t="str">
        <f t="shared" si="0"/>
        <v>N/A</v>
      </c>
    </row>
    <row r="25" spans="1:11" x14ac:dyDescent="0.2">
      <c r="A25" s="164" t="s">
        <v>1633</v>
      </c>
      <c r="B25" s="165"/>
      <c r="C25" s="165"/>
      <c r="D25" s="165"/>
      <c r="E25" s="165"/>
      <c r="F25" s="165"/>
      <c r="G25" s="165"/>
      <c r="H25" s="165"/>
      <c r="I25" s="165"/>
      <c r="J25" s="165"/>
      <c r="K25" s="166"/>
    </row>
    <row r="26" spans="1:11" x14ac:dyDescent="0.2">
      <c r="A26" s="159" t="s">
        <v>1631</v>
      </c>
      <c r="B26" s="160"/>
      <c r="C26" s="160"/>
      <c r="D26" s="160"/>
      <c r="E26" s="160"/>
      <c r="F26" s="160"/>
      <c r="G26" s="160"/>
      <c r="H26" s="160"/>
      <c r="I26" s="160"/>
      <c r="J26" s="160"/>
      <c r="K26" s="161"/>
    </row>
    <row r="27" spans="1:11" x14ac:dyDescent="0.2">
      <c r="A27" s="162" t="s">
        <v>1734</v>
      </c>
      <c r="B27" s="162"/>
      <c r="C27" s="162"/>
      <c r="D27" s="162"/>
      <c r="E27" s="162"/>
      <c r="F27" s="162"/>
      <c r="G27" s="162"/>
      <c r="H27" s="162"/>
      <c r="I27" s="162"/>
      <c r="J27" s="162"/>
      <c r="K27" s="163"/>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1729</v>
      </c>
      <c r="B1" s="151"/>
      <c r="C1" s="151"/>
      <c r="D1" s="151"/>
      <c r="E1" s="151"/>
      <c r="F1" s="151"/>
      <c r="G1" s="151"/>
      <c r="H1" s="151"/>
      <c r="I1" s="151"/>
      <c r="J1" s="151"/>
      <c r="K1" s="152"/>
    </row>
    <row r="2" spans="1:11" x14ac:dyDescent="0.2">
      <c r="A2" s="156" t="s">
        <v>1580</v>
      </c>
      <c r="B2" s="157"/>
      <c r="C2" s="157"/>
      <c r="D2" s="157"/>
      <c r="E2" s="157"/>
      <c r="F2" s="157"/>
      <c r="G2" s="157"/>
      <c r="H2" s="157"/>
      <c r="I2" s="157"/>
      <c r="J2" s="157"/>
      <c r="K2" s="158"/>
    </row>
    <row r="3" spans="1:11" x14ac:dyDescent="0.2">
      <c r="A3" s="156" t="s">
        <v>1735</v>
      </c>
      <c r="B3" s="167"/>
      <c r="C3" s="167"/>
      <c r="D3" s="167"/>
      <c r="E3" s="167"/>
      <c r="F3" s="167"/>
      <c r="G3" s="167"/>
      <c r="H3" s="167"/>
      <c r="I3" s="167"/>
      <c r="J3" s="167"/>
      <c r="K3" s="16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38">
        <v>12780</v>
      </c>
      <c r="D6" s="9" t="str">
        <f>IF($B6="N/A","N/A",IF(C6&gt;15,"No",IF(C6&lt;-15,"No","Yes")))</f>
        <v>N/A</v>
      </c>
      <c r="E6" s="38">
        <v>16928</v>
      </c>
      <c r="F6" s="9" t="str">
        <f>IF($B6="N/A","N/A",IF(E6&gt;15,"No",IF(E6&lt;-15,"No","Yes")))</f>
        <v>N/A</v>
      </c>
      <c r="G6" s="38">
        <v>14547</v>
      </c>
      <c r="H6" s="9" t="str">
        <f>IF($B6="N/A","N/A",IF(G6&gt;15,"No",IF(G6&lt;-15,"No","Yes")))</f>
        <v>N/A</v>
      </c>
      <c r="I6" s="10">
        <v>32.46</v>
      </c>
      <c r="J6" s="10">
        <v>-14.1</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ht="25.5" x14ac:dyDescent="0.2">
      <c r="A9" s="91" t="s">
        <v>840</v>
      </c>
      <c r="B9" s="37" t="s">
        <v>236</v>
      </c>
      <c r="C9" s="39">
        <v>150.27183099000001</v>
      </c>
      <c r="D9" s="9" t="str">
        <f>IF($B9="N/A","N/A",IF(C9&gt;100,"No",IF(C9&lt;50,"No","Yes")))</f>
        <v>No</v>
      </c>
      <c r="E9" s="39" t="s">
        <v>1736</v>
      </c>
      <c r="F9" s="9" t="str">
        <f>IF($B9="N/A","N/A",IF(E9&gt;100,"No",IF(E9&lt;50,"No","Yes")))</f>
        <v>No</v>
      </c>
      <c r="G9" s="39" t="s">
        <v>1736</v>
      </c>
      <c r="H9" s="9" t="str">
        <f>IF($B9="N/A","N/A",IF(G9&gt;100,"No",IF(G9&lt;50,"No","Yes")))</f>
        <v>No</v>
      </c>
      <c r="I9" s="10" t="s">
        <v>1736</v>
      </c>
      <c r="J9" s="10" t="s">
        <v>1736</v>
      </c>
      <c r="K9" s="9" t="str">
        <f t="shared" si="0"/>
        <v>N/A</v>
      </c>
    </row>
    <row r="10" spans="1:11" ht="25.5" x14ac:dyDescent="0.2">
      <c r="A10" s="91" t="s">
        <v>841</v>
      </c>
      <c r="B10" s="37" t="s">
        <v>213</v>
      </c>
      <c r="C10" s="39">
        <v>572.30986772999995</v>
      </c>
      <c r="D10" s="9" t="str">
        <f>IF($B10="N/A","N/A",IF(C10&gt;15,"No",IF(C10&lt;-15,"No","Yes")))</f>
        <v>N/A</v>
      </c>
      <c r="E10" s="39">
        <v>545.04571092000003</v>
      </c>
      <c r="F10" s="9" t="str">
        <f>IF($B10="N/A","N/A",IF(E10&gt;15,"No",IF(E10&lt;-15,"No","Yes")))</f>
        <v>N/A</v>
      </c>
      <c r="G10" s="39">
        <v>569.47535728000003</v>
      </c>
      <c r="H10" s="9" t="str">
        <f>IF($B10="N/A","N/A",IF(G10&gt;15,"No",IF(G10&lt;-15,"No","Yes")))</f>
        <v>N/A</v>
      </c>
      <c r="I10" s="10">
        <v>-4.76</v>
      </c>
      <c r="J10" s="10">
        <v>4.4820000000000002</v>
      </c>
      <c r="K10" s="9" t="str">
        <f t="shared" si="0"/>
        <v>Yes</v>
      </c>
    </row>
    <row r="11" spans="1:11" ht="25.5" x14ac:dyDescent="0.2">
      <c r="A11" s="91" t="s">
        <v>842</v>
      </c>
      <c r="B11" s="37" t="s">
        <v>213</v>
      </c>
      <c r="C11" s="39" t="s">
        <v>1736</v>
      </c>
      <c r="D11" s="9" t="str">
        <f>IF($B11="N/A","N/A",IF(C11&gt;15,"No",IF(C11&lt;-15,"No","Yes")))</f>
        <v>N/A</v>
      </c>
      <c r="E11" s="39" t="s">
        <v>1736</v>
      </c>
      <c r="F11" s="9" t="str">
        <f>IF($B11="N/A","N/A",IF(E11&gt;15,"No",IF(E11&lt;-15,"No","Yes")))</f>
        <v>N/A</v>
      </c>
      <c r="G11" s="39" t="s">
        <v>1736</v>
      </c>
      <c r="H11" s="9" t="str">
        <f>IF($B11="N/A","N/A",IF(G11&gt;15,"No",IF(G11&lt;-15,"No","Yes")))</f>
        <v>N/A</v>
      </c>
      <c r="I11" s="10" t="s">
        <v>1736</v>
      </c>
      <c r="J11" s="10" t="s">
        <v>1736</v>
      </c>
      <c r="K11" s="9" t="str">
        <f t="shared" si="0"/>
        <v>N/A</v>
      </c>
    </row>
    <row r="12" spans="1:11" ht="25.5" x14ac:dyDescent="0.2">
      <c r="A12" s="91" t="s">
        <v>843</v>
      </c>
      <c r="B12" s="37" t="s">
        <v>213</v>
      </c>
      <c r="C12" s="39" t="s">
        <v>1736</v>
      </c>
      <c r="D12" s="9" t="str">
        <f>IF($B12="N/A","N/A",IF(C12&gt;15,"No",IF(C12&lt;-15,"No","Yes")))</f>
        <v>N/A</v>
      </c>
      <c r="E12" s="39" t="s">
        <v>1736</v>
      </c>
      <c r="F12" s="9" t="str">
        <f>IF($B12="N/A","N/A",IF(E12&gt;15,"No",IF(E12&lt;-15,"No","Yes")))</f>
        <v>N/A</v>
      </c>
      <c r="G12" s="39" t="s">
        <v>1736</v>
      </c>
      <c r="H12" s="9" t="str">
        <f>IF($B12="N/A","N/A",IF(G12&gt;15,"No",IF(G12&lt;-15,"No","Yes")))</f>
        <v>N/A</v>
      </c>
      <c r="I12" s="10" t="s">
        <v>1736</v>
      </c>
      <c r="J12" s="10" t="s">
        <v>1736</v>
      </c>
      <c r="K12" s="9" t="str">
        <f t="shared" si="0"/>
        <v>N/A</v>
      </c>
    </row>
    <row r="13" spans="1:11" x14ac:dyDescent="0.2">
      <c r="A13" s="91" t="s">
        <v>652</v>
      </c>
      <c r="B13" s="37" t="s">
        <v>237</v>
      </c>
      <c r="C13" s="8">
        <v>0.19561815339999999</v>
      </c>
      <c r="D13" s="9" t="str">
        <f>IF($B13="N/A","N/A",IF(C13&gt;99,"No",IF(C13&lt;75,"No","Yes")))</f>
        <v>No</v>
      </c>
      <c r="E13" s="8">
        <v>0</v>
      </c>
      <c r="F13" s="9" t="str">
        <f>IF($B13="N/A","N/A",IF(E13&gt;99,"No",IF(E13&lt;75,"No","Yes")))</f>
        <v>No</v>
      </c>
      <c r="G13" s="8">
        <v>0</v>
      </c>
      <c r="H13" s="9" t="str">
        <f>IF($B13="N/A","N/A",IF(G13&gt;99,"No",IF(G13&lt;75,"No","Yes")))</f>
        <v>No</v>
      </c>
      <c r="I13" s="10">
        <v>-100</v>
      </c>
      <c r="J13" s="10" t="s">
        <v>1736</v>
      </c>
      <c r="K13" s="9" t="str">
        <f t="shared" ref="K13:K24" si="1">IF(J13="Div by 0", "N/A", IF(J13="N/A","N/A", IF(J13&gt;30, "No", IF(J13&lt;-30, "No", "Yes"))))</f>
        <v>N/A</v>
      </c>
    </row>
    <row r="14" spans="1:11" x14ac:dyDescent="0.2">
      <c r="A14" s="91" t="s">
        <v>493</v>
      </c>
      <c r="B14" s="37" t="s">
        <v>213</v>
      </c>
      <c r="C14" s="9">
        <v>100</v>
      </c>
      <c r="D14" s="9" t="str">
        <f>IF($B14="N/A","N/A",IF(C14&gt;15,"No",IF(C14&lt;-15,"No","Yes")))</f>
        <v>N/A</v>
      </c>
      <c r="E14" s="9" t="s">
        <v>1736</v>
      </c>
      <c r="F14" s="9" t="str">
        <f>IF($B14="N/A","N/A",IF(E14&gt;15,"No",IF(E14&lt;-15,"No","Yes")))</f>
        <v>N/A</v>
      </c>
      <c r="G14" s="9" t="s">
        <v>1736</v>
      </c>
      <c r="H14" s="9" t="str">
        <f>IF($B14="N/A","N/A",IF(G14&gt;15,"No",IF(G14&lt;-15,"No","Yes")))</f>
        <v>N/A</v>
      </c>
      <c r="I14" s="10" t="s">
        <v>1736</v>
      </c>
      <c r="J14" s="10" t="s">
        <v>1736</v>
      </c>
      <c r="K14" s="9" t="str">
        <f t="shared" si="1"/>
        <v>N/A</v>
      </c>
    </row>
    <row r="15" spans="1:11" x14ac:dyDescent="0.2">
      <c r="A15" s="91" t="s">
        <v>844</v>
      </c>
      <c r="B15" s="37" t="s">
        <v>213</v>
      </c>
      <c r="C15" s="38">
        <v>28.4</v>
      </c>
      <c r="D15" s="9" t="str">
        <f>IF($B15="N/A","N/A",IF(C15&gt;15,"No",IF(C15&lt;-15,"No","Yes")))</f>
        <v>N/A</v>
      </c>
      <c r="E15" s="10" t="s">
        <v>1736</v>
      </c>
      <c r="F15" s="9" t="str">
        <f>IF($B15="N/A","N/A",IF(E15&gt;15,"No",IF(E15&lt;-15,"No","Yes")))</f>
        <v>N/A</v>
      </c>
      <c r="G15" s="10" t="s">
        <v>1736</v>
      </c>
      <c r="H15" s="9" t="str">
        <f>IF($B15="N/A","N/A",IF(G15&gt;15,"No",IF(G15&lt;-15,"No","Yes")))</f>
        <v>N/A</v>
      </c>
      <c r="I15" s="10" t="s">
        <v>1736</v>
      </c>
      <c r="J15" s="10" t="s">
        <v>1736</v>
      </c>
      <c r="K15" s="9" t="str">
        <f t="shared" si="1"/>
        <v>N/A</v>
      </c>
    </row>
    <row r="16" spans="1:11" x14ac:dyDescent="0.2">
      <c r="A16" s="88" t="s">
        <v>653</v>
      </c>
      <c r="B16" s="62" t="s">
        <v>238</v>
      </c>
      <c r="C16" s="9">
        <v>99.804381847000002</v>
      </c>
      <c r="D16" s="9" t="str">
        <f>IF($B16="N/A","N/A",IF(C16&gt;20,"No",IF(C16&lt;=0,"No","Yes")))</f>
        <v>No</v>
      </c>
      <c r="E16" s="9">
        <v>100</v>
      </c>
      <c r="F16" s="9" t="str">
        <f>IF($B16="N/A","N/A",IF(E16&gt;20,"No",IF(E16&lt;=0,"No","Yes")))</f>
        <v>No</v>
      </c>
      <c r="G16" s="9">
        <v>100</v>
      </c>
      <c r="H16" s="9" t="str">
        <f>IF($B16="N/A","N/A",IF(G16&gt;20,"No",IF(G16&lt;=0,"No","Yes")))</f>
        <v>No</v>
      </c>
      <c r="I16" s="10">
        <v>0.19600000000000001</v>
      </c>
      <c r="J16" s="10">
        <v>0</v>
      </c>
      <c r="K16" s="9" t="str">
        <f t="shared" si="1"/>
        <v>Yes</v>
      </c>
    </row>
    <row r="17" spans="1:11" x14ac:dyDescent="0.2">
      <c r="A17" s="88" t="s">
        <v>369</v>
      </c>
      <c r="B17" s="37" t="s">
        <v>213</v>
      </c>
      <c r="C17" s="9">
        <v>99.474715798000005</v>
      </c>
      <c r="D17" s="9" t="str">
        <f>IF($B17="N/A","N/A",IF(C17&gt;15,"No",IF(C17&lt;-15,"No","Yes")))</f>
        <v>N/A</v>
      </c>
      <c r="E17" s="9">
        <v>73.363657845000006</v>
      </c>
      <c r="F17" s="9" t="str">
        <f>IF($B17="N/A","N/A",IF(E17&gt;15,"No",IF(E17&lt;-15,"No","Yes")))</f>
        <v>N/A</v>
      </c>
      <c r="G17" s="9">
        <v>83.927957653999997</v>
      </c>
      <c r="H17" s="9" t="str">
        <f>IF($B17="N/A","N/A",IF(G17&gt;15,"No",IF(G17&lt;-15,"No","Yes")))</f>
        <v>N/A</v>
      </c>
      <c r="I17" s="10">
        <v>-26.2</v>
      </c>
      <c r="J17" s="10">
        <v>14.4</v>
      </c>
      <c r="K17" s="9" t="str">
        <f t="shared" si="1"/>
        <v>Yes</v>
      </c>
    </row>
    <row r="18" spans="1:11" x14ac:dyDescent="0.2">
      <c r="A18" s="88" t="s">
        <v>845</v>
      </c>
      <c r="B18" s="37" t="s">
        <v>213</v>
      </c>
      <c r="C18" s="10">
        <v>29.267969735000001</v>
      </c>
      <c r="D18" s="9" t="str">
        <f>IF($B18="N/A","N/A",IF(C18&gt;15,"No",IF(C18&lt;-15,"No","Yes")))</f>
        <v>N/A</v>
      </c>
      <c r="E18" s="10">
        <v>29.551654722999999</v>
      </c>
      <c r="F18" s="9" t="str">
        <f>IF($B18="N/A","N/A",IF(E18&gt;15,"No",IF(E18&lt;-15,"No","Yes")))</f>
        <v>N/A</v>
      </c>
      <c r="G18" s="10">
        <v>29.533377016999999</v>
      </c>
      <c r="H18" s="9" t="str">
        <f>IF($B18="N/A","N/A",IF(G18&gt;15,"No",IF(G18&lt;-15,"No","Yes")))</f>
        <v>N/A</v>
      </c>
      <c r="I18" s="10">
        <v>0.96930000000000005</v>
      </c>
      <c r="J18" s="10">
        <v>-6.2E-2</v>
      </c>
      <c r="K18" s="9" t="str">
        <f t="shared" si="1"/>
        <v>Yes</v>
      </c>
    </row>
    <row r="19" spans="1:11" x14ac:dyDescent="0.2">
      <c r="A19" s="91" t="s">
        <v>654</v>
      </c>
      <c r="B19" s="62" t="s">
        <v>239</v>
      </c>
      <c r="C19" s="9">
        <v>0</v>
      </c>
      <c r="D19" s="9" t="str">
        <f>IF($B19="N/A","N/A",IF(C19&gt;10,"No",IF(C19&lt;=0,"No","Yes")))</f>
        <v>No</v>
      </c>
      <c r="E19" s="9">
        <v>0</v>
      </c>
      <c r="F19" s="9" t="str">
        <f>IF($B19="N/A","N/A",IF(E19&gt;10,"No",IF(E19&lt;=0,"No","Yes")))</f>
        <v>No</v>
      </c>
      <c r="G19" s="9">
        <v>0</v>
      </c>
      <c r="H19" s="9" t="str">
        <f>IF($B19="N/A","N/A",IF(G19&gt;10,"No",IF(G19&lt;=0,"No","Yes")))</f>
        <v>No</v>
      </c>
      <c r="I19" s="10" t="s">
        <v>1736</v>
      </c>
      <c r="J19" s="10" t="s">
        <v>1736</v>
      </c>
      <c r="K19" s="9" t="str">
        <f t="shared" si="1"/>
        <v>N/A</v>
      </c>
    </row>
    <row r="20" spans="1:11" x14ac:dyDescent="0.2">
      <c r="A20" s="91" t="s">
        <v>129</v>
      </c>
      <c r="B20" s="37" t="s">
        <v>213</v>
      </c>
      <c r="C20" s="9" t="s">
        <v>1736</v>
      </c>
      <c r="D20" s="9" t="str">
        <f>IF($B20="N/A","N/A",IF(C20&gt;15,"No",IF(C20&lt;-15,"No","Yes")))</f>
        <v>N/A</v>
      </c>
      <c r="E20" s="9" t="s">
        <v>1736</v>
      </c>
      <c r="F20" s="9" t="str">
        <f>IF($B20="N/A","N/A",IF(E20&gt;15,"No",IF(E20&lt;-15,"No","Yes")))</f>
        <v>N/A</v>
      </c>
      <c r="G20" s="9" t="s">
        <v>1736</v>
      </c>
      <c r="H20" s="9" t="str">
        <f>IF($B20="N/A","N/A",IF(G20&gt;15,"No",IF(G20&lt;-15,"No","Yes")))</f>
        <v>N/A</v>
      </c>
      <c r="I20" s="10" t="s">
        <v>1736</v>
      </c>
      <c r="J20" s="10" t="s">
        <v>1736</v>
      </c>
      <c r="K20" s="9" t="str">
        <f t="shared" si="1"/>
        <v>N/A</v>
      </c>
    </row>
    <row r="21" spans="1:11" x14ac:dyDescent="0.2">
      <c r="A21" s="91" t="s">
        <v>846</v>
      </c>
      <c r="B21" s="37" t="s">
        <v>213</v>
      </c>
      <c r="C21" s="10" t="s">
        <v>1736</v>
      </c>
      <c r="D21" s="9" t="str">
        <f>IF($B21="N/A","N/A",IF(C21&gt;15,"No",IF(C21&lt;-15,"No","Yes")))</f>
        <v>N/A</v>
      </c>
      <c r="E21" s="10" t="s">
        <v>1736</v>
      </c>
      <c r="F21" s="9" t="str">
        <f>IF($B21="N/A","N/A",IF(E21&gt;15,"No",IF(E21&lt;-15,"No","Yes")))</f>
        <v>N/A</v>
      </c>
      <c r="G21" s="10" t="s">
        <v>1736</v>
      </c>
      <c r="H21" s="9" t="str">
        <f>IF($B21="N/A","N/A",IF(G21&gt;15,"No",IF(G21&lt;-15,"No","Yes")))</f>
        <v>N/A</v>
      </c>
      <c r="I21" s="10" t="s">
        <v>1736</v>
      </c>
      <c r="J21" s="10" t="s">
        <v>1736</v>
      </c>
      <c r="K21" s="9" t="str">
        <f t="shared" si="1"/>
        <v>N/A</v>
      </c>
    </row>
    <row r="22" spans="1:11" x14ac:dyDescent="0.2">
      <c r="A22" s="91" t="s">
        <v>1697</v>
      </c>
      <c r="B22" s="62" t="s">
        <v>224</v>
      </c>
      <c r="C22" s="9">
        <v>0</v>
      </c>
      <c r="D22" s="9" t="str">
        <f>IF($B22="N/A","N/A",IF(C22&gt;5,"No",IF(C22&lt;=0,"No","Yes")))</f>
        <v>No</v>
      </c>
      <c r="E22" s="9">
        <v>0</v>
      </c>
      <c r="F22" s="9" t="str">
        <f>IF($B22="N/A","N/A",IF(E22&gt;5,"No",IF(E22&lt;=0,"No","Yes")))</f>
        <v>No</v>
      </c>
      <c r="G22" s="9">
        <v>0</v>
      </c>
      <c r="H22" s="9" t="str">
        <f>IF($B22="N/A","N/A",IF(G22&gt;5,"No",IF(G22&lt;=0,"No","Yes")))</f>
        <v>No</v>
      </c>
      <c r="I22" s="10" t="s">
        <v>1736</v>
      </c>
      <c r="J22" s="10" t="s">
        <v>1736</v>
      </c>
      <c r="K22" s="9" t="str">
        <f t="shared" si="1"/>
        <v>N/A</v>
      </c>
    </row>
    <row r="23" spans="1:11" x14ac:dyDescent="0.2">
      <c r="A23" s="91" t="s">
        <v>130</v>
      </c>
      <c r="B23" s="37" t="s">
        <v>213</v>
      </c>
      <c r="C23" s="9" t="s">
        <v>1736</v>
      </c>
      <c r="D23" s="9" t="str">
        <f>IF($B23="N/A","N/A",IF(C23&gt;15,"No",IF(C23&lt;-15,"No","Yes")))</f>
        <v>N/A</v>
      </c>
      <c r="E23" s="9" t="s">
        <v>1736</v>
      </c>
      <c r="F23" s="9" t="str">
        <f>IF($B23="N/A","N/A",IF(E23&gt;15,"No",IF(E23&lt;-15,"No","Yes")))</f>
        <v>N/A</v>
      </c>
      <c r="G23" s="9" t="s">
        <v>1736</v>
      </c>
      <c r="H23" s="9" t="str">
        <f>IF($B23="N/A","N/A",IF(G23&gt;15,"No",IF(G23&lt;-15,"No","Yes")))</f>
        <v>N/A</v>
      </c>
      <c r="I23" s="10" t="s">
        <v>1736</v>
      </c>
      <c r="J23" s="10" t="s">
        <v>1736</v>
      </c>
      <c r="K23" s="9" t="str">
        <f t="shared" si="1"/>
        <v>N/A</v>
      </c>
    </row>
    <row r="24" spans="1:11" x14ac:dyDescent="0.2">
      <c r="A24" s="91" t="s">
        <v>847</v>
      </c>
      <c r="B24" s="37" t="s">
        <v>213</v>
      </c>
      <c r="C24" s="10" t="s">
        <v>1736</v>
      </c>
      <c r="D24" s="9" t="str">
        <f>IF($B24="N/A","N/A",IF(C24&gt;15,"No",IF(C24&lt;-15,"No","Yes")))</f>
        <v>N/A</v>
      </c>
      <c r="E24" s="10" t="s">
        <v>1736</v>
      </c>
      <c r="F24" s="9" t="str">
        <f>IF($B24="N/A","N/A",IF(E24&gt;15,"No",IF(E24&lt;-15,"No","Yes")))</f>
        <v>N/A</v>
      </c>
      <c r="G24" s="10" t="s">
        <v>1736</v>
      </c>
      <c r="H24" s="9" t="str">
        <f>IF($B24="N/A","N/A",IF(G24&gt;15,"No",IF(G24&lt;-15,"No","Yes")))</f>
        <v>N/A</v>
      </c>
      <c r="I24" s="10" t="s">
        <v>1736</v>
      </c>
      <c r="J24" s="10" t="s">
        <v>1736</v>
      </c>
      <c r="K24" s="9" t="str">
        <f t="shared" si="1"/>
        <v>N/A</v>
      </c>
    </row>
    <row r="25" spans="1:11" x14ac:dyDescent="0.2">
      <c r="A25" s="91" t="s">
        <v>15</v>
      </c>
      <c r="B25" s="37" t="s">
        <v>240</v>
      </c>
      <c r="C25" s="9">
        <v>12.636932707</v>
      </c>
      <c r="D25" s="9" t="str">
        <f>IF($B25="N/A","N/A",IF(C25&gt;20,"No",IF(C25&lt;1,"No","Yes")))</f>
        <v>Yes</v>
      </c>
      <c r="E25" s="9">
        <v>9.8889413989000001</v>
      </c>
      <c r="F25" s="9" t="str">
        <f>IF($B25="N/A","N/A",IF(E25&gt;20,"No",IF(E25&lt;1,"No","Yes")))</f>
        <v>Yes</v>
      </c>
      <c r="G25" s="9">
        <v>10.620746545999999</v>
      </c>
      <c r="H25" s="9" t="str">
        <f>IF($B25="N/A","N/A",IF(G25&gt;20,"No",IF(G25&lt;1,"No","Yes")))</f>
        <v>Yes</v>
      </c>
      <c r="I25" s="10">
        <v>-21.7</v>
      </c>
      <c r="J25" s="10">
        <v>7.4</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848</v>
      </c>
      <c r="B28" s="37" t="s">
        <v>226</v>
      </c>
      <c r="C28" s="9">
        <v>24.287949921999999</v>
      </c>
      <c r="D28" s="9" t="str">
        <f>IF($B28="N/A","N/A",IF(C28&gt;30,"No",IF(C28&lt;5,"No","Yes")))</f>
        <v>Yes</v>
      </c>
      <c r="E28" s="9">
        <v>23.989839319000001</v>
      </c>
      <c r="F28" s="9" t="str">
        <f>IF($B28="N/A","N/A",IF(E28&gt;30,"No",IF(E28&lt;5,"No","Yes")))</f>
        <v>Yes</v>
      </c>
      <c r="G28" s="9">
        <v>27.435210008999999</v>
      </c>
      <c r="H28" s="9" t="str">
        <f>IF($B28="N/A","N/A",IF(G28&gt;30,"No",IF(G28&lt;5,"No","Yes")))</f>
        <v>Yes</v>
      </c>
      <c r="I28" s="10">
        <v>-1.23</v>
      </c>
      <c r="J28" s="10">
        <v>14.36</v>
      </c>
      <c r="K28" s="9" t="str">
        <f t="shared" si="2"/>
        <v>Yes</v>
      </c>
    </row>
    <row r="29" spans="1:11" x14ac:dyDescent="0.2">
      <c r="A29" s="91" t="s">
        <v>849</v>
      </c>
      <c r="B29" s="37" t="s">
        <v>227</v>
      </c>
      <c r="C29" s="9">
        <v>56.103286384999997</v>
      </c>
      <c r="D29" s="9" t="str">
        <f>IF($B29="N/A","N/A",IF(C29&gt;75,"No",IF(C29&lt;15,"No","Yes")))</f>
        <v>Yes</v>
      </c>
      <c r="E29" s="9">
        <v>68.708648393000004</v>
      </c>
      <c r="F29" s="9" t="str">
        <f>IF($B29="N/A","N/A",IF(E29&gt;75,"No",IF(E29&lt;15,"No","Yes")))</f>
        <v>Yes</v>
      </c>
      <c r="G29" s="9">
        <v>65.484292293999999</v>
      </c>
      <c r="H29" s="9" t="str">
        <f>IF($B29="N/A","N/A",IF(G29&gt;75,"No",IF(G29&lt;15,"No","Yes")))</f>
        <v>Yes</v>
      </c>
      <c r="I29" s="10">
        <v>22.47</v>
      </c>
      <c r="J29" s="10">
        <v>-4.6900000000000004</v>
      </c>
      <c r="K29" s="9" t="str">
        <f t="shared" si="2"/>
        <v>Yes</v>
      </c>
    </row>
    <row r="30" spans="1:11" x14ac:dyDescent="0.2">
      <c r="A30" s="91" t="s">
        <v>850</v>
      </c>
      <c r="B30" s="37" t="s">
        <v>228</v>
      </c>
      <c r="C30" s="9">
        <v>19.608763693</v>
      </c>
      <c r="D30" s="9" t="str">
        <f>IF($B30="N/A","N/A",IF(C30&gt;70,"No",IF(C30&lt;25,"No","Yes")))</f>
        <v>No</v>
      </c>
      <c r="E30" s="9">
        <v>7.3015122872999996</v>
      </c>
      <c r="F30" s="9" t="str">
        <f>IF($B30="N/A","N/A",IF(E30&gt;70,"No",IF(E30&lt;25,"No","Yes")))</f>
        <v>No</v>
      </c>
      <c r="G30" s="9">
        <v>7.0804976971000002</v>
      </c>
      <c r="H30" s="9" t="str">
        <f>IF($B30="N/A","N/A",IF(G30&gt;70,"No",IF(G30&lt;25,"No","Yes")))</f>
        <v>No</v>
      </c>
      <c r="I30" s="10">
        <v>-62.8</v>
      </c>
      <c r="J30" s="10">
        <v>-3.03</v>
      </c>
      <c r="K30" s="9" t="str">
        <f t="shared" si="2"/>
        <v>Yes</v>
      </c>
    </row>
    <row r="31" spans="1:11" x14ac:dyDescent="0.2">
      <c r="A31" s="91" t="s">
        <v>160</v>
      </c>
      <c r="B31" s="37"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
      <c r="A32" s="31" t="s">
        <v>372</v>
      </c>
      <c r="B32" s="37" t="s">
        <v>241</v>
      </c>
      <c r="C32" s="9">
        <v>0.3129890454</v>
      </c>
      <c r="D32" s="9" t="str">
        <f>IF($B32="N/A","N/A",IF(C32&gt;5,"No",IF(C32&lt;1,"No","Yes")))</f>
        <v>No</v>
      </c>
      <c r="E32" s="9">
        <v>0.2422022684</v>
      </c>
      <c r="F32" s="9" t="str">
        <f>IF($B32="N/A","N/A",IF(E32&gt;5,"No",IF(E32&lt;1,"No","Yes")))</f>
        <v>No</v>
      </c>
      <c r="G32" s="9">
        <v>0.2062280883</v>
      </c>
      <c r="H32" s="9" t="str">
        <f>IF($B32="N/A","N/A",IF(G32&gt;5,"No",IF(G32&lt;1,"No","Yes")))</f>
        <v>No</v>
      </c>
      <c r="I32" s="10">
        <v>-22.6</v>
      </c>
      <c r="J32" s="10">
        <v>-14.9</v>
      </c>
      <c r="K32" s="9" t="str">
        <f t="shared" si="2"/>
        <v>Yes</v>
      </c>
    </row>
    <row r="33" spans="1:11" x14ac:dyDescent="0.2">
      <c r="A33" s="31" t="s">
        <v>374</v>
      </c>
      <c r="B33" s="37" t="s">
        <v>242</v>
      </c>
      <c r="C33" s="9">
        <v>99.507042253999998</v>
      </c>
      <c r="D33" s="9" t="str">
        <f>IF($B33="N/A","N/A",IF(C33&gt;98,"No",IF(C33&lt;8,"No","Yes")))</f>
        <v>No</v>
      </c>
      <c r="E33" s="9">
        <v>99.551039697999997</v>
      </c>
      <c r="F33" s="9" t="str">
        <f>IF($B33="N/A","N/A",IF(E33&gt;98,"No",IF(E33&lt;8,"No","Yes")))</f>
        <v>No</v>
      </c>
      <c r="G33" s="9">
        <v>99.573795283999999</v>
      </c>
      <c r="H33" s="9" t="str">
        <f>IF($B33="N/A","N/A",IF(G33&gt;98,"No",IF(G33&lt;8,"No","Yes")))</f>
        <v>No</v>
      </c>
      <c r="I33" s="10">
        <v>4.4200000000000003E-2</v>
      </c>
      <c r="J33" s="10">
        <v>2.29E-2</v>
      </c>
      <c r="K33" s="9" t="str">
        <f t="shared" si="2"/>
        <v>Yes</v>
      </c>
    </row>
    <row r="34" spans="1:11" x14ac:dyDescent="0.2">
      <c r="A34" s="31" t="s">
        <v>375</v>
      </c>
      <c r="B34" s="62" t="s">
        <v>224</v>
      </c>
      <c r="C34" s="9">
        <v>0.13302034430000001</v>
      </c>
      <c r="D34" s="9" t="str">
        <f>IF($B34="N/A","N/A",IF(C34&gt;5,"No",IF(C34&lt;=0,"No","Yes")))</f>
        <v>Yes</v>
      </c>
      <c r="E34" s="9">
        <v>0.15949905480000001</v>
      </c>
      <c r="F34" s="9" t="str">
        <f>IF($B34="N/A","N/A",IF(E34&gt;5,"No",IF(E34&lt;=0,"No","Yes")))</f>
        <v>Yes</v>
      </c>
      <c r="G34" s="9">
        <v>0.19935381869999999</v>
      </c>
      <c r="H34" s="9" t="str">
        <f>IF($B34="N/A","N/A",IF(G34&gt;5,"No",IF(G34&lt;=0,"No","Yes")))</f>
        <v>Yes</v>
      </c>
      <c r="I34" s="10">
        <v>19.91</v>
      </c>
      <c r="J34" s="10">
        <v>24.99</v>
      </c>
      <c r="K34" s="9" t="str">
        <f t="shared" si="2"/>
        <v>Yes</v>
      </c>
    </row>
    <row r="35" spans="1:11" ht="12" customHeight="1" x14ac:dyDescent="0.2">
      <c r="A35" s="164" t="s">
        <v>1633</v>
      </c>
      <c r="B35" s="165"/>
      <c r="C35" s="165"/>
      <c r="D35" s="165"/>
      <c r="E35" s="165"/>
      <c r="F35" s="165"/>
      <c r="G35" s="165"/>
      <c r="H35" s="165"/>
      <c r="I35" s="165"/>
      <c r="J35" s="165"/>
      <c r="K35" s="166"/>
    </row>
    <row r="36" spans="1:11" x14ac:dyDescent="0.2">
      <c r="A36" s="159" t="s">
        <v>1631</v>
      </c>
      <c r="B36" s="160"/>
      <c r="C36" s="160"/>
      <c r="D36" s="160"/>
      <c r="E36" s="160"/>
      <c r="F36" s="160"/>
      <c r="G36" s="160"/>
      <c r="H36" s="160"/>
      <c r="I36" s="160"/>
      <c r="J36" s="160"/>
      <c r="K36" s="161"/>
    </row>
    <row r="37" spans="1:11" x14ac:dyDescent="0.2">
      <c r="A37" s="162" t="s">
        <v>1734</v>
      </c>
      <c r="B37" s="162"/>
      <c r="C37" s="162"/>
      <c r="D37" s="162"/>
      <c r="E37" s="162"/>
      <c r="F37" s="162"/>
      <c r="G37" s="162"/>
      <c r="H37" s="162"/>
      <c r="I37" s="162"/>
      <c r="J37" s="162"/>
      <c r="K37" s="163"/>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1729</v>
      </c>
      <c r="B1" s="151"/>
      <c r="C1" s="151"/>
      <c r="D1" s="151"/>
      <c r="E1" s="151"/>
      <c r="F1" s="151"/>
      <c r="G1" s="151"/>
      <c r="H1" s="151"/>
      <c r="I1" s="151"/>
      <c r="J1" s="151"/>
      <c r="K1" s="152"/>
    </row>
    <row r="2" spans="1:11" x14ac:dyDescent="0.2">
      <c r="A2" s="156" t="s">
        <v>1581</v>
      </c>
      <c r="B2" s="157"/>
      <c r="C2" s="157"/>
      <c r="D2" s="157"/>
      <c r="E2" s="157"/>
      <c r="F2" s="157"/>
      <c r="G2" s="157"/>
      <c r="H2" s="157"/>
      <c r="I2" s="157"/>
      <c r="J2" s="157"/>
      <c r="K2" s="158"/>
    </row>
    <row r="3" spans="1:11" x14ac:dyDescent="0.2">
      <c r="A3" s="156" t="s">
        <v>1735</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38">
        <v>245</v>
      </c>
      <c r="D6" s="9" t="str">
        <f>IF($B6="N/A","N/A",IF(C6&gt;15,"No",IF(C6&lt;-15,"No","Yes")))</f>
        <v>N/A</v>
      </c>
      <c r="E6" s="38">
        <v>147</v>
      </c>
      <c r="F6" s="9" t="str">
        <f>IF($B6="N/A","N/A",IF(E6&gt;15,"No",IF(E6&lt;-15,"No","Yes")))</f>
        <v>N/A</v>
      </c>
      <c r="G6" s="38">
        <v>155</v>
      </c>
      <c r="H6" s="9" t="str">
        <f>IF($B6="N/A","N/A",IF(G6&gt;15,"No",IF(G6&lt;-15,"No","Yes")))</f>
        <v>N/A</v>
      </c>
      <c r="I6" s="10">
        <v>-40</v>
      </c>
      <c r="J6" s="10">
        <v>5.4420000000000002</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91" t="s">
        <v>851</v>
      </c>
      <c r="B9" s="37" t="s">
        <v>213</v>
      </c>
      <c r="C9" s="39">
        <v>1181.6040816</v>
      </c>
      <c r="D9" s="9" t="str">
        <f>IF($B9="N/A","N/A",IF(C9&gt;15,"No",IF(C9&lt;-15,"No","Yes")))</f>
        <v>N/A</v>
      </c>
      <c r="E9" s="39">
        <v>1310.3469388000001</v>
      </c>
      <c r="F9" s="9" t="str">
        <f>IF($B9="N/A","N/A",IF(E9&gt;15,"No",IF(E9&lt;-15,"No","Yes")))</f>
        <v>N/A</v>
      </c>
      <c r="G9" s="39">
        <v>1247.9483871</v>
      </c>
      <c r="H9" s="9" t="str">
        <f>IF($B9="N/A","N/A",IF(G9&gt;15,"No",IF(G9&lt;-15,"No","Yes")))</f>
        <v>N/A</v>
      </c>
      <c r="I9" s="10">
        <v>10.9</v>
      </c>
      <c r="J9" s="10">
        <v>-4.76</v>
      </c>
      <c r="K9" s="9" t="str">
        <f t="shared" si="0"/>
        <v>Yes</v>
      </c>
    </row>
    <row r="10" spans="1:11" x14ac:dyDescent="0.2">
      <c r="A10" s="91" t="s">
        <v>652</v>
      </c>
      <c r="B10" s="37" t="s">
        <v>237</v>
      </c>
      <c r="C10" s="8">
        <v>0</v>
      </c>
      <c r="D10" s="9" t="str">
        <f>IF($B10="N/A","N/A",IF(C10&gt;99,"No",IF(C10&lt;75,"No","Yes")))</f>
        <v>No</v>
      </c>
      <c r="E10" s="8">
        <v>0</v>
      </c>
      <c r="F10" s="9" t="str">
        <f>IF($B10="N/A","N/A",IF(E10&gt;99,"No",IF(E10&lt;75,"No","Yes")))</f>
        <v>No</v>
      </c>
      <c r="G10" s="8">
        <v>0</v>
      </c>
      <c r="H10" s="9" t="str">
        <f>IF($B10="N/A","N/A",IF(G10&gt;99,"No",IF(G10&lt;75,"No","Yes")))</f>
        <v>No</v>
      </c>
      <c r="I10" s="10" t="s">
        <v>1736</v>
      </c>
      <c r="J10" s="10" t="s">
        <v>1736</v>
      </c>
      <c r="K10" s="9" t="str">
        <f t="shared" si="0"/>
        <v>N/A</v>
      </c>
    </row>
    <row r="11" spans="1:11" x14ac:dyDescent="0.2">
      <c r="A11" s="88" t="s">
        <v>653</v>
      </c>
      <c r="B11" s="62" t="s">
        <v>238</v>
      </c>
      <c r="C11" s="9">
        <v>0</v>
      </c>
      <c r="D11" s="9" t="str">
        <f>IF($B11="N/A","N/A",IF(C11&gt;20,"No",IF(C11&lt;=0,"No","Yes")))</f>
        <v>No</v>
      </c>
      <c r="E11" s="9">
        <v>0</v>
      </c>
      <c r="F11" s="9" t="str">
        <f>IF($B11="N/A","N/A",IF(E11&gt;20,"No",IF(E11&lt;=0,"No","Yes")))</f>
        <v>No</v>
      </c>
      <c r="G11" s="9">
        <v>0</v>
      </c>
      <c r="H11" s="9" t="str">
        <f>IF($B11="N/A","N/A",IF(G11&gt;20,"No",IF(G11&lt;=0,"No","Yes")))</f>
        <v>No</v>
      </c>
      <c r="I11" s="10" t="s">
        <v>1736</v>
      </c>
      <c r="J11" s="10" t="s">
        <v>1736</v>
      </c>
      <c r="K11" s="9" t="str">
        <f t="shared" si="0"/>
        <v>N/A</v>
      </c>
    </row>
    <row r="12" spans="1:11" x14ac:dyDescent="0.2">
      <c r="A12" s="91" t="s">
        <v>654</v>
      </c>
      <c r="B12" s="62" t="s">
        <v>239</v>
      </c>
      <c r="C12" s="9">
        <v>98.367346939000001</v>
      </c>
      <c r="D12" s="9" t="str">
        <f>IF($B12="N/A","N/A",IF(C12&gt;10,"No",IF(C12&lt;=0,"No","Yes")))</f>
        <v>No</v>
      </c>
      <c r="E12" s="9">
        <v>96.598639456000001</v>
      </c>
      <c r="F12" s="9" t="str">
        <f>IF($B12="N/A","N/A",IF(E12&gt;10,"No",IF(E12&lt;=0,"No","Yes")))</f>
        <v>No</v>
      </c>
      <c r="G12" s="9">
        <v>99.354838709999996</v>
      </c>
      <c r="H12" s="9" t="str">
        <f>IF($B12="N/A","N/A",IF(G12&gt;10,"No",IF(G12&lt;=0,"No","Yes")))</f>
        <v>No</v>
      </c>
      <c r="I12" s="10">
        <v>-1.8</v>
      </c>
      <c r="J12" s="10">
        <v>2.8530000000000002</v>
      </c>
      <c r="K12" s="9" t="str">
        <f t="shared" si="0"/>
        <v>Yes</v>
      </c>
    </row>
    <row r="13" spans="1:11" x14ac:dyDescent="0.2">
      <c r="A13" s="91" t="s">
        <v>655</v>
      </c>
      <c r="B13" s="62" t="s">
        <v>224</v>
      </c>
      <c r="C13" s="9">
        <v>1.6326530612000001</v>
      </c>
      <c r="D13" s="9" t="str">
        <f>IF($B13="N/A","N/A",IF(C13&gt;5,"No",IF(C13&lt;=0,"No","Yes")))</f>
        <v>Yes</v>
      </c>
      <c r="E13" s="9">
        <v>3.4013605442000001</v>
      </c>
      <c r="F13" s="9" t="str">
        <f>IF($B13="N/A","N/A",IF(E13&gt;5,"No",IF(E13&lt;=0,"No","Yes")))</f>
        <v>Yes</v>
      </c>
      <c r="G13" s="9">
        <v>0.64516129030000002</v>
      </c>
      <c r="H13" s="9" t="str">
        <f>IF($B13="N/A","N/A",IF(G13&gt;5,"No",IF(G13&lt;=0,"No","Yes")))</f>
        <v>Yes</v>
      </c>
      <c r="I13" s="10">
        <v>108.3</v>
      </c>
      <c r="J13" s="10">
        <v>-81</v>
      </c>
      <c r="K13" s="9" t="str">
        <f t="shared" si="0"/>
        <v>No</v>
      </c>
    </row>
    <row r="14" spans="1:11" x14ac:dyDescent="0.2">
      <c r="A14" s="91" t="s">
        <v>159</v>
      </c>
      <c r="B14" s="37" t="s">
        <v>214</v>
      </c>
      <c r="C14" s="9">
        <v>100</v>
      </c>
      <c r="D14" s="9" t="str">
        <f>IF($B14="N/A","N/A",IF(C14&gt;100,"No",IF(C14&lt;95,"No","Yes")))</f>
        <v>Yes</v>
      </c>
      <c r="E14" s="9">
        <v>99.319727890999999</v>
      </c>
      <c r="F14" s="9" t="str">
        <f>IF($B14="N/A","N/A",IF(E14&gt;100,"No",IF(E14&lt;95,"No","Yes")))</f>
        <v>Yes</v>
      </c>
      <c r="G14" s="9">
        <v>100</v>
      </c>
      <c r="H14" s="9" t="str">
        <f>IF($B14="N/A","N/A",IF(G14&gt;100,"No",IF(G14&lt;95,"No","Yes")))</f>
        <v>Yes</v>
      </c>
      <c r="I14" s="10">
        <v>-0.68</v>
      </c>
      <c r="J14" s="10">
        <v>0.68489999999999995</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848</v>
      </c>
      <c r="B16" s="37" t="s">
        <v>226</v>
      </c>
      <c r="C16" s="9">
        <v>2.4489795918000001</v>
      </c>
      <c r="D16" s="9" t="str">
        <f>IF($B16="N/A","N/A",IF(C16&gt;30,"No",IF(C16&lt;5,"No","Yes")))</f>
        <v>No</v>
      </c>
      <c r="E16" s="9">
        <v>3.4013605442000001</v>
      </c>
      <c r="F16" s="9" t="str">
        <f>IF($B16="N/A","N/A",IF(E16&gt;30,"No",IF(E16&lt;5,"No","Yes")))</f>
        <v>No</v>
      </c>
      <c r="G16" s="9">
        <v>4.5161290323000003</v>
      </c>
      <c r="H16" s="9" t="str">
        <f>IF($B16="N/A","N/A",IF(G16&gt;30,"No",IF(G16&lt;5,"No","Yes")))</f>
        <v>No</v>
      </c>
      <c r="I16" s="10">
        <v>38.89</v>
      </c>
      <c r="J16" s="10">
        <v>32.770000000000003</v>
      </c>
      <c r="K16" s="9" t="str">
        <f t="shared" si="0"/>
        <v>No</v>
      </c>
    </row>
    <row r="17" spans="1:11" x14ac:dyDescent="0.2">
      <c r="A17" s="91" t="s">
        <v>849</v>
      </c>
      <c r="B17" s="37" t="s">
        <v>227</v>
      </c>
      <c r="C17" s="9">
        <v>28.571428570999998</v>
      </c>
      <c r="D17" s="9" t="str">
        <f>IF($B17="N/A","N/A",IF(C17&gt;75,"No",IF(C17&lt;15,"No","Yes")))</f>
        <v>Yes</v>
      </c>
      <c r="E17" s="9">
        <v>23.809523810000002</v>
      </c>
      <c r="F17" s="9" t="str">
        <f>IF($B17="N/A","N/A",IF(E17&gt;75,"No",IF(E17&lt;15,"No","Yes")))</f>
        <v>Yes</v>
      </c>
      <c r="G17" s="9">
        <v>23.870967742000001</v>
      </c>
      <c r="H17" s="9" t="str">
        <f>IF($B17="N/A","N/A",IF(G17&gt;75,"No",IF(G17&lt;15,"No","Yes")))</f>
        <v>Yes</v>
      </c>
      <c r="I17" s="10">
        <v>-16.7</v>
      </c>
      <c r="J17" s="10">
        <v>0.2581</v>
      </c>
      <c r="K17" s="9" t="str">
        <f t="shared" si="0"/>
        <v>Yes</v>
      </c>
    </row>
    <row r="18" spans="1:11" x14ac:dyDescent="0.2">
      <c r="A18" s="91" t="s">
        <v>850</v>
      </c>
      <c r="B18" s="37" t="s">
        <v>228</v>
      </c>
      <c r="C18" s="9">
        <v>68.979591837000001</v>
      </c>
      <c r="D18" s="9" t="str">
        <f>IF($B18="N/A","N/A",IF(C18&gt;70,"No",IF(C18&lt;25,"No","Yes")))</f>
        <v>Yes</v>
      </c>
      <c r="E18" s="9">
        <v>72.789115645999999</v>
      </c>
      <c r="F18" s="9" t="str">
        <f>IF($B18="N/A","N/A",IF(E18&gt;70,"No",IF(E18&lt;25,"No","Yes")))</f>
        <v>No</v>
      </c>
      <c r="G18" s="9">
        <v>71.612903226</v>
      </c>
      <c r="H18" s="9" t="str">
        <f>IF($B18="N/A","N/A",IF(G18&gt;70,"No",IF(G18&lt;25,"No","Yes")))</f>
        <v>No</v>
      </c>
      <c r="I18" s="10">
        <v>5.5229999999999997</v>
      </c>
      <c r="J18" s="10">
        <v>-1.62</v>
      </c>
      <c r="K18" s="9" t="str">
        <f t="shared" si="0"/>
        <v>Yes</v>
      </c>
    </row>
    <row r="19" spans="1:11" x14ac:dyDescent="0.2">
      <c r="A19" s="91" t="s">
        <v>160</v>
      </c>
      <c r="B19" s="37" t="s">
        <v>214</v>
      </c>
      <c r="C19" s="9">
        <v>91.836734694</v>
      </c>
      <c r="D19" s="9" t="str">
        <f>IF($B19="N/A","N/A",IF(C19&gt;100,"No",IF(C19&lt;95,"No","Yes")))</f>
        <v>No</v>
      </c>
      <c r="E19" s="9">
        <v>97.959183672999998</v>
      </c>
      <c r="F19" s="9" t="str">
        <f>IF($B19="N/A","N/A",IF(E19&gt;100,"No",IF(E19&lt;95,"No","Yes")))</f>
        <v>Yes</v>
      </c>
      <c r="G19" s="9">
        <v>97.419354838999993</v>
      </c>
      <c r="H19" s="9" t="str">
        <f>IF($B19="N/A","N/A",IF(G19&gt;100,"No",IF(G19&lt;95,"No","Yes")))</f>
        <v>Yes</v>
      </c>
      <c r="I19" s="10">
        <v>6.6669999999999998</v>
      </c>
      <c r="J19" s="10">
        <v>-0.55100000000000005</v>
      </c>
      <c r="K19" s="9" t="str">
        <f t="shared" si="0"/>
        <v>Yes</v>
      </c>
    </row>
    <row r="20" spans="1:11" x14ac:dyDescent="0.2">
      <c r="A20" s="31" t="s">
        <v>372</v>
      </c>
      <c r="B20" s="37" t="s">
        <v>241</v>
      </c>
      <c r="C20" s="9">
        <v>44.897959184000001</v>
      </c>
      <c r="D20" s="9" t="str">
        <f>IF($B20="N/A","N/A",IF(C20&gt;5,"No",IF(C20&lt;1,"No","Yes")))</f>
        <v>No</v>
      </c>
      <c r="E20" s="9">
        <v>46.938775509999999</v>
      </c>
      <c r="F20" s="9" t="str">
        <f>IF($B20="N/A","N/A",IF(E20&gt;5,"No",IF(E20&lt;1,"No","Yes")))</f>
        <v>No</v>
      </c>
      <c r="G20" s="9">
        <v>49.032258065000001</v>
      </c>
      <c r="H20" s="9" t="str">
        <f>IF($B20="N/A","N/A",IF(G20&gt;5,"No",IF(G20&lt;1,"No","Yes")))</f>
        <v>No</v>
      </c>
      <c r="I20" s="10">
        <v>4.5449999999999999</v>
      </c>
      <c r="J20" s="10">
        <v>4.46</v>
      </c>
      <c r="K20" s="9" t="str">
        <f t="shared" si="0"/>
        <v>Yes</v>
      </c>
    </row>
    <row r="21" spans="1:11" x14ac:dyDescent="0.2">
      <c r="A21" s="31" t="s">
        <v>374</v>
      </c>
      <c r="B21" s="37" t="s">
        <v>242</v>
      </c>
      <c r="C21" s="9">
        <v>0</v>
      </c>
      <c r="D21" s="9" t="str">
        <f>IF($B21="N/A","N/A",IF(C21&gt;98,"No",IF(C21&lt;8,"No","Yes")))</f>
        <v>No</v>
      </c>
      <c r="E21" s="9">
        <v>0</v>
      </c>
      <c r="F21" s="9" t="str">
        <f>IF($B21="N/A","N/A",IF(E21&gt;98,"No",IF(E21&lt;8,"No","Yes")))</f>
        <v>No</v>
      </c>
      <c r="G21" s="9">
        <v>0</v>
      </c>
      <c r="H21" s="9" t="str">
        <f>IF($B21="N/A","N/A",IF(G21&gt;98,"No",IF(G21&lt;8,"No","Yes")))</f>
        <v>No</v>
      </c>
      <c r="I21" s="10" t="s">
        <v>1736</v>
      </c>
      <c r="J21" s="10" t="s">
        <v>1736</v>
      </c>
      <c r="K21" s="9" t="str">
        <f t="shared" si="0"/>
        <v>N/A</v>
      </c>
    </row>
    <row r="22" spans="1:11" x14ac:dyDescent="0.2">
      <c r="A22" s="31" t="s">
        <v>375</v>
      </c>
      <c r="B22" s="62" t="s">
        <v>224</v>
      </c>
      <c r="C22" s="9">
        <v>0</v>
      </c>
      <c r="D22" s="9" t="str">
        <f>IF($B22="N/A","N/A",IF(C22&gt;5,"No",IF(C22&lt;=0,"No","Yes")))</f>
        <v>No</v>
      </c>
      <c r="E22" s="9">
        <v>0.6802721088</v>
      </c>
      <c r="F22" s="9" t="str">
        <f>IF($B22="N/A","N/A",IF(E22&gt;5,"No",IF(E22&lt;=0,"No","Yes")))</f>
        <v>Yes</v>
      </c>
      <c r="G22" s="9">
        <v>0</v>
      </c>
      <c r="H22" s="9" t="str">
        <f>IF($B22="N/A","N/A",IF(G22&gt;5,"No",IF(G22&lt;=0,"No","Yes")))</f>
        <v>No</v>
      </c>
      <c r="I22" s="10" t="s">
        <v>1736</v>
      </c>
      <c r="J22" s="10">
        <v>-100</v>
      </c>
      <c r="K22" s="9" t="str">
        <f t="shared" si="0"/>
        <v>No</v>
      </c>
    </row>
    <row r="23" spans="1:11" ht="12" customHeight="1" x14ac:dyDescent="0.2">
      <c r="A23" s="164" t="s">
        <v>1633</v>
      </c>
      <c r="B23" s="165"/>
      <c r="C23" s="165"/>
      <c r="D23" s="165"/>
      <c r="E23" s="165"/>
      <c r="F23" s="165"/>
      <c r="G23" s="165"/>
      <c r="H23" s="165"/>
      <c r="I23" s="165"/>
      <c r="J23" s="165"/>
      <c r="K23" s="166"/>
    </row>
    <row r="24" spans="1:11" x14ac:dyDescent="0.2">
      <c r="A24" s="159" t="s">
        <v>1631</v>
      </c>
      <c r="B24" s="160"/>
      <c r="C24" s="160"/>
      <c r="D24" s="160"/>
      <c r="E24" s="160"/>
      <c r="F24" s="160"/>
      <c r="G24" s="160"/>
      <c r="H24" s="160"/>
      <c r="I24" s="160"/>
      <c r="J24" s="160"/>
      <c r="K24" s="161"/>
    </row>
    <row r="25" spans="1:11" x14ac:dyDescent="0.2">
      <c r="A25" s="162" t="s">
        <v>1734</v>
      </c>
      <c r="B25" s="162"/>
      <c r="C25" s="162"/>
      <c r="D25" s="162"/>
      <c r="E25" s="162"/>
      <c r="F25" s="162"/>
      <c r="G25" s="162"/>
      <c r="H25" s="162"/>
      <c r="I25" s="162"/>
      <c r="J25" s="162"/>
      <c r="K25" s="163"/>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2017-05-15T20:04:28Z</dcterms:modified>
  <dc:language>English</dc:language>
</cp:coreProperties>
</file>