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<sst xmlns="http://schemas.openxmlformats.org/spreadsheetml/2006/main" count="7824" uniqueCount="1749">
  <si>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</si>
  <si>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</si>
  <si>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</si>
  <si>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</si>
  <si>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</si>
  <si>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</si>
  <si>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</si>
  <si>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</si>
  <si>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</si>
  <si>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</si>
  <si>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</si>
  <si>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</si>
  <si>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</si>
  <si>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</si>
  <si>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</si>
  <si>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</si>
  <si>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</si>
  <si>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</si>
  <si>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</si>
  <si>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</si>
  <si>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</si>
  <si>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</si>
  <si>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</si>
  <si>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</si>
  <si>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</si>
  <si>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</si>
  <si>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</si>
  <si>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</si>
  <si>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</si>
  <si>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</si>
  <si>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</si>
  <si>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</si>
  <si>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</si>
  <si>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</si>
  <si>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</si>
  <si>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</si>
  <si>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</si>
  <si>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</si>
  <si>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</si>
  <si>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</si>
  <si>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</si>
  <si>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</si>
  <si>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</si>
  <si>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</si>
  <si>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</si>
  <si>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</si>
  <si>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</si>
  <si>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</si>
  <si>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</si>
  <si>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</si>
  <si>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</si>
  <si>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</si>
  <si>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</si>
  <si>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</si>
  <si>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</si>
  <si>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</si>
  <si>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</si>
  <si>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</si>
  <si>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</si>
  <si>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</si>
  <si>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</si>
  <si>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</si>
  <si>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</si>
  <si>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</si>
  <si>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</si>
  <si>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</si>
  <si>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</si>
  <si>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</si>
  <si>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</si>
  <si>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</si>
  <si>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</si>
  <si>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</si>
  <si>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</si>
  <si>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</si>
  <si>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</si>
  <si>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</si>
  <si>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</si>
  <si>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</si>
  <si>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</si>
  <si>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</si>
  <si>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</si>
  <si>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</si>
  <si>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</si>
  <si>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</si>
  <si>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</si>
  <si>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</si>
  <si>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</si>
  <si>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</si>
  <si>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</si>
  <si>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</si>
  <si>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</si>
  <si>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</si>
  <si>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</si>
  <si>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</si>
  <si>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</si>
  <si>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</si>
  <si>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</si>
  <si>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</si>
  <si>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</si>
  <si>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</si>
  <si>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</si>
  <si>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</si>
  <si>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</si>
  <si>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</si>
  <si>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</si>
  <si>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</si>
  <si>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</si>
  <si>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</si>
  <si>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</si>
  <si>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</si>
  <si>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</si>
  <si>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</si>
  <si>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</si>
  <si>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</si>
  <si>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</si>
  <si>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</si>
  <si>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</si>
  <si>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</si>
  <si>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</si>
  <si>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</si>
  <si>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</si>
  <si>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</si>
  <si>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</si>
  <si>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</si>
  <si>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</si>
  <si>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</si>
  <si>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</si>
  <si>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</si>
  <si>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</si>
  <si>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</si>
  <si>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</si>
  <si>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</si>
  <si>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</si>
  <si>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</si>
  <si>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</si>
  <si>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</si>
  <si>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</si>
  <si>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</si>
  <si>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</si>
  <si>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</si>
  <si>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</si>
  <si>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</si>
  <si>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</si>
  <si>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</si>
  <si>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</si>
  <si>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</si>
  <si>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</si>
  <si>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</si>
  <si>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</si>
  <si>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</si>
  <si>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</si>
  <si>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</si>
  <si>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</si>
  <si>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</si>
  <si>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</si>
  <si>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</si>
  <si>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</si>
  <si>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</si>
  <si>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</si>
  <si>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</si>
  <si>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</si>
  <si>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</si>
  <si>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</si>
  <si>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</si>
  <si>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</si>
  <si>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</si>
  <si>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</si>
  <si>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</si>
  <si>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</si>
  <si>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</si>
  <si>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</si>
  <si>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</si>
  <si>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</si>
  <si>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</si>
  <si>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</si>
  <si>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</si>
  <si>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</si>
  <si>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</si>
  <si>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</si>
  <si>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</si>
  <si>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</si>
  <si>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</si>
  <si>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</si>
  <si>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</si>
  <si>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</si>
  <si>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</si>
  <si>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</si>
  <si>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</si>
  <si>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</si>
  <si>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</si>
  <si>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</si>
  <si>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</si>
  <si>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</si>
  <si>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</si>
  <si>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</si>
  <si>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</si>
  <si>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</si>
  <si>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</si>
  <si>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</si>
  <si>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</si>
  <si>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</si>
  <si>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</si>
  <si>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</si>
  <si>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</si>
  <si>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</si>
  <si>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</si>
  <si>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</si>
  <si>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</si>
  <si>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</si>
  <si>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</si>
  <si>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</si>
  <si>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</si>
  <si>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</si>
  <si>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</si>
  <si>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</si>
  <si>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</si>
  <si>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</si>
  <si>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</si>
  <si>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</si>
  <si>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</si>
  <si>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</si>
  <si>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</si>
  <si>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</si>
  <si>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</si>
  <si>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</si>
  <si>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</si>
  <si>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</si>
  <si>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</si>
  <si>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</si>
  <si>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</si>
  <si>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</si>
  <si>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</si>
  <si>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</si>
  <si>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</si>
  <si>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</si>
  <si>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</si>
  <si>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</si>
  <si>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</si>
  <si>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</si>
  <si>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</si>
  <si>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</si>
  <si>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</si>
  <si>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</si>
  <si>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</si>
  <si>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</si>
  <si>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</si>
  <si>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</si>
  <si>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</si>
  <si>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</si>
  <si>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</si>
  <si>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</si>
  <si>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</si>
  <si>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</si>
  <si>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</si>
  <si>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</si>
  <si>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</si>
  <si>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</si>
  <si>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</si>
  <si>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</si>
  <si>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</si>
  <si>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</si>
  <si>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</si>
  <si>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</si>
  <si>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</si>
  <si>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</si>
  <si>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</si>
  <si>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</si>
  <si>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</si>
  <si>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</si>
  <si>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</si>
  <si>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</si>
  <si>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</si>
  <si>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</si>
  <si>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</si>
  <si>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</si>
  <si>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</si>
  <si>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</si>
  <si>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</si>
  <si>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</si>
  <si>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</si>
  <si>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</si>
  <si>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</si>
  <si>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</si>
  <si>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</si>
  <si>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</si>
  <si>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</si>
  <si>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</si>
  <si>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</si>
  <si>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</si>
  <si>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</si>
  <si>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</si>
  <si>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</si>
  <si>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</si>
  <si>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</si>
  <si>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</si>
  <si>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</si>
  <si>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</si>
  <si>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</si>
  <si>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</si>
  <si>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</si>
  <si>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</si>
  <si>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</si>
  <si>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</si>
  <si>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</si>
  <si>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</si>
  <si>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</si>
  <si>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</si>
  <si>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</si>
  <si>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</si>
  <si>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</si>
  <si>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</si>
  <si>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</si>
  <si>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</si>
  <si>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</si>
  <si>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</si>
  <si>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</si>
  <si>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</si>
  <si>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</si>
  <si>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</si>
  <si>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</si>
  <si>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</si>
  <si>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</si>
  <si>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</si>
  <si>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</si>
  <si>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</si>
  <si>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</si>
  <si>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</si>
  <si>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</si>
  <si>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</si>
  <si>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</si>
  <si>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</si>
  <si>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</si>
  <si>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</si>
  <si>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</si>
  <si>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</si>
  <si>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</si>
  <si>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</si>
  <si>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</si>
  <si>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</si>
  <si>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</si>
  <si>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</si>
  <si>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</si>
  <si>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</si>
  <si>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</si>
  <si>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</si>
  <si>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</si>
  <si>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</si>
  <si>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</si>
  <si>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</si>
  <si>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</si>
  <si>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</si>
  <si>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</si>
  <si>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</si>
  <si>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</si>
  <si>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</si>
  <si>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</si>
  <si>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</si>
  <si>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</si>
  <si>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</si>
  <si>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</si>
  <si>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</si>
  <si>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</si>
  <si>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</si>
  <si>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</si>
  <si>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</si>
  <si>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</si>
  <si>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</si>
  <si>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</si>
  <si>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</si>
  <si>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</si>
  <si>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</si>
  <si>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</si>
  <si>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</si>
  <si>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</si>
  <si>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</si>
  <si>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</si>
  <si>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</si>
  <si>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</si>
  <si>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</si>
  <si>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</si>
  <si>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</si>
  <si>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</si>
  <si>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</si>
  <si>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</si>
  <si>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</si>
  <si>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</si>
  <si>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</si>
  <si>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</si>
  <si>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</si>
  <si>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</si>
  <si>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</si>
  <si>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</si>
  <si>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</si>
  <si>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</si>
  <si>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</si>
  <si>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</si>
  <si>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</si>
  <si>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</si>
  <si>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</si>
  <si>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</si>
  <si>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</si>
  <si>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</si>
  <si>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</si>
  <si>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</si>
  <si>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</si>
  <si>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</si>
  <si>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</si>
  <si>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</si>
  <si>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</si>
  <si>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</si>
  <si>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</si>
  <si>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</si>
  <si>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</si>
  <si>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</si>
  <si>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</si>
  <si>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</si>
  <si>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</si>
  <si>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</si>
  <si>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</si>
  <si>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</si>
  <si>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</si>
  <si>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</si>
  <si>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</si>
  <si>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</si>
  <si>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</si>
  <si>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</si>
  <si>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</si>
  <si>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</si>
  <si>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</si>
  <si>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</si>
  <si>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</si>
  <si>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</si>
  <si>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</si>
  <si>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</si>
  <si>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</si>
  <si>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</si>
  <si>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</si>
  <si>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</si>
  <si>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</si>
  <si>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</si>
  <si>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</si>
  <si>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</si>
  <si>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</si>
  <si>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</si>
  <si>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</si>
  <si>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</si>
  <si>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</si>
  <si>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</si>
  <si>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</si>
  <si>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</si>
  <si>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</si>
  <si>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</si>
  <si>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</si>
  <si>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</si>
  <si>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</si>
  <si>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</si>
  <si>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</si>
  <si>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</si>
  <si>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</si>
  <si>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</si>
  <si>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</si>
  <si>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</si>
  <si>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</si>
  <si>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</si>
  <si>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</si>
  <si>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</si>
  <si>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</si>
  <si>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</si>
  <si>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</si>
  <si>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</si>
  <si>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</si>
  <si>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</si>
  <si>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</si>
  <si>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</si>
  <si>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</si>
  <si>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</si>
  <si>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</si>
  <si>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</si>
  <si>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</si>
  <si>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</si>
  <si>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</si>
  <si>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</si>
  <si>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</si>
  <si>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</si>
  <si>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</si>
  <si>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</si>
  <si>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</si>
  <si>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</si>
  <si>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</si>
  <si>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</si>
  <si>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</si>
  <si>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</si>
  <si>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</si>
  <si>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</si>
  <si>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</si>
  <si>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</si>
  <si>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</si>
  <si>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</si>
  <si>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</si>
  <si>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</si>
  <si>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</si>
  <si>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</si>
  <si>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</si>
  <si>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</si>
  <si>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</si>
  <si>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</si>
  <si>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</si>
  <si>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</si>
  <si>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</si>
  <si>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</si>
  <si>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</si>
  <si>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</si>
  <si>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</si>
  <si>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</si>
  <si>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</si>
  <si>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</si>
  <si>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</si>
  <si>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</si>
  <si>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</si>
  <si>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</si>
  <si>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</si>
  <si>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</si>
  <si>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</si>
  <si>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</si>
  <si>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</si>
  <si>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</si>
  <si>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</si>
  <si>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</si>
  <si>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</si>
  <si>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</si>
  <si>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</si>
  <si>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</si>
  <si>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</si>
  <si>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</si>
  <si>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</si>
  <si>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</si>
  <si>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</si>
  <si>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</si>
  <si>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</si>
  <si>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</si>
  <si>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</si>
  <si>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</si>
  <si>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</si>
  <si>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</si>
  <si>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</si>
  <si>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</si>
  <si>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</si>
  <si>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</si>
  <si>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</si>
  <si>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</si>
  <si>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</si>
  <si>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</si>
  <si>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</si>
  <si>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</si>
  <si>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</si>
  <si>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</si>
  <si>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</si>
  <si>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</si>
  <si>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</si>
  <si>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</si>
  <si>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</si>
  <si>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</si>
  <si>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</si>
  <si>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</si>
  <si>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</si>
  <si>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</si>
  <si>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</si>
  <si>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</si>
  <si>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</si>
  <si>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</si>
  <si>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</si>
  <si>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</si>
  <si>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</si>
  <si>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</si>
  <si>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</si>
  <si>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</si>
  <si>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</si>
  <si>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</si>
  <si>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</si>
  <si>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</si>
  <si>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</si>
  <si>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</si>
  <si>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</si>
  <si>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</si>
  <si>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</si>
  <si>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</si>
  <si>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</si>
  <si>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</si>
  <si>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</si>
  <si>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</si>
  <si>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</si>
  <si>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</si>
  <si>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</si>
  <si>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</si>
  <si>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</si>
  <si>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</si>
  <si>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</si>
  <si>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</si>
  <si>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</si>
  <si>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</si>
  <si>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</si>
  <si>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</si>
  <si>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</si>
  <si>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</si>
  <si>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</si>
  <si>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</si>
  <si>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</si>
  <si>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</si>
  <si>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</si>
  <si>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</si>
  <si>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</si>
  <si>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</si>
  <si>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</si>
  <si>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</si>
  <si>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</si>
  <si>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</si>
  <si>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</si>
  <si>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</si>
  <si>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</si>
  <si>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</si>
  <si>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</si>
  <si>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</si>
  <si>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</si>
  <si>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</si>
  <si>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</si>
  <si>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</si>
  <si>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</si>
  <si>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</si>
  <si>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</si>
  <si>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</si>
  <si>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</si>
  <si>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</si>
  <si>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</si>
  <si>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</si>
  <si>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</si>
  <si>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</si>
  <si>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</si>
  <si>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</si>
  <si>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</si>
  <si>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</si>
  <si>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</si>
  <si>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</si>
  <si>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</si>
  <si>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</si>
  <si>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</si>
  <si>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</si>
  <si>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</si>
  <si>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</si>
  <si>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</si>
  <si>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</si>
  <si>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</si>
  <si>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</si>
  <si>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</si>
  <si>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</si>
  <si>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</si>
  <si>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</si>
  <si>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</si>
  <si>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</si>
  <si>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</si>
  <si>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</si>
  <si>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</si>
  <si>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</si>
  <si>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</si>
  <si>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</si>
  <si>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</si>
  <si>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</si>
  <si>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</si>
  <si>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</si>
  <si>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</si>
  <si>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</si>
  <si>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</si>
  <si>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</si>
  <si>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</si>
  <si>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</si>
  <si>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</si>
  <si>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</si>
  <si>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</si>
  <si>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</si>
  <si>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</si>
  <si>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</si>
  <si>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</si>
  <si>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</si>
  <si>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</si>
  <si>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</si>
  <si>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</si>
  <si>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</si>
  <si>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</si>
  <si>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</si>
  <si>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</si>
  <si>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</si>
  <si>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</si>
  <si>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</si>
  <si>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</si>
  <si>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</si>
  <si>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</si>
  <si>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</si>
  <si>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</si>
  <si>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</si>
  <si>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</si>
  <si>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</si>
  <si>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</si>
  <si>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</si>
  <si>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</si>
  <si>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</si>
  <si>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</si>
  <si>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</si>
  <si>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</si>
  <si>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</si>
  <si>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</si>
  <si>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</si>
  <si>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</si>
  <si>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</si>
  <si>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</si>
  <si>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</si>
  <si>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</si>
  <si>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</si>
  <si>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</si>
  <si>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</si>
  <si>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</si>
  <si>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</si>
  <si>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</si>
  <si>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</si>
  <si>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</si>
  <si>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</si>
  <si>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</si>
  <si>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</si>
  <si>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</si>
  <si>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</si>
  <si>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</si>
  <si>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</si>
  <si>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</si>
  <si>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</si>
  <si>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</si>
  <si>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</si>
  <si>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</si>
  <si>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</si>
  <si>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</si>
  <si>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</si>
  <si>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</si>
  <si>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</si>
  <si>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</si>
  <si>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</si>
  <si>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</si>
  <si>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</si>
  <si>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</si>
  <si>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</si>
  <si>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</si>
  <si>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</si>
  <si>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</si>
  <si>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</si>
  <si>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</si>
  <si>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</si>
  <si>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</si>
  <si>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</si>
  <si>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</si>
  <si>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</si>
  <si>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</si>
  <si>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</si>
  <si>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</si>
  <si>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</si>
  <si>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</si>
  <si>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</si>
  <si>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</si>
  <si>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</si>
  <si>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</si>
  <si>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</si>
  <si>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</si>
  <si>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</si>
  <si>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</si>
  <si>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</si>
  <si>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</si>
  <si>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</si>
  <si>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</si>
  <si>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</si>
  <si>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</si>
  <si>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</si>
  <si>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</si>
  <si>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</si>
  <si>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</si>
  <si>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</si>
  <si>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</si>
  <si>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</si>
  <si>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</si>
  <si>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</si>
  <si>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</si>
  <si>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</si>
  <si>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</si>
  <si>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</si>
  <si>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</si>
  <si>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</si>
  <si>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</si>
  <si>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</si>
  <si>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</si>
  <si>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</si>
  <si>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</si>
  <si>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</si>
  <si>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</si>
  <si>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</si>
  <si>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</si>
  <si>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</si>
  <si>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</si>
  <si>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</si>
  <si>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</si>
  <si>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</si>
  <si>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</si>
  <si>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</si>
  <si>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</si>
  <si>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</si>
  <si>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</si>
  <si>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</si>
  <si>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</si>
  <si>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</si>
  <si>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</si>
  <si>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</si>
  <si>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</si>
  <si>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</si>
  <si>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</si>
  <si>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</si>
  <si>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</si>
  <si>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</si>
  <si>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</si>
  <si>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</si>
  <si>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</si>
  <si>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</si>
  <si>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</si>
  <si>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</si>
  <si>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</si>
  <si>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</si>
  <si>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</si>
  <si>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</si>
  <si>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</si>
  <si>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</si>
  <si>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</si>
  <si>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</si>
  <si>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</si>
  <si>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</si>
  <si>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</si>
  <si>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</si>
  <si>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</si>
  <si>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</si>
  <si>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</si>
  <si>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</si>
  <si>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</si>
  <si>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</si>
  <si>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</si>
  <si>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</si>
  <si>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</si>
  <si>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</si>
  <si>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</si>
  <si>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</si>
  <si>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</si>
  <si>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</si>
  <si>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</si>
  <si>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</si>
  <si>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</si>
  <si>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</si>
  <si>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</si>
  <si>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</si>
  <si>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</si>
  <si>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</si>
  <si>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</si>
  <si>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</si>
  <si>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</si>
  <si>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</si>
  <si>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</si>
  <si>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</si>
  <si>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</si>
  <si>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</si>
  <si>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</si>
  <si>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</si>
  <si>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</si>
  <si>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</si>
  <si>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</si>
  <si>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</si>
  <si>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</si>
  <si>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</si>
  <si>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</si>
  <si>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</si>
  <si>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</si>
  <si>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</si>
  <si>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</si>
  <si>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</si>
  <si>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</si>
  <si>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</si>
  <si>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</si>
  <si>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</si>
  <si>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</si>
  <si>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</si>
  <si>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</si>
  <si>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</si>
  <si>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</si>
  <si>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</si>
  <si>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</si>
  <si>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</si>
  <si>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</si>
  <si>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</si>
  <si>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</si>
  <si>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</si>
  <si>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</si>
  <si>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</si>
  <si>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</si>
  <si>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</si>
  <si>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</si>
  <si>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</si>
  <si>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</si>
  <si>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</si>
  <si>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</si>
  <si>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</si>
  <si>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</si>
  <si>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</si>
  <si>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</si>
  <si>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</si>
  <si>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</si>
  <si>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</si>
  <si>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</si>
  <si>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</si>
  <si>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</si>
  <si>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</si>
  <si>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</si>
  <si>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</si>
  <si>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</si>
  <si>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</si>
  <si>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</si>
  <si>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</si>
  <si>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</si>
  <si>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</si>
  <si>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</si>
  <si>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</si>
  <si>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</si>
  <si>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</si>
  <si>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</si>
  <si>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</si>
  <si>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</si>
  <si>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</si>
  <si>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</si>
  <si>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</si>
  <si>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</si>
  <si>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</si>
  <si>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</si>
  <si>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</si>
  <si>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</si>
  <si>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</si>
  <si>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</si>
  <si>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</si>
  <si>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</si>
  <si>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</si>
  <si>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</si>
  <si>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</si>
  <si>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</si>
  <si>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</si>
  <si>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</si>
  <si>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</si>
  <si>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</si>
  <si>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</si>
  <si>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</si>
  <si>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</si>
  <si>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</si>
  <si>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</si>
  <si>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</si>
  <si>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</si>
  <si>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</si>
  <si>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</si>
  <si>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</si>
  <si>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</si>
  <si>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</si>
  <si>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</si>
  <si>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</si>
  <si>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</si>
  <si>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</si>
  <si>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</si>
  <si>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</si>
  <si>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</si>
  <si>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</si>
  <si>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</si>
  <si>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</si>
  <si>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</si>
  <si>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</si>
  <si>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</si>
  <si>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</si>
  <si>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</si>
  <si>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</si>
  <si>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</si>
  <si>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</si>
  <si>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</si>
  <si>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</si>
  <si>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</si>
  <si>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</si>
  <si>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</si>
  <si>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</si>
  <si>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</si>
  <si>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</si>
  <si>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</si>
  <si>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</si>
  <si>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</si>
  <si>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</si>
  <si>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</si>
  <si>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</si>
  <si>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</si>
  <si>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</si>
  <si>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</si>
  <si>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</si>
  <si>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</si>
  <si>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</si>
  <si>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</si>
  <si>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</si>
  <si>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</si>
  <si>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</si>
  <si>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</si>
  <si>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</si>
  <si>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</si>
  <si>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</si>
  <si>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</si>
  <si>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</si>
  <si>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</si>
  <si>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</si>
  <si>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</si>
  <si>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</si>
  <si>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</si>
  <si>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</si>
  <si>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</si>
  <si>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</si>
  <si>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</si>
  <si>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</si>
  <si>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</si>
  <si>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</si>
  <si>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</si>
  <si>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</si>
  <si>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</si>
  <si>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</si>
  <si>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</si>
  <si>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</si>
  <si>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</si>
  <si>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</si>
  <si>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</si>
  <si>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</si>
  <si>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</si>
  <si>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</si>
  <si>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</si>
  <si>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</si>
  <si>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</si>
  <si>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</si>
  <si>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</si>
  <si>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</si>
  <si>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</si>
  <si>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</si>
  <si>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</si>
  <si>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</si>
  <si>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</si>
  <si>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</si>
  <si>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</si>
  <si>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</si>
  <si>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</si>
  <si>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</si>
  <si>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</si>
  <si>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</si>
  <si>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</si>
  <si>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</si>
  <si>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</si>
  <si>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</si>
  <si>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</si>
  <si>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</si>
  <si>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</si>
  <si>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</si>
  <si>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</si>
  <si>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</si>
  <si>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</si>
  <si>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</si>
  <si>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</si>
  <si>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</si>
  <si>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</si>
  <si>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</si>
  <si>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</si>
  <si>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</si>
  <si>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</si>
  <si>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</si>
  <si>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</si>
  <si>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</si>
  <si>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</si>
  <si>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</si>
  <si>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</si>
  <si>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</si>
  <si>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</si>
  <si>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</si>
  <si>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</si>
  <si>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</si>
  <si>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</si>
  <si>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</si>
  <si>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</si>
  <si>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</si>
  <si>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</si>
  <si>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</si>
  <si>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</si>
  <si>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</si>
  <si>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</si>
  <si>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</si>
  <si>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</si>
  <si>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</si>
  <si>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</si>
  <si>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</si>
  <si>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</si>
  <si>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</si>
  <si>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</si>
  <si>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</si>
  <si>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</si>
  <si>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</si>
  <si>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</si>
  <si>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</si>
  <si>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</si>
  <si>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</si>
  <si>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</si>
  <si>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</si>
  <si>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</si>
  <si>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</si>
  <si>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</si>
  <si>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</si>
  <si>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</si>
  <si>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</si>
  <si>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</si>
  <si>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</si>
  <si>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</si>
  <si>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</si>
  <si>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</si>
  <si>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</si>
  <si>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</si>
  <si>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</si>
  <si>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</si>
  <si>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</si>
  <si>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</si>
  <si>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</si>
  <si>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</si>
  <si>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</si>
  <si>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</si>
  <si>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</si>
  <si>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</si>
  <si>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</si>
  <si>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</si>
  <si>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</si>
  <si>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</si>
  <si>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</si>
  <si>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</si>
  <si>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</si>
  <si>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</si>
  <si>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</si>
  <si>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</si>
  <si>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</si>
  <si>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</si>
  <si>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</si>
  <si>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</si>
  <si>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</si>
  <si>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</si>
  <si>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</si>
  <si>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</si>
  <si>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</si>
  <si>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</si>
  <si>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</si>
  <si>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</si>
  <si>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</si>
  <si>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</si>
  <si>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</si>
  <si>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</si>
  <si>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</si>
  <si>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</si>
  <si>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</si>
  <si>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</si>
  <si>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</si>
  <si>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</si>
  <si>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</si>
  <si>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</si>
  <si>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</si>
  <si>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</si>
  <si>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</si>
  <si>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</si>
  <si>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</si>
  <si>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</si>
  <si>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</si>
  <si>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</si>
  <si>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</si>
  <si>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</si>
  <si>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</si>
  <si>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</si>
  <si>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</si>
  <si>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</si>
  <si>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</si>
  <si>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</si>
  <si>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</si>
  <si>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</si>
  <si>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</si>
  <si>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</si>
  <si>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</si>
  <si>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</si>
  <si>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</si>
  <si>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</si>
  <si>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</si>
  <si>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</si>
  <si>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</si>
  <si>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</si>
  <si>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</si>
  <si>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</si>
  <si>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</si>
  <si>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</si>
  <si>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</si>
  <si>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</si>
  <si>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</si>
  <si>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</si>
  <si>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</si>
  <si>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</si>
  <si>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</si>
  <si>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</si>
  <si>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</si>
  <si>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</si>
  <si>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</si>
  <si>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</si>
  <si>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</si>
  <si>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</si>
  <si>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</si>
  <si>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</si>
  <si>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</si>
  <si>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</si>
  <si>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</si>
  <si>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</si>
  <si>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</si>
  <si>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</si>
  <si>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</si>
  <si>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</si>
  <si>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</si>
  <si>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</si>
  <si>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</si>
  <si>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</si>
  <si>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</si>
  <si>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</si>
  <si>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</si>
  <si>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</si>
  <si>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</si>
  <si>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</si>
  <si>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</si>
  <si>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</si>
  <si>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</si>
  <si>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</si>
  <si>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</si>
  <si>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</si>
  <si>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</si>
  <si>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</si>
  <si>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</si>
  <si>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</si>
  <si>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</si>
  <si>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</si>
  <si>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</si>
  <si>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</si>
  <si>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</si>
  <si>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</si>
  <si>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</si>
  <si>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</si>
  <si>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</si>
  <si>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</si>
  <si>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</si>
  <si>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</si>
  <si>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</si>
  <si>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</si>
  <si>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</si>
  <si>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</si>
  <si>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</si>
  <si>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</si>
  <si>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</si>
  <si>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</si>
  <si>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</si>
  <si>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</si>
  <si>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</si>
  <si>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</si>
  <si>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</si>
  <si>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</si>
  <si>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</si>
  <si>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</si>
  <si>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</si>
  <si>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</si>
  <si>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</si>
  <si>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</si>
  <si>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</si>
  <si>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</si>
  <si>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</si>
  <si>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</si>
  <si>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</si>
  <si>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</si>
  <si>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</si>
  <si>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</si>
  <si>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</si>
  <si>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</si>
  <si>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</si>
  <si>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</si>
  <si>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</si>
  <si>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</si>
  <si>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</si>
  <si>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</si>
  <si>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</si>
  <si>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</si>
  <si>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</si>
  <si>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</si>
  <si>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</si>
  <si>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</si>
  <si>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</si>
  <si>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</si>
  <si>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</si>
  <si>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</si>
  <si>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</si>
  <si>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</si>
  <si>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</si>
  <si>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</si>
  <si>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</si>
  <si>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</si>
  <si>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</si>
  <si>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</si>
  <si>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</si>
  <si>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</si>
  <si>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</si>
  <si>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</si>
  <si>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</si>
  <si>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</si>
  <si>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</si>
  <si>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</si>
  <si>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</si>
  <si>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</si>
  <si>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</si>
  <si>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</si>
  <si>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</si>
  <si>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</si>
  <si>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</si>
  <si>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</si>
  <si>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</si>
  <si>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</si>
  <si>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</si>
  <si>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</si>
  <si>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</si>
  <si>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</si>
  <si>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</si>
  <si>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</si>
  <si>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</si>
  <si>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</si>
  <si>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</si>
  <si>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</si>
  <si>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</si>
  <si>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</si>
  <si>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</si>
  <si>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</si>
  <si>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</si>
  <si>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</si>
  <si>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</si>
  <si>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</si>
  <si>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</si>
  <si>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</si>
  <si>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</si>
  <si>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</si>
  <si>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</si>
  <si>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</si>
  <si>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</si>
  <si>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</si>
  <si>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</si>
  <si>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</si>
  <si>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</si>
  <si>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</si>
  <si>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</si>
  <si>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</si>
  <si>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</si>
  <si>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</si>
  <si>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</si>
  <si>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</si>
  <si>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</si>
  <si>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</si>
  <si>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</si>
  <si>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</si>
  <si>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</si>
  <si>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</si>
  <si>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</si>
  <si>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</si>
  <si>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</si>
  <si>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</si>
  <si>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</si>
  <si>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</si>
  <si>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</si>
  <si>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</si>
  <si>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</si>
  <si>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</si>
  <si>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</si>
  <si>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</si>
  <si>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</si>
  <si>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</si>
  <si>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</si>
  <si>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</si>
  <si>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</si>
  <si>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</si>
  <si>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</si>
  <si>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</si>
  <si>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</si>
  <si>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</si>
  <si>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</si>
  <si>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</si>
  <si>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</si>
  <si>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</si>
  <si>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</si>
  <si>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</si>
  <si>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</si>
  <si>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</si>
  <si>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</si>
  <si>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</si>
  <si>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</si>
  <si>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</si>
  <si>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</si>
  <si>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</si>
  <si>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</si>
  <si>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</si>
  <si>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</si>
  <si>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</si>
  <si>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</si>
  <si>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</si>
  <si>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</si>
  <si>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</si>
  <si>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</si>
  <si>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</si>
  <si>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</si>
  <si>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</si>
  <si>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</si>
  <si>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</si>
  <si>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</si>
  <si>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</si>
  <si>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</si>
  <si>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</si>
  <si>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</si>
  <si>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</si>
  <si>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</si>
  <si>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</si>
  <si>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</si>
  <si>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</si>
  <si>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</si>
  <si>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</si>
  <si>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</si>
  <si>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</si>
  <si>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</si>
  <si>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</si>
  <si>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</si>
  <si>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</si>
  <si>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</si>
  <si>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</si>
  <si>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</si>
  <si>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</si>
  <si>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</si>
  <si>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</si>
  <si>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</si>
  <si>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</si>
  <si>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</si>
  <si>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</si>
  <si>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</si>
  <si>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</si>
  <si>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</si>
  <si>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</si>
  <si>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</si>
  <si>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</si>
  <si>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</si>
  <si>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</si>
  <si>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</si>
  <si>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</si>
  <si>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</si>
  <si>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</si>
  <si>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</si>
  <si>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</si>
  <si>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</si>
  <si>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</si>
  <si>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</si>
  <si>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</si>
  <si>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</si>
  <si>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</si>
  <si>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</si>
  <si>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</si>
  <si>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</si>
  <si>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</si>
  <si>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</si>
  <si>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</si>
  <si>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</si>
  <si>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</si>
  <si>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</si>
  <si>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</si>
  <si>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</si>
  <si>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</si>
  <si>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</si>
  <si>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</si>
  <si>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</si>
  <si>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</si>
  <si>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</si>
  <si>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</si>
  <si>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</si>
  <si>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</si>
  <si>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</si>
  <si>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</si>
  <si>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</si>
  <si>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</si>
  <si>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</si>
  <si>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</si>
  <si>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</si>
  <si>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</si>
  <si>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</si>
  <si>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</si>
  <si>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</si>
  <si>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</si>
  <si>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</si>
  <si>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</si>
  <si>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</si>
  <si>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</si>
  <si>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</si>
  <si>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</si>
  <si>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</si>
  <si>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</si>
  <si>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</si>
  <si>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</si>
  <si>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</si>
  <si>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</si>
  <si>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</si>
  <si>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</si>
  <si>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</si>
  <si>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</si>
  <si>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</si>
  <si>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</si>
  <si>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</si>
  <si>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</si>
  <si>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</si>
  <si>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</si>
  <si>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</si>
  <si>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</si>
  <si>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</si>
  <si>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</si>
  <si>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</si>
  <si>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</si>
  <si>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</si>
  <si>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</si>
  <si>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</si>
  <si>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</si>
  <si>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</si>
  <si>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</si>
  <si>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</si>
  <si>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</si>
  <si>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</si>
  <si>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</si>
  <si>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</si>
  <si>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</si>
  <si>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</si>
  <si>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</si>
  <si>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</si>
  <si>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</si>
  <si>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</si>
  <si>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</si>
  <si>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</si>
  <si>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</si>
  <si>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</si>
  <si>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</si>
  <si>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</si>
  <si>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</si>
  <si>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</si>
  <si>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</si>
  <si>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</si>
  <si>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</si>
  <si>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</si>
  <si>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</si>
  <si>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</si>
  <si>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</si>
  <si>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</si>
  <si>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</si>
  <si>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</si>
  <si>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</si>
  <si>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</si>
  <si>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</si>
  <si>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</si>
  <si>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</si>
  <si>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</si>
  <si>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</si>
  <si>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</si>
  <si>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</si>
  <si>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</si>
  <si>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</si>
  <si>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</si>
  <si>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</si>
  <si>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</si>
  <si>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</si>
  <si>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</si>
  <si>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</si>
  <si>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</si>
  <si>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</si>
  <si>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</si>
  <si>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</si>
  <si>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</si>
  <si>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</si>
  <si>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</si>
  <si>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</si>
  <si>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</si>
  <si>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</si>
  <si>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</si>
  <si>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</si>
  <si>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</si>
  <si>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</si>
  <si>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</si>
  <si>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</si>
  <si>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</si>
  <si>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</si>
  <si>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</si>
  <si>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</si>
  <si>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</si>
  <si>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</si>
  <si>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</si>
  <si>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</si>
  <si>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</si>
  <si>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</si>
  <si>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</si>
  <si>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</si>
  <si>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</si>
  <si>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</si>
  <si>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</si>
  <si>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</si>
  <si>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</si>
  <si>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</si>
  <si>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</si>
  <si>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</si>
  <si>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</si>
  <si>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</si>
  <si>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</si>
  <si>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</si>
  <si>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</si>
  <si>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</si>
  <si>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</si>
  <si>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</si>
  <si>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</si>
  <si>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</si>
  <si>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</si>
  <si>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</si>
  <si>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</si>
  <si>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</si>
  <si>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</si>
  <si>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</si>
  <si>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</si>
  <si>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</si>
  <si>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</si>
  <si>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</si>
  <si>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</si>
  <si>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</si>
  <si>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</si>
  <si>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</si>
  <si>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</si>
  <si>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</si>
  <si>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</si>
  <si>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</si>
  <si>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</si>
  <si>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</si>
  <si>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</si>
  <si>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</si>
  <si>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</si>
  <si>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</si>
  <si>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</si>
  <si>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</si>
  <si>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</si>
  <si>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</si>
  <si>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</si>
  <si>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</si>
  <si>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</si>
  <si>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</si>
  <si>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</si>
  <si>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</si>
  <si>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</si>
  <si>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</si>
  <si>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</si>
  <si>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</si>
  <si>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</si>
  <si>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</si>
  <si>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</si>
  <si>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</si>
  <si>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</si>
  <si>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</si>
  <si>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</si>
  <si>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</si>
  <si>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</si>
  <si>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</si>
  <si>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</si>
  <si>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</si>
  <si>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</si>
  <si>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</si>
  <si>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</si>
  <si>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</si>
  <si>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</si>
  <si>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</si>
  <si>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</si>
  <si>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</si>
  <si>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</si>
  <si>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</si>
  <si>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</si>
  <si>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</si>
  <si>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</si>
  <si>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</si>
  <si>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</si>
  <si>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</si>
  <si>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</si>
  <si>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</si>
  <si>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</si>
  <si>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</si>
  <si>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</si>
  <si>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</si>
  <si>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</si>
  <si>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</si>
  <si>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</si>
  <si>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</si>
  <si>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</si>
  <si>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</si>
  <si>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</si>
  <si>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</si>
  <si>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</si>
  <si>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</si>
  <si>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</si>
  <si>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</si>
  <si>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</si>
  <si>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</si>
  <si>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</si>
  <si>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</si>
  <si>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</si>
  <si>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</si>
  <si>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</si>
  <si>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</si>
  <si>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</si>
  <si>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</si>
  <si>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</si>
  <si>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</si>
  <si>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</si>
  <si>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</si>
  <si>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</si>
  <si>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</si>
  <si>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</si>
  <si>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</si>
  <si>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</si>
  <si>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</si>
  <si>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</si>
  <si>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</si>
  <si>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</si>
  <si>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</si>
  <si>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</si>
  <si>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</si>
  <si>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</si>
  <si>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</si>
  <si>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</si>
  <si>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</si>
  <si>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</si>
  <si>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</si>
  <si>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</si>
  <si>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</si>
  <si>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</si>
  <si>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</si>
  <si>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TN</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</si>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</sst>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3158</v>
      </c>
      <c r="D6" s="9" t="str">
        <f>IF($B6="N/A","N/A",IF(C6&lt;0,"No","Yes"))</f>
        <v>N/A</v>
      </c>
      <c r="E6" s="38">
        <v>205201</v>
      </c>
      <c r="F6" s="9" t="str">
        <f>IF($B6="N/A","N/A",IF(E6&lt;0,"No","Yes"))</f>
        <v>N/A</v>
      </c>
      <c r="G6" s="38">
        <v>429372</v>
      </c>
      <c r="H6" s="9" t="str">
        <f>IF($B6="N/A","N/A",IF(G6&lt;0,"No","Yes"))</f>
        <v>N/A</v>
      </c>
      <c r="I6" s="10">
        <v>6398</v>
      </c>
      <c r="J6" s="10">
        <v>109.2</v>
      </c>
      <c r="K6" s="9" t="str">
        <f t="shared" ref="K6:K11" si="0">IF(J6="Div by 0", "N/A", IF(J6="N/A","N/A", IF(J6&gt;30, "No", IF(J6&lt;-30, "No", "Yes"))))</f>
        <v>No</v>
      </c>
    </row>
    <row r="7" spans="1:11" x14ac:dyDescent="0.2">
      <c r="A7" s="88" t="s">
        <v>445</v>
      </c>
      <c r="B7" s="107" t="s">
        <v>213</v>
      </c>
      <c r="C7" s="9">
        <v>0.22165927799999999</v>
      </c>
      <c r="D7" s="9" t="str">
        <f t="shared" ref="D7:D11" si="1">IF($B7="N/A","N/A",IF(C7&lt;0,"No","Yes"))</f>
        <v>N/A</v>
      </c>
      <c r="E7" s="9">
        <v>76.455767758999997</v>
      </c>
      <c r="F7" s="9" t="str">
        <f t="shared" ref="F7:F11" si="2">IF($B7="N/A","N/A",IF(E7&lt;0,"No","Yes"))</f>
        <v>N/A</v>
      </c>
      <c r="G7" s="9">
        <v>76.135612010000003</v>
      </c>
      <c r="H7" s="9" t="str">
        <f t="shared" ref="H7:H11" si="3">IF($B7="N/A","N/A",IF(G7&lt;0,"No","Yes"))</f>
        <v>N/A</v>
      </c>
      <c r="I7" s="10">
        <v>34392</v>
      </c>
      <c r="J7" s="10">
        <v>-0.41899999999999998</v>
      </c>
      <c r="K7" s="9" t="str">
        <f t="shared" si="0"/>
        <v>Yes</v>
      </c>
    </row>
    <row r="8" spans="1:11" x14ac:dyDescent="0.2">
      <c r="A8" s="88" t="s">
        <v>446</v>
      </c>
      <c r="B8" s="107" t="s">
        <v>213</v>
      </c>
      <c r="C8" s="9">
        <v>21.880937302</v>
      </c>
      <c r="D8" s="9" t="str">
        <f t="shared" si="1"/>
        <v>N/A</v>
      </c>
      <c r="E8" s="9">
        <v>22.070555211999999</v>
      </c>
      <c r="F8" s="9" t="str">
        <f t="shared" si="2"/>
        <v>N/A</v>
      </c>
      <c r="G8" s="9">
        <v>21.065183569999999</v>
      </c>
      <c r="H8" s="9" t="str">
        <f t="shared" si="3"/>
        <v>N/A</v>
      </c>
      <c r="I8" s="10">
        <v>0.86660000000000004</v>
      </c>
      <c r="J8" s="10">
        <v>-4.5599999999999996</v>
      </c>
      <c r="K8" s="9" t="str">
        <f t="shared" si="0"/>
        <v>Yes</v>
      </c>
    </row>
    <row r="9" spans="1:11" x14ac:dyDescent="0.2">
      <c r="A9" s="88" t="s">
        <v>447</v>
      </c>
      <c r="B9" s="107" t="s">
        <v>213</v>
      </c>
      <c r="C9" s="9">
        <v>77.580747307999999</v>
      </c>
      <c r="D9" s="9" t="str">
        <f t="shared" si="1"/>
        <v>N/A</v>
      </c>
      <c r="E9" s="9">
        <v>1.3567185344999999</v>
      </c>
      <c r="F9" s="9" t="str">
        <f t="shared" si="2"/>
        <v>N/A</v>
      </c>
      <c r="G9" s="9">
        <v>0.78812777730000005</v>
      </c>
      <c r="H9" s="9" t="str">
        <f t="shared" si="3"/>
        <v>N/A</v>
      </c>
      <c r="I9" s="10">
        <v>-98.3</v>
      </c>
      <c r="J9" s="10">
        <v>-41.9</v>
      </c>
      <c r="K9" s="9" t="str">
        <f t="shared" si="0"/>
        <v>No</v>
      </c>
    </row>
    <row r="10" spans="1:11" x14ac:dyDescent="0.2">
      <c r="A10" s="88" t="s">
        <v>448</v>
      </c>
      <c r="B10" s="107" t="s">
        <v>213</v>
      </c>
      <c r="C10" s="9">
        <v>0.1583280557</v>
      </c>
      <c r="D10" s="9" t="str">
        <f t="shared" si="1"/>
        <v>N/A</v>
      </c>
      <c r="E10" s="9">
        <v>2.8264969500000001E-2</v>
      </c>
      <c r="F10" s="9" t="str">
        <f t="shared" si="2"/>
        <v>N/A</v>
      </c>
      <c r="G10" s="9">
        <v>2.35227262E-2</v>
      </c>
      <c r="H10" s="9" t="str">
        <f t="shared" si="3"/>
        <v>N/A</v>
      </c>
      <c r="I10" s="10">
        <v>-82.1</v>
      </c>
      <c r="J10" s="10">
        <v>-16.8</v>
      </c>
      <c r="K10" s="9" t="str">
        <f t="shared" si="0"/>
        <v>Yes</v>
      </c>
    </row>
    <row r="11" spans="1:11" x14ac:dyDescent="0.2">
      <c r="A11" s="88" t="s">
        <v>204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v>0</v>
      </c>
      <c r="D12" s="9" t="str">
        <f t="shared" ref="D12:D23" si="4">IF($B12="N/A","N/A",IF(C12&lt;0,"No","Yes"))</f>
        <v>N/A</v>
      </c>
      <c r="E12" s="9">
        <v>98.159853021999993</v>
      </c>
      <c r="F12" s="9" t="str">
        <f t="shared" ref="F12:F23" si="5">IF($B12="N/A","N/A",IF(E12&lt;0,"No","Yes"))</f>
        <v>N/A</v>
      </c>
      <c r="G12" s="9">
        <v>98.938449642999998</v>
      </c>
      <c r="H12" s="9" t="str">
        <f t="shared" ref="H12:H23" si="6">IF($B12="N/A","N/A",IF(G12&lt;0,"No","Yes"))</f>
        <v>N/A</v>
      </c>
      <c r="I12" s="10" t="s">
        <v>1747</v>
      </c>
      <c r="J12" s="10">
        <v>0.79320000000000002</v>
      </c>
      <c r="K12" s="9" t="str">
        <f t="shared" ref="K12:K23" si="7">IF(J12="Div by 0", "N/A", IF(J12="N/A","N/A", IF(J12&gt;30, "No", IF(J12&lt;-30, "No", "Yes"))))</f>
        <v>Yes</v>
      </c>
    </row>
    <row r="13" spans="1:11" x14ac:dyDescent="0.2">
      <c r="A13" s="88" t="s">
        <v>654</v>
      </c>
      <c r="B13" s="107" t="s">
        <v>213</v>
      </c>
      <c r="C13" s="9" t="s">
        <v>1747</v>
      </c>
      <c r="D13" s="9" t="str">
        <f t="shared" si="4"/>
        <v>N/A</v>
      </c>
      <c r="E13" s="9">
        <v>95.449422862000006</v>
      </c>
      <c r="F13" s="9" t="str">
        <f t="shared" si="5"/>
        <v>N/A</v>
      </c>
      <c r="G13" s="9">
        <v>97.595418230000007</v>
      </c>
      <c r="H13" s="9" t="str">
        <f t="shared" si="6"/>
        <v>N/A</v>
      </c>
      <c r="I13" s="10" t="s">
        <v>1747</v>
      </c>
      <c r="J13" s="10">
        <v>2.2480000000000002</v>
      </c>
      <c r="K13" s="9" t="str">
        <f t="shared" si="7"/>
        <v>Yes</v>
      </c>
    </row>
    <row r="14" spans="1:11" x14ac:dyDescent="0.2">
      <c r="A14" s="88" t="s">
        <v>855</v>
      </c>
      <c r="B14" s="107" t="s">
        <v>213</v>
      </c>
      <c r="C14" s="10" t="s">
        <v>1747</v>
      </c>
      <c r="D14" s="9" t="str">
        <f t="shared" si="4"/>
        <v>N/A</v>
      </c>
      <c r="E14" s="10">
        <v>18.767199455</v>
      </c>
      <c r="F14" s="9" t="str">
        <f t="shared" si="5"/>
        <v>N/A</v>
      </c>
      <c r="G14" s="10">
        <v>18.476195069999999</v>
      </c>
      <c r="H14" s="9" t="str">
        <f t="shared" si="6"/>
        <v>N/A</v>
      </c>
      <c r="I14" s="10" t="s">
        <v>1747</v>
      </c>
      <c r="J14" s="10">
        <v>-1.55</v>
      </c>
      <c r="K14" s="9" t="str">
        <f t="shared" si="7"/>
        <v>Yes</v>
      </c>
    </row>
    <row r="15" spans="1:11" x14ac:dyDescent="0.2">
      <c r="A15" s="88" t="s">
        <v>656</v>
      </c>
      <c r="B15" s="107" t="s">
        <v>213</v>
      </c>
      <c r="C15" s="9">
        <v>0</v>
      </c>
      <c r="D15" s="9" t="str">
        <f t="shared" si="4"/>
        <v>N/A</v>
      </c>
      <c r="E15" s="9">
        <v>0</v>
      </c>
      <c r="F15" s="9" t="str">
        <f t="shared" si="5"/>
        <v>N/A</v>
      </c>
      <c r="G15" s="9">
        <v>1.8631862E-3</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v>100</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v>15.375</v>
      </c>
      <c r="H17" s="9" t="str">
        <f t="shared" si="6"/>
        <v>N/A</v>
      </c>
      <c r="I17" s="10" t="s">
        <v>1747</v>
      </c>
      <c r="J17" s="10" t="s">
        <v>1747</v>
      </c>
      <c r="K17" s="9" t="str">
        <f t="shared" si="7"/>
        <v>N/A</v>
      </c>
    </row>
    <row r="18" spans="1:11" x14ac:dyDescent="0.2">
      <c r="A18" s="88" t="s">
        <v>657</v>
      </c>
      <c r="B18" s="107" t="s">
        <v>213</v>
      </c>
      <c r="C18" s="9">
        <v>0.2849905003</v>
      </c>
      <c r="D18" s="9" t="str">
        <f t="shared" si="4"/>
        <v>N/A</v>
      </c>
      <c r="E18" s="9">
        <v>6.7251134300000001E-2</v>
      </c>
      <c r="F18" s="9" t="str">
        <f t="shared" si="5"/>
        <v>N/A</v>
      </c>
      <c r="G18" s="9">
        <v>3.9825605799999997E-2</v>
      </c>
      <c r="H18" s="9" t="str">
        <f t="shared" si="6"/>
        <v>N/A</v>
      </c>
      <c r="I18" s="10">
        <v>-76.400000000000006</v>
      </c>
      <c r="J18" s="10">
        <v>-40.799999999999997</v>
      </c>
      <c r="K18" s="9" t="str">
        <f t="shared" si="7"/>
        <v>No</v>
      </c>
    </row>
    <row r="19" spans="1:11" x14ac:dyDescent="0.2">
      <c r="A19" s="88" t="s">
        <v>205</v>
      </c>
      <c r="B19" s="107" t="s">
        <v>213</v>
      </c>
      <c r="C19" s="9">
        <v>88.888888889</v>
      </c>
      <c r="D19" s="9" t="str">
        <f t="shared" si="4"/>
        <v>N/A</v>
      </c>
      <c r="E19" s="9">
        <v>100</v>
      </c>
      <c r="F19" s="9" t="str">
        <f t="shared" si="5"/>
        <v>N/A</v>
      </c>
      <c r="G19" s="9">
        <v>100</v>
      </c>
      <c r="H19" s="9" t="str">
        <f t="shared" si="6"/>
        <v>N/A</v>
      </c>
      <c r="I19" s="10">
        <v>12.5</v>
      </c>
      <c r="J19" s="10">
        <v>0</v>
      </c>
      <c r="K19" s="9" t="str">
        <f t="shared" si="7"/>
        <v>Yes</v>
      </c>
    </row>
    <row r="20" spans="1:11" x14ac:dyDescent="0.2">
      <c r="A20" s="88" t="s">
        <v>857</v>
      </c>
      <c r="B20" s="107" t="s">
        <v>213</v>
      </c>
      <c r="C20" s="10">
        <v>18.875</v>
      </c>
      <c r="D20" s="9" t="str">
        <f t="shared" si="4"/>
        <v>N/A</v>
      </c>
      <c r="E20" s="10">
        <v>24.398550725</v>
      </c>
      <c r="F20" s="9" t="str">
        <f t="shared" si="5"/>
        <v>N/A</v>
      </c>
      <c r="G20" s="10">
        <v>24.543859649000002</v>
      </c>
      <c r="H20" s="9" t="str">
        <f t="shared" si="6"/>
        <v>N/A</v>
      </c>
      <c r="I20" s="10">
        <v>29.26</v>
      </c>
      <c r="J20" s="10">
        <v>0.59560000000000002</v>
      </c>
      <c r="K20" s="9" t="str">
        <f t="shared" si="7"/>
        <v>Yes</v>
      </c>
    </row>
    <row r="21" spans="1:11" x14ac:dyDescent="0.2">
      <c r="A21" s="88" t="s">
        <v>658</v>
      </c>
      <c r="B21" s="107" t="s">
        <v>213</v>
      </c>
      <c r="C21" s="9">
        <v>99.715009499999994</v>
      </c>
      <c r="D21" s="9" t="str">
        <f t="shared" si="4"/>
        <v>N/A</v>
      </c>
      <c r="E21" s="9">
        <v>1.7728958436</v>
      </c>
      <c r="F21" s="9" t="str">
        <f t="shared" si="5"/>
        <v>N/A</v>
      </c>
      <c r="G21" s="9">
        <v>1.0198615653000001</v>
      </c>
      <c r="H21" s="9" t="str">
        <f t="shared" si="6"/>
        <v>N/A</v>
      </c>
      <c r="I21" s="10">
        <v>-98.2</v>
      </c>
      <c r="J21" s="10">
        <v>-42.5</v>
      </c>
      <c r="K21" s="9" t="str">
        <f t="shared" si="7"/>
        <v>No</v>
      </c>
    </row>
    <row r="22" spans="1:11" x14ac:dyDescent="0.2">
      <c r="A22" s="88" t="s">
        <v>1711</v>
      </c>
      <c r="B22" s="107" t="s">
        <v>213</v>
      </c>
      <c r="C22" s="9">
        <v>99.682438868999995</v>
      </c>
      <c r="D22" s="9" t="str">
        <f t="shared" si="4"/>
        <v>N/A</v>
      </c>
      <c r="E22" s="9">
        <v>99.945024739000004</v>
      </c>
      <c r="F22" s="9" t="str">
        <f t="shared" si="5"/>
        <v>N/A</v>
      </c>
      <c r="G22" s="9">
        <v>99.77163736</v>
      </c>
      <c r="H22" s="9" t="str">
        <f t="shared" si="6"/>
        <v>N/A</v>
      </c>
      <c r="I22" s="10">
        <v>0.26340000000000002</v>
      </c>
      <c r="J22" s="10">
        <v>-0.17299999999999999</v>
      </c>
      <c r="K22" s="9" t="str">
        <f t="shared" si="7"/>
        <v>Yes</v>
      </c>
    </row>
    <row r="23" spans="1:11" x14ac:dyDescent="0.2">
      <c r="A23" s="88" t="s">
        <v>858</v>
      </c>
      <c r="B23" s="107" t="s">
        <v>213</v>
      </c>
      <c r="C23" s="10">
        <v>7.0684931507000002</v>
      </c>
      <c r="D23" s="9" t="str">
        <f t="shared" si="4"/>
        <v>N/A</v>
      </c>
      <c r="E23" s="10">
        <v>7.1523652364999997</v>
      </c>
      <c r="F23" s="9" t="str">
        <f t="shared" si="5"/>
        <v>N/A</v>
      </c>
      <c r="G23" s="10">
        <v>7.4367132067000004</v>
      </c>
      <c r="H23" s="9" t="str">
        <f t="shared" si="6"/>
        <v>N/A</v>
      </c>
      <c r="I23" s="10">
        <v>1.1870000000000001</v>
      </c>
      <c r="J23" s="10">
        <v>3.976</v>
      </c>
      <c r="K23" s="9" t="str">
        <f t="shared" si="7"/>
        <v>Yes</v>
      </c>
    </row>
    <row r="24" spans="1:11" x14ac:dyDescent="0.2">
      <c r="A24" s="88" t="s">
        <v>15</v>
      </c>
      <c r="B24" s="107" t="s">
        <v>213</v>
      </c>
      <c r="C24" s="9">
        <v>0</v>
      </c>
      <c r="D24" s="9" t="str">
        <f>IF($B24="N/A","N/A",IF(C24&lt;0,"No","Yes"))</f>
        <v>N/A</v>
      </c>
      <c r="E24" s="9">
        <v>3.2324403877000001</v>
      </c>
      <c r="F24" s="9" t="str">
        <f>IF($B24="N/A","N/A",IF(E24&lt;0,"No","Yes"))</f>
        <v>N/A</v>
      </c>
      <c r="G24" s="9">
        <v>2.7635709827000001</v>
      </c>
      <c r="H24" s="9" t="str">
        <f>IF($B24="N/A","N/A",IF(G24&lt;0,"No","Yes"))</f>
        <v>N/A</v>
      </c>
      <c r="I24" s="10" t="s">
        <v>1747</v>
      </c>
      <c r="J24" s="10">
        <v>-14.5</v>
      </c>
      <c r="K24" s="9" t="str">
        <f t="shared" ref="K24:K30" si="8">IF(J24="Div by 0", "N/A", IF(J24="N/A","N/A", IF(J24&gt;30, "No", IF(J24&lt;-30, "No", "Yes"))))</f>
        <v>Yes</v>
      </c>
    </row>
    <row r="25" spans="1:11" x14ac:dyDescent="0.2">
      <c r="A25" s="88" t="s">
        <v>159</v>
      </c>
      <c r="B25" s="107" t="s">
        <v>213</v>
      </c>
      <c r="C25" s="9">
        <v>100</v>
      </c>
      <c r="D25" s="9" t="str">
        <f>IF($B25="N/A","N/A",IF(C25&lt;0,"No","Yes"))</f>
        <v>N/A</v>
      </c>
      <c r="E25" s="9">
        <v>99.982456225999996</v>
      </c>
      <c r="F25" s="9" t="str">
        <f>IF($B25="N/A","N/A",IF(E25&lt;0,"No","Yes"))</f>
        <v>N/A</v>
      </c>
      <c r="G25" s="9">
        <v>99.997205221000002</v>
      </c>
      <c r="H25" s="9" t="str">
        <f>IF($B25="N/A","N/A",IF(G25&lt;0,"No","Yes"))</f>
        <v>N/A</v>
      </c>
      <c r="I25" s="10">
        <v>-1.7999999999999999E-2</v>
      </c>
      <c r="J25" s="10">
        <v>1.4800000000000001E-2</v>
      </c>
      <c r="K25" s="9" t="str">
        <f t="shared" si="8"/>
        <v>Yes</v>
      </c>
    </row>
    <row r="26" spans="1:11" x14ac:dyDescent="0.2">
      <c r="A26" s="88" t="s">
        <v>32</v>
      </c>
      <c r="B26" s="107"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8" t="s">
        <v>160</v>
      </c>
      <c r="B27" s="107" t="s">
        <v>213</v>
      </c>
      <c r="C27" s="9">
        <v>98.986700443000004</v>
      </c>
      <c r="D27" s="9" t="str">
        <f t="shared" ref="D27:D30" si="9">IF($B27="N/A","N/A",IF(C27&lt;0,"No","Yes"))</f>
        <v>N/A</v>
      </c>
      <c r="E27" s="9">
        <v>99.965887105999997</v>
      </c>
      <c r="F27" s="9" t="str">
        <f t="shared" ref="F27:F30" si="10">IF($B27="N/A","N/A",IF(E27&lt;0,"No","Yes"))</f>
        <v>N/A</v>
      </c>
      <c r="G27" s="9">
        <v>99.961105986999996</v>
      </c>
      <c r="H27" s="9" t="str">
        <f t="shared" ref="H27:H30" si="11">IF($B27="N/A","N/A",IF(G27&lt;0,"No","Yes"))</f>
        <v>N/A</v>
      </c>
      <c r="I27" s="10">
        <v>0.98919999999999997</v>
      </c>
      <c r="J27" s="10">
        <v>-5.0000000000000001E-3</v>
      </c>
      <c r="K27" s="9" t="str">
        <f t="shared" si="8"/>
        <v>Yes</v>
      </c>
    </row>
    <row r="28" spans="1:11" x14ac:dyDescent="0.2">
      <c r="A28" s="31" t="s">
        <v>374</v>
      </c>
      <c r="B28" s="107" t="s">
        <v>213</v>
      </c>
      <c r="C28" s="9">
        <v>88.853704876999998</v>
      </c>
      <c r="D28" s="9" t="str">
        <f t="shared" si="9"/>
        <v>N/A</v>
      </c>
      <c r="E28" s="9">
        <v>1.9512575475</v>
      </c>
      <c r="F28" s="9" t="str">
        <f t="shared" si="10"/>
        <v>N/A</v>
      </c>
      <c r="G28" s="9">
        <v>1.1435305516000001</v>
      </c>
      <c r="H28" s="9" t="str">
        <f t="shared" si="11"/>
        <v>N/A</v>
      </c>
      <c r="I28" s="10">
        <v>-97.8</v>
      </c>
      <c r="J28" s="10">
        <v>-41.4</v>
      </c>
      <c r="K28" s="9" t="str">
        <f t="shared" si="8"/>
        <v>No</v>
      </c>
    </row>
    <row r="29" spans="1:11" x14ac:dyDescent="0.2">
      <c r="A29" s="31" t="s">
        <v>376</v>
      </c>
      <c r="B29" s="107" t="s">
        <v>213</v>
      </c>
      <c r="C29" s="9">
        <v>7.0297656745000001</v>
      </c>
      <c r="D29" s="9" t="str">
        <f t="shared" si="9"/>
        <v>N/A</v>
      </c>
      <c r="E29" s="9">
        <v>96.491732495999997</v>
      </c>
      <c r="F29" s="9" t="str">
        <f t="shared" si="10"/>
        <v>N/A</v>
      </c>
      <c r="G29" s="9">
        <v>97.563418201000005</v>
      </c>
      <c r="H29" s="9" t="str">
        <f t="shared" si="11"/>
        <v>N/A</v>
      </c>
      <c r="I29" s="10">
        <v>1273</v>
      </c>
      <c r="J29" s="10">
        <v>1.111</v>
      </c>
      <c r="K29" s="9" t="str">
        <f t="shared" si="8"/>
        <v>Yes</v>
      </c>
    </row>
    <row r="30" spans="1:11" x14ac:dyDescent="0.2">
      <c r="A30" s="31" t="s">
        <v>377</v>
      </c>
      <c r="B30" s="107" t="s">
        <v>213</v>
      </c>
      <c r="C30" s="9">
        <v>0</v>
      </c>
      <c r="D30" s="9" t="str">
        <f t="shared" si="9"/>
        <v>N/A</v>
      </c>
      <c r="E30" s="9">
        <v>0.49171300330000001</v>
      </c>
      <c r="F30" s="9" t="str">
        <f t="shared" si="10"/>
        <v>N/A</v>
      </c>
      <c r="G30" s="9">
        <v>0.36937667099999999</v>
      </c>
      <c r="H30" s="9" t="str">
        <f t="shared" si="11"/>
        <v>N/A</v>
      </c>
      <c r="I30" s="10" t="s">
        <v>1747</v>
      </c>
      <c r="J30" s="10">
        <v>-24.9</v>
      </c>
      <c r="K30" s="9" t="str">
        <f t="shared" si="8"/>
        <v>Yes</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46251662</v>
      </c>
      <c r="D7" s="34" t="str">
        <f>IF($B7="N/A","N/A",IF(C7&gt;15,"No",IF(C7&lt;-15,"No","Yes")))</f>
        <v>N/A</v>
      </c>
      <c r="E7" s="33">
        <v>53538036</v>
      </c>
      <c r="F7" s="34" t="str">
        <f>IF($B7="N/A","N/A",IF(E7&gt;15,"No",IF(E7&lt;-15,"No","Yes")))</f>
        <v>N/A</v>
      </c>
      <c r="G7" s="33">
        <v>51099257</v>
      </c>
      <c r="H7" s="34" t="str">
        <f>IF($B7="N/A","N/A",IF(G7&gt;15,"No",IF(G7&lt;-15,"No","Yes")))</f>
        <v>N/A</v>
      </c>
      <c r="I7" s="35">
        <v>15.75</v>
      </c>
      <c r="J7" s="35">
        <v>-4.5599999999999996</v>
      </c>
      <c r="K7" s="34" t="str">
        <f t="shared" ref="K7:K54" si="0">IF(J7="Div by 0", "N/A", IF(J7="N/A","N/A", IF(J7&gt;30, "No", IF(J7&lt;-30, "No", "Yes"))))</f>
        <v>Yes</v>
      </c>
    </row>
    <row r="8" spans="1:11" x14ac:dyDescent="0.2">
      <c r="A8" s="91" t="s">
        <v>362</v>
      </c>
      <c r="B8" s="32" t="s">
        <v>213</v>
      </c>
      <c r="C8" s="144" t="s">
        <v>213</v>
      </c>
      <c r="D8" s="34" t="str">
        <f>IF($B8="N/A","N/A",IF(C8&gt;15,"No",IF(C8&lt;-15,"No","Yes")))</f>
        <v>N/A</v>
      </c>
      <c r="E8" s="36">
        <v>7.3229880902</v>
      </c>
      <c r="F8" s="34" t="str">
        <f>IF($B8="N/A","N/A",IF(E8&gt;15,"No",IF(E8&lt;-15,"No","Yes")))</f>
        <v>N/A</v>
      </c>
      <c r="G8" s="36">
        <v>7.4159786707000004</v>
      </c>
      <c r="H8" s="34" t="str">
        <f>IF($B8="N/A","N/A",IF(G8&gt;15,"No",IF(G8&lt;-15,"No","Yes")))</f>
        <v>N/A</v>
      </c>
      <c r="I8" s="35" t="s">
        <v>213</v>
      </c>
      <c r="J8" s="35">
        <v>1.27</v>
      </c>
      <c r="K8" s="34" t="str">
        <f t="shared" si="0"/>
        <v>Yes</v>
      </c>
    </row>
    <row r="9" spans="1:11" x14ac:dyDescent="0.2">
      <c r="A9" s="91" t="s">
        <v>119</v>
      </c>
      <c r="B9" s="37" t="s">
        <v>213</v>
      </c>
      <c r="C9" s="100">
        <v>52.785651248999997</v>
      </c>
      <c r="D9" s="9" t="str">
        <f>IF($B9="N/A","N/A",IF(C9&gt;15,"No",IF(C9&lt;-15,"No","Yes")))</f>
        <v>N/A</v>
      </c>
      <c r="E9" s="9">
        <v>61.208145551000001</v>
      </c>
      <c r="F9" s="9" t="str">
        <f>IF($B9="N/A","N/A",IF(E9&gt;15,"No",IF(E9&lt;-15,"No","Yes")))</f>
        <v>N/A</v>
      </c>
      <c r="G9" s="9">
        <v>62.572410789000003</v>
      </c>
      <c r="H9" s="9" t="str">
        <f>IF($B9="N/A","N/A",IF(G9&gt;15,"No",IF(G9&lt;-15,"No","Yes")))</f>
        <v>N/A</v>
      </c>
      <c r="I9" s="10">
        <v>15.96</v>
      </c>
      <c r="J9" s="10">
        <v>2.2290000000000001</v>
      </c>
      <c r="K9" s="9" t="str">
        <f t="shared" si="0"/>
        <v>Yes</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36.048019203999999</v>
      </c>
      <c r="D11" s="9" t="str">
        <f>IF($B11="N/A","N/A",IF(C11&gt;15,"No",IF(C11&lt;-15,"No","Yes")))</f>
        <v>N/A</v>
      </c>
      <c r="E11" s="9">
        <v>31.468866359</v>
      </c>
      <c r="F11" s="9" t="str">
        <f>IF($B11="N/A","N/A",IF(E11&gt;15,"No",IF(E11&lt;-15,"No","Yes")))</f>
        <v>N/A</v>
      </c>
      <c r="G11" s="9">
        <v>30.011610541</v>
      </c>
      <c r="H11" s="9" t="str">
        <f>IF($B11="N/A","N/A",IF(G11&gt;15,"No",IF(G11&lt;-15,"No","Yes")))</f>
        <v>N/A</v>
      </c>
      <c r="I11" s="10">
        <v>-12.7</v>
      </c>
      <c r="J11" s="10">
        <v>-4.63</v>
      </c>
      <c r="K11" s="9" t="str">
        <f t="shared" si="0"/>
        <v>Yes</v>
      </c>
    </row>
    <row r="12" spans="1:11" x14ac:dyDescent="0.2">
      <c r="A12" s="91" t="s">
        <v>860</v>
      </c>
      <c r="B12" s="102" t="s">
        <v>214</v>
      </c>
      <c r="C12" s="100">
        <v>99.362703503999995</v>
      </c>
      <c r="D12" s="9" t="str">
        <f>IF(OR($B12="N/A",$C12="N/A"),"N/A",IF(C12&gt;100,"No",IF(C12&lt;95,"No","Yes")))</f>
        <v>Yes</v>
      </c>
      <c r="E12" s="100">
        <v>99.599514563</v>
      </c>
      <c r="F12" s="9" t="str">
        <f>IF(OR($B12="N/A",$E12="N/A"),"N/A",IF(E12&gt;100,"No",IF(E12&lt;95,"No","Yes")))</f>
        <v>Yes</v>
      </c>
      <c r="G12" s="100">
        <v>98.979955763000007</v>
      </c>
      <c r="H12" s="9" t="str">
        <f>IF($B12="N/A","N/A",IF(G12&gt;100,"No",IF(G12&lt;95,"No","Yes")))</f>
        <v>Yes</v>
      </c>
      <c r="I12" s="103">
        <v>0.23830000000000001</v>
      </c>
      <c r="J12" s="103">
        <v>-0.622</v>
      </c>
      <c r="K12" s="9" t="str">
        <f t="shared" si="0"/>
        <v>Yes</v>
      </c>
    </row>
    <row r="13" spans="1:11" x14ac:dyDescent="0.2">
      <c r="A13" s="91" t="s">
        <v>347</v>
      </c>
      <c r="B13" s="102" t="s">
        <v>213</v>
      </c>
      <c r="C13" s="100">
        <v>6.2915210700000002E-2</v>
      </c>
      <c r="D13" s="9" t="str">
        <f>IF($B13="N/A","N/A",IF(C13&gt;100,"No",IF(C13&lt;95,"No","Yes")))</f>
        <v>N/A</v>
      </c>
      <c r="E13" s="100">
        <v>0.66115568599999996</v>
      </c>
      <c r="F13" s="9" t="str">
        <f>IF($B13="N/A","N/A",IF(E13&gt;100,"No",IF(E13&lt;95,"No","Yes")))</f>
        <v>N/A</v>
      </c>
      <c r="G13" s="100">
        <v>2.7115595602</v>
      </c>
      <c r="H13" s="9" t="str">
        <f>IF($B13="N/A","N/A",IF(G13&gt;100,"No",IF(G13&lt;95,"No","Yes")))</f>
        <v>N/A</v>
      </c>
      <c r="I13" s="103">
        <v>950.9</v>
      </c>
      <c r="J13" s="103">
        <v>310.10000000000002</v>
      </c>
      <c r="K13" s="9" t="str">
        <f t="shared" si="0"/>
        <v>No</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95.680836721999995</v>
      </c>
      <c r="D15" s="9" t="str">
        <f>IF(OR($B15="N/A",$C15="N/A"),"N/A",IF(C15&gt;100,"No",IF(C15&lt;95,"No","Yes")))</f>
        <v>Yes</v>
      </c>
      <c r="E15" s="100">
        <v>95.524066452</v>
      </c>
      <c r="F15" s="9" t="str">
        <f>IF(OR($B15="N/A",$E15="N/A"),"N/A",IF(E15&gt;100,"No",IF(E15&lt;95,"No","Yes")))</f>
        <v>Yes</v>
      </c>
      <c r="G15" s="100">
        <v>95.598767090999999</v>
      </c>
      <c r="H15" s="9" t="str">
        <f>IF($B15="N/A","N/A",IF(G15&gt;100,"No",IF(G15&lt;95,"No","Yes")))</f>
        <v>Yes</v>
      </c>
      <c r="I15" s="103">
        <v>-0.16400000000000001</v>
      </c>
      <c r="J15" s="103">
        <v>7.8200000000000006E-2</v>
      </c>
      <c r="K15" s="9" t="str">
        <f t="shared" si="0"/>
        <v>Yes</v>
      </c>
    </row>
    <row r="16" spans="1:11" x14ac:dyDescent="0.2">
      <c r="A16" s="91" t="s">
        <v>331</v>
      </c>
      <c r="B16" s="37" t="s">
        <v>213</v>
      </c>
      <c r="C16" s="89">
        <v>5164613</v>
      </c>
      <c r="D16" s="9" t="str">
        <f>IF($B16="N/A","N/A",IF(C16&gt;15,"No",IF(C16&lt;-15,"No","Yes")))</f>
        <v>N/A</v>
      </c>
      <c r="E16" s="38">
        <v>3920584</v>
      </c>
      <c r="F16" s="9" t="str">
        <f>IF($B16="N/A","N/A",IF(E16&gt;15,"No",IF(E16&lt;-15,"No","Yes")))</f>
        <v>N/A</v>
      </c>
      <c r="G16" s="38">
        <v>3789510</v>
      </c>
      <c r="H16" s="9" t="str">
        <f>IF($B16="N/A","N/A",IF(G16&gt;15,"No",IF(G16&lt;-15,"No","Yes")))</f>
        <v>N/A</v>
      </c>
      <c r="I16" s="10">
        <v>-24.1</v>
      </c>
      <c r="J16" s="10">
        <v>-3.34</v>
      </c>
      <c r="K16" s="9" t="str">
        <f t="shared" si="0"/>
        <v>Yes</v>
      </c>
    </row>
    <row r="17" spans="1:11" x14ac:dyDescent="0.2">
      <c r="A17" s="91" t="s">
        <v>442</v>
      </c>
      <c r="B17" s="37" t="s">
        <v>215</v>
      </c>
      <c r="C17" s="100">
        <v>3.6698974347000002</v>
      </c>
      <c r="D17" s="9" t="str">
        <f>IF($B17="N/A","N/A",IF(C17&gt;20,"No",IF(C17&lt;5,"No","Yes")))</f>
        <v>No</v>
      </c>
      <c r="E17" s="9">
        <v>4.6871588517999996</v>
      </c>
      <c r="F17" s="9" t="str">
        <f>IF($B17="N/A","N/A",IF(E17&gt;20,"No",IF(E17&lt;5,"No","Yes")))</f>
        <v>No</v>
      </c>
      <c r="G17" s="9">
        <v>5.0080617283000004</v>
      </c>
      <c r="H17" s="9" t="str">
        <f>IF($B17="N/A","N/A",IF(G17&gt;20,"No",IF(G17&lt;5,"No","Yes")))</f>
        <v>Yes</v>
      </c>
      <c r="I17" s="10">
        <v>27.72</v>
      </c>
      <c r="J17" s="10">
        <v>6.8460000000000001</v>
      </c>
      <c r="K17" s="9" t="str">
        <f t="shared" si="0"/>
        <v>Yes</v>
      </c>
    </row>
    <row r="18" spans="1:11" x14ac:dyDescent="0.2">
      <c r="A18" s="91" t="s">
        <v>443</v>
      </c>
      <c r="B18" s="32" t="s">
        <v>213</v>
      </c>
      <c r="C18" s="100" t="s">
        <v>213</v>
      </c>
      <c r="D18" s="9" t="str">
        <f>IF($B18="N/A","N/A",IF(C18&gt;15,"No",IF(C18&lt;-15,"No","Yes")))</f>
        <v>N/A</v>
      </c>
      <c r="E18" s="9">
        <v>95.312841148000004</v>
      </c>
      <c r="F18" s="9" t="str">
        <f>IF($B18="N/A","N/A",IF(E18&gt;15,"No",IF(E18&lt;-15,"No","Yes")))</f>
        <v>N/A</v>
      </c>
      <c r="G18" s="9">
        <v>94.991938271999999</v>
      </c>
      <c r="H18" s="9" t="str">
        <f>IF($B18="N/A","N/A",IF(G18&gt;15,"No",IF(G18&lt;-15,"No","Yes")))</f>
        <v>N/A</v>
      </c>
      <c r="I18" s="10" t="s">
        <v>213</v>
      </c>
      <c r="J18" s="10">
        <v>-0.33700000000000002</v>
      </c>
      <c r="K18" s="9" t="str">
        <f t="shared" si="0"/>
        <v>Yes</v>
      </c>
    </row>
    <row r="19" spans="1:11" x14ac:dyDescent="0.2">
      <c r="A19" s="91" t="s">
        <v>444</v>
      </c>
      <c r="B19" s="37" t="s">
        <v>216</v>
      </c>
      <c r="C19" s="100">
        <v>1.5049530333000001</v>
      </c>
      <c r="D19" s="9" t="str">
        <f>IF($B19="N/A","N/A",IF(C19&gt;1,"Yes","No"))</f>
        <v>Yes</v>
      </c>
      <c r="E19" s="9">
        <v>0.19428228040000001</v>
      </c>
      <c r="F19" s="9" t="str">
        <f>IF($B19="N/A","N/A",IF(E19&gt;1,"Yes","No"))</f>
        <v>No</v>
      </c>
      <c r="G19" s="9">
        <v>0.19229399050000001</v>
      </c>
      <c r="H19" s="9" t="str">
        <f>IF($B19="N/A","N/A",IF(G19&gt;1,"Yes","No"))</f>
        <v>No</v>
      </c>
      <c r="I19" s="10">
        <v>-87.1</v>
      </c>
      <c r="J19" s="10">
        <v>-1.02</v>
      </c>
      <c r="K19" s="9" t="str">
        <f t="shared" si="0"/>
        <v>Yes</v>
      </c>
    </row>
    <row r="20" spans="1:11" x14ac:dyDescent="0.2">
      <c r="A20" s="91" t="s">
        <v>862</v>
      </c>
      <c r="B20" s="37" t="s">
        <v>213</v>
      </c>
      <c r="C20" s="93">
        <v>451.49132197</v>
      </c>
      <c r="D20" s="9" t="str">
        <f>IF($B20="N/A","N/A",IF(C20&gt;15,"No",IF(C20&lt;-15,"No","Yes")))</f>
        <v>N/A</v>
      </c>
      <c r="E20" s="39">
        <v>551.93974005999996</v>
      </c>
      <c r="F20" s="9" t="str">
        <f>IF($B20="N/A","N/A",IF(E20&gt;15,"No",IF(E20&lt;-15,"No","Yes")))</f>
        <v>N/A</v>
      </c>
      <c r="G20" s="39">
        <v>406.63428023</v>
      </c>
      <c r="H20" s="9" t="str">
        <f>IF($B20="N/A","N/A",IF(G20&gt;15,"No",IF(G20&lt;-15,"No","Yes")))</f>
        <v>N/A</v>
      </c>
      <c r="I20" s="10">
        <v>22.25</v>
      </c>
      <c r="J20" s="10">
        <v>-26.3</v>
      </c>
      <c r="K20" s="9" t="str">
        <f t="shared" si="0"/>
        <v>Yes</v>
      </c>
    </row>
    <row r="21" spans="1:11" x14ac:dyDescent="0.2">
      <c r="A21" s="91" t="s">
        <v>34</v>
      </c>
      <c r="B21" s="37" t="s">
        <v>213</v>
      </c>
      <c r="C21" s="104">
        <v>68.702366455999993</v>
      </c>
      <c r="D21" s="9" t="str">
        <f>IF($B21="N/A","N/A",IF(C21&gt;15,"No",IF(C21&lt;-15,"No","Yes")))</f>
        <v>N/A</v>
      </c>
      <c r="E21" s="105">
        <v>73.395385305999994</v>
      </c>
      <c r="F21" s="9" t="str">
        <f>IF($B21="N/A","N/A",IF(E21&gt;15,"No",IF(E21&lt;-15,"No","Yes")))</f>
        <v>N/A</v>
      </c>
      <c r="G21" s="105">
        <v>78.971964767000003</v>
      </c>
      <c r="H21" s="9" t="str">
        <f>IF($B21="N/A","N/A",IF(G21&gt;15,"No",IF(G21&lt;-15,"No","Yes")))</f>
        <v>N/A</v>
      </c>
      <c r="I21" s="10">
        <v>6.8310000000000004</v>
      </c>
      <c r="J21" s="10">
        <v>7.5979999999999999</v>
      </c>
      <c r="K21" s="9" t="str">
        <f t="shared" si="0"/>
        <v>Yes</v>
      </c>
    </row>
    <row r="22" spans="1:11" x14ac:dyDescent="0.2">
      <c r="A22" s="91" t="s">
        <v>1712</v>
      </c>
      <c r="B22" s="37" t="s">
        <v>213</v>
      </c>
      <c r="C22" s="104">
        <v>7.6473453527000004</v>
      </c>
      <c r="D22" s="9" t="str">
        <f>IF($B22="N/A","N/A",IF(C22&gt;15,"No",IF(C22&lt;-15,"No","Yes")))</f>
        <v>N/A</v>
      </c>
      <c r="E22" s="105">
        <v>7.7269709356999998</v>
      </c>
      <c r="F22" s="9" t="str">
        <f>IF($B22="N/A","N/A",IF(E22&gt;15,"No",IF(E22&lt;-15,"No","Yes")))</f>
        <v>N/A</v>
      </c>
      <c r="G22" s="105">
        <v>1.2138317886000001</v>
      </c>
      <c r="H22" s="9" t="str">
        <f>IF($B22="N/A","N/A",IF(G22&gt;15,"No",IF(G22&lt;-15,"No","Yes")))</f>
        <v>N/A</v>
      </c>
      <c r="I22" s="10">
        <v>1.0409999999999999</v>
      </c>
      <c r="J22" s="10">
        <v>-84.3</v>
      </c>
      <c r="K22" s="9" t="str">
        <f t="shared" si="0"/>
        <v>No</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v>355.94242050999998</v>
      </c>
      <c r="D24" s="9" t="str">
        <f>IF($B24="N/A","N/A",IF(C24&gt;300,"No",IF(C24&lt;75,"No","Yes")))</f>
        <v>No</v>
      </c>
      <c r="E24" s="39">
        <v>447.08021442</v>
      </c>
      <c r="F24" s="9" t="str">
        <f>IF($B24="N/A","N/A",IF(E24&gt;300,"No",IF(E24&lt;75,"No","Yes")))</f>
        <v>No</v>
      </c>
      <c r="G24" s="39">
        <v>577.29993130000003</v>
      </c>
      <c r="H24" s="9" t="str">
        <f>IF($B24="N/A","N/A",IF(G24&gt;300,"No",IF(G24&lt;75,"No","Yes")))</f>
        <v>No</v>
      </c>
      <c r="I24" s="10">
        <v>25.6</v>
      </c>
      <c r="J24" s="10">
        <v>29.13</v>
      </c>
      <c r="K24" s="9" t="str">
        <f t="shared" si="0"/>
        <v>Yes</v>
      </c>
    </row>
    <row r="25" spans="1:11" x14ac:dyDescent="0.2">
      <c r="A25" s="91" t="s">
        <v>864</v>
      </c>
      <c r="B25" s="37" t="s">
        <v>244</v>
      </c>
      <c r="C25" s="93">
        <v>295.64197898999998</v>
      </c>
      <c r="D25" s="9" t="str">
        <f>IF($B25="N/A","N/A",IF(C25&gt;250,"No",IF(C25&lt;20,"No","Yes")))</f>
        <v>No</v>
      </c>
      <c r="E25" s="39">
        <v>235.89899101</v>
      </c>
      <c r="F25" s="9" t="str">
        <f>IF($B25="N/A","N/A",IF(E25&gt;250,"No",IF(E25&lt;20,"No","Yes")))</f>
        <v>Yes</v>
      </c>
      <c r="G25" s="39">
        <v>287.91549356000002</v>
      </c>
      <c r="H25" s="9" t="str">
        <f>IF($B25="N/A","N/A",IF(G25&gt;250,"No",IF(G25&lt;20,"No","Yes")))</f>
        <v>No</v>
      </c>
      <c r="I25" s="10">
        <v>-20.2</v>
      </c>
      <c r="J25" s="10">
        <v>22.05</v>
      </c>
      <c r="K25" s="9" t="str">
        <f t="shared" si="0"/>
        <v>Yes</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46257</v>
      </c>
      <c r="D27" s="37" t="s">
        <v>213</v>
      </c>
      <c r="E27" s="38">
        <v>38912</v>
      </c>
      <c r="F27" s="37" t="s">
        <v>213</v>
      </c>
      <c r="G27" s="38">
        <v>126257</v>
      </c>
      <c r="H27" s="9" t="str">
        <f>IF($B27="N/A","N/A",IF(G27&gt;15,"No",IF(G27&lt;-15,"No","Yes")))</f>
        <v>N/A</v>
      </c>
      <c r="I27" s="10">
        <v>-15.9</v>
      </c>
      <c r="J27" s="10">
        <v>224.5</v>
      </c>
      <c r="K27" s="9" t="str">
        <f t="shared" si="0"/>
        <v>No</v>
      </c>
    </row>
    <row r="28" spans="1:11" x14ac:dyDescent="0.2">
      <c r="A28" s="91" t="s">
        <v>346</v>
      </c>
      <c r="B28" s="37" t="s">
        <v>213</v>
      </c>
      <c r="C28" s="90" t="s">
        <v>213</v>
      </c>
      <c r="D28" s="37" t="s">
        <v>213</v>
      </c>
      <c r="E28" s="8">
        <v>7.2681037500000004E-2</v>
      </c>
      <c r="F28" s="37" t="s">
        <v>213</v>
      </c>
      <c r="G28" s="8">
        <v>0.24708187049999999</v>
      </c>
      <c r="H28" s="9" t="str">
        <f>IF($B28="N/A","N/A",IF(G28&gt;15,"No",IF(G28&lt;-15,"No","Yes")))</f>
        <v>N/A</v>
      </c>
      <c r="I28" s="10" t="s">
        <v>213</v>
      </c>
      <c r="J28" s="10">
        <v>240</v>
      </c>
      <c r="K28" s="9" t="str">
        <f t="shared" si="0"/>
        <v>No</v>
      </c>
    </row>
    <row r="29" spans="1:11" ht="25.5" x14ac:dyDescent="0.2">
      <c r="A29" s="91" t="s">
        <v>841</v>
      </c>
      <c r="B29" s="37" t="s">
        <v>213</v>
      </c>
      <c r="C29" s="39">
        <v>513.43701494000004</v>
      </c>
      <c r="D29" s="37" t="s">
        <v>213</v>
      </c>
      <c r="E29" s="39">
        <v>594.42894222999996</v>
      </c>
      <c r="F29" s="37" t="s">
        <v>213</v>
      </c>
      <c r="G29" s="39">
        <v>556.81378457999995</v>
      </c>
      <c r="H29" s="37" t="s">
        <v>213</v>
      </c>
      <c r="I29" s="10">
        <v>15.77</v>
      </c>
      <c r="J29" s="10">
        <v>-6.33</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15002825</v>
      </c>
      <c r="D31" s="9" t="str">
        <f t="shared" ref="D31:F50" si="4">IF($B31="N/A","N/A",IF(C31&lt;0,"No","Yes"))</f>
        <v>N/A</v>
      </c>
      <c r="E31" s="89">
        <v>15243045</v>
      </c>
      <c r="F31" s="9" t="str">
        <f t="shared" si="4"/>
        <v>N/A</v>
      </c>
      <c r="G31" s="89">
        <v>15103562</v>
      </c>
      <c r="H31" s="9" t="str">
        <f t="shared" ref="H31:H50" si="5">IF($B31="N/A","N/A",IF(G31&lt;0,"No","Yes"))</f>
        <v>N/A</v>
      </c>
      <c r="I31" s="10">
        <v>1.601</v>
      </c>
      <c r="J31" s="10">
        <v>-0.91500000000000004</v>
      </c>
      <c r="K31" s="9" t="str">
        <f t="shared" si="0"/>
        <v>Yes</v>
      </c>
    </row>
    <row r="32" spans="1:11" ht="25.5" x14ac:dyDescent="0.2">
      <c r="A32" s="2" t="s">
        <v>659</v>
      </c>
      <c r="B32" s="106" t="s">
        <v>213</v>
      </c>
      <c r="C32" s="90">
        <v>98.027578138999999</v>
      </c>
      <c r="D32" s="9" t="str">
        <f t="shared" si="4"/>
        <v>N/A</v>
      </c>
      <c r="E32" s="90">
        <v>99.662081952999998</v>
      </c>
      <c r="F32" s="9" t="str">
        <f t="shared" si="4"/>
        <v>N/A</v>
      </c>
      <c r="G32" s="90">
        <v>95.355254607999996</v>
      </c>
      <c r="H32" s="9" t="str">
        <f t="shared" si="5"/>
        <v>N/A</v>
      </c>
      <c r="I32" s="10">
        <v>1.667</v>
      </c>
      <c r="J32" s="10">
        <v>-4.32</v>
      </c>
      <c r="K32" s="9" t="str">
        <f t="shared" si="0"/>
        <v>Yes</v>
      </c>
    </row>
    <row r="33" spans="1:11" x14ac:dyDescent="0.2">
      <c r="A33" s="2" t="s">
        <v>660</v>
      </c>
      <c r="B33" s="106" t="s">
        <v>213</v>
      </c>
      <c r="C33" s="90">
        <v>0</v>
      </c>
      <c r="D33" s="9" t="str">
        <f t="shared" si="4"/>
        <v>N/A</v>
      </c>
      <c r="E33" s="90">
        <v>0</v>
      </c>
      <c r="F33" s="9" t="str">
        <f t="shared" si="4"/>
        <v>N/A</v>
      </c>
      <c r="G33" s="90">
        <v>3.7442558252000002</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1.9724218604999999</v>
      </c>
      <c r="D35" s="9" t="str">
        <f t="shared" si="4"/>
        <v>N/A</v>
      </c>
      <c r="E35" s="90">
        <v>0.33791804720000002</v>
      </c>
      <c r="F35" s="9" t="str">
        <f t="shared" si="4"/>
        <v>N/A</v>
      </c>
      <c r="G35" s="90">
        <v>0.90048956660000001</v>
      </c>
      <c r="H35" s="9" t="str">
        <f t="shared" si="5"/>
        <v>N/A</v>
      </c>
      <c r="I35" s="10">
        <v>-82.9</v>
      </c>
      <c r="J35" s="10">
        <v>166.5</v>
      </c>
      <c r="K35" s="9" t="str">
        <f t="shared" si="0"/>
        <v>No</v>
      </c>
    </row>
    <row r="36" spans="1:11" x14ac:dyDescent="0.2">
      <c r="A36" s="2" t="s">
        <v>349</v>
      </c>
      <c r="B36" s="106" t="s">
        <v>213</v>
      </c>
      <c r="C36" s="89">
        <v>1669983</v>
      </c>
      <c r="D36" s="9" t="str">
        <f t="shared" si="4"/>
        <v>N/A</v>
      </c>
      <c r="E36" s="89">
        <v>1604768</v>
      </c>
      <c r="F36" s="9" t="str">
        <f t="shared" si="4"/>
        <v>N/A</v>
      </c>
      <c r="G36" s="89">
        <v>232148</v>
      </c>
      <c r="H36" s="9" t="str">
        <f t="shared" si="5"/>
        <v>N/A</v>
      </c>
      <c r="I36" s="10">
        <v>-3.91</v>
      </c>
      <c r="J36" s="10">
        <v>-85.5</v>
      </c>
      <c r="K36" s="9" t="str">
        <f t="shared" si="0"/>
        <v>No</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97.844948122000005</v>
      </c>
      <c r="D38" s="9" t="str">
        <f t="shared" si="4"/>
        <v>N/A</v>
      </c>
      <c r="E38" s="90">
        <v>63.114668289000001</v>
      </c>
      <c r="F38" s="9" t="str">
        <f t="shared" si="4"/>
        <v>N/A</v>
      </c>
      <c r="G38" s="90">
        <v>0</v>
      </c>
      <c r="H38" s="9" t="str">
        <f t="shared" si="5"/>
        <v>N/A</v>
      </c>
      <c r="I38" s="10">
        <v>-35.5</v>
      </c>
      <c r="J38" s="10">
        <v>-100</v>
      </c>
      <c r="K38" s="9" t="str">
        <f t="shared" si="0"/>
        <v>No</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0</v>
      </c>
      <c r="D41" s="9" t="str">
        <f t="shared" si="4"/>
        <v>N/A</v>
      </c>
      <c r="E41" s="90">
        <v>35.777757283</v>
      </c>
      <c r="F41" s="9" t="str">
        <f t="shared" si="4"/>
        <v>N/A</v>
      </c>
      <c r="G41" s="90">
        <v>0</v>
      </c>
      <c r="H41" s="9" t="str">
        <f t="shared" si="5"/>
        <v>N/A</v>
      </c>
      <c r="I41" s="10" t="s">
        <v>1747</v>
      </c>
      <c r="J41" s="10">
        <v>-100</v>
      </c>
      <c r="K41" s="9" t="str">
        <f t="shared" si="0"/>
        <v>No</v>
      </c>
    </row>
    <row r="42" spans="1:11" x14ac:dyDescent="0.2">
      <c r="A42" s="2" t="s">
        <v>668</v>
      </c>
      <c r="B42" s="106" t="s">
        <v>213</v>
      </c>
      <c r="C42" s="90">
        <v>97.844948122000005</v>
      </c>
      <c r="D42" s="9" t="str">
        <f t="shared" si="4"/>
        <v>N/A</v>
      </c>
      <c r="E42" s="90">
        <v>98.892425571999993</v>
      </c>
      <c r="F42" s="9" t="str">
        <f t="shared" si="4"/>
        <v>N/A</v>
      </c>
      <c r="G42" s="90">
        <v>0</v>
      </c>
      <c r="H42" s="9" t="str">
        <f t="shared" si="5"/>
        <v>N/A</v>
      </c>
      <c r="I42" s="10">
        <v>1.071</v>
      </c>
      <c r="J42" s="10">
        <v>-100</v>
      </c>
      <c r="K42" s="9" t="str">
        <f t="shared" si="0"/>
        <v>No</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2.1550518778000001</v>
      </c>
      <c r="D45" s="9" t="str">
        <f t="shared" si="4"/>
        <v>N/A</v>
      </c>
      <c r="E45" s="90">
        <v>1.1075744282</v>
      </c>
      <c r="F45" s="9" t="str">
        <f t="shared" si="4"/>
        <v>N/A</v>
      </c>
      <c r="G45" s="90">
        <v>100</v>
      </c>
      <c r="H45" s="9" t="str">
        <f t="shared" si="5"/>
        <v>N/A</v>
      </c>
      <c r="I45" s="10">
        <v>-48.6</v>
      </c>
      <c r="J45" s="10">
        <v>8929</v>
      </c>
      <c r="K45" s="9" t="str">
        <f t="shared" si="0"/>
        <v>No</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24414241</v>
      </c>
      <c r="D51" s="37" t="s">
        <v>213</v>
      </c>
      <c r="E51" s="38">
        <v>32769639</v>
      </c>
      <c r="F51" s="37" t="s">
        <v>213</v>
      </c>
      <c r="G51" s="38">
        <v>31974037</v>
      </c>
      <c r="H51" s="37" t="s">
        <v>213</v>
      </c>
      <c r="I51" s="10">
        <v>34.22</v>
      </c>
      <c r="J51" s="10">
        <v>-2.4300000000000002</v>
      </c>
      <c r="K51" s="9" t="str">
        <f t="shared" si="0"/>
        <v>Yes</v>
      </c>
    </row>
    <row r="52" spans="1:11" x14ac:dyDescent="0.2">
      <c r="A52" s="2" t="s">
        <v>352</v>
      </c>
      <c r="B52" s="37" t="s">
        <v>213</v>
      </c>
      <c r="C52" s="90">
        <v>0</v>
      </c>
      <c r="D52" s="9" t="str">
        <f t="shared" ref="D52:D54" si="6">IF($B52="N/A","N/A",IF(C52&gt;15,"No",IF(C52&lt;-15,"No","Yes")))</f>
        <v>N/A</v>
      </c>
      <c r="E52" s="8">
        <v>1.5258E-5</v>
      </c>
      <c r="F52" s="9" t="str">
        <f t="shared" ref="F52:F54" si="7">IF($B52="N/A","N/A",IF(E52&gt;15,"No",IF(E52&lt;-15,"No","Yes")))</f>
        <v>N/A</v>
      </c>
      <c r="G52" s="8">
        <v>1.6603033267</v>
      </c>
      <c r="H52" s="9" t="str">
        <f t="shared" ref="H52:H54" si="8">IF($B52="N/A","N/A",IF(G52&gt;15,"No",IF(G52&lt;-15,"No","Yes")))</f>
        <v>N/A</v>
      </c>
      <c r="I52" s="10" t="s">
        <v>1747</v>
      </c>
      <c r="J52" s="10">
        <v>10900000</v>
      </c>
      <c r="K52" s="9" t="str">
        <f t="shared" si="0"/>
        <v>No</v>
      </c>
    </row>
    <row r="53" spans="1:11" x14ac:dyDescent="0.2">
      <c r="A53" s="2" t="s">
        <v>353</v>
      </c>
      <c r="B53" s="37" t="s">
        <v>213</v>
      </c>
      <c r="C53" s="90">
        <v>0</v>
      </c>
      <c r="D53" s="9" t="str">
        <f t="shared" si="6"/>
        <v>N/A</v>
      </c>
      <c r="E53" s="8">
        <v>1.2206400000000001E-5</v>
      </c>
      <c r="F53" s="9" t="str">
        <f t="shared" si="7"/>
        <v>N/A</v>
      </c>
      <c r="G53" s="8">
        <v>9.0179416499999998E-2</v>
      </c>
      <c r="H53" s="9" t="str">
        <f t="shared" si="8"/>
        <v>N/A</v>
      </c>
      <c r="I53" s="10" t="s">
        <v>1747</v>
      </c>
      <c r="J53" s="10">
        <v>739000</v>
      </c>
      <c r="K53" s="9" t="str">
        <f t="shared" si="0"/>
        <v>No</v>
      </c>
    </row>
    <row r="54" spans="1:11" x14ac:dyDescent="0.2">
      <c r="A54" s="2" t="s">
        <v>354</v>
      </c>
      <c r="B54" s="37" t="s">
        <v>213</v>
      </c>
      <c r="C54" s="90" t="s">
        <v>213</v>
      </c>
      <c r="D54" s="9" t="str">
        <f t="shared" si="6"/>
        <v>N/A</v>
      </c>
      <c r="E54" s="8">
        <v>99.999917607</v>
      </c>
      <c r="F54" s="9" t="str">
        <f t="shared" si="7"/>
        <v>N/A</v>
      </c>
      <c r="G54" s="8">
        <v>98.248629035999997</v>
      </c>
      <c r="H54" s="9" t="str">
        <f t="shared" si="8"/>
        <v>N/A</v>
      </c>
      <c r="I54" s="10" t="s">
        <v>213</v>
      </c>
      <c r="J54" s="10">
        <v>-1.75</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4975077</v>
      </c>
      <c r="D6" s="9" t="str">
        <f>IF($B6="N/A","N/A",IF(C6&gt;15,"No",IF(C6&lt;-15,"No","Yes")))</f>
        <v>N/A</v>
      </c>
      <c r="E6" s="38">
        <v>3736820</v>
      </c>
      <c r="F6" s="9" t="str">
        <f>IF($B6="N/A","N/A",IF(E6&gt;15,"No",IF(E6&lt;-15,"No","Yes")))</f>
        <v>N/A</v>
      </c>
      <c r="G6" s="38">
        <v>3599729</v>
      </c>
      <c r="H6" s="9" t="str">
        <f>IF($B6="N/A","N/A",IF(G6&gt;15,"No",IF(G6&lt;-15,"No","Yes")))</f>
        <v>N/A</v>
      </c>
      <c r="I6" s="10">
        <v>-24.9</v>
      </c>
      <c r="J6" s="10">
        <v>-3.67</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13.539710038999999</v>
      </c>
      <c r="D9" s="9" t="str">
        <f t="shared" ref="D9:D15" si="1">IF($B9="N/A","N/A",IF(C9&gt;15,"No",IF(C9&lt;-15,"No","Yes")))</f>
        <v>N/A</v>
      </c>
      <c r="E9" s="8">
        <v>13.154152461000001</v>
      </c>
      <c r="F9" s="9" t="str">
        <f t="shared" ref="F9:F15" si="2">IF($B9="N/A","N/A",IF(E9&gt;15,"No",IF(E9&lt;-15,"No","Yes")))</f>
        <v>N/A</v>
      </c>
      <c r="G9" s="8">
        <v>10.296941798000001</v>
      </c>
      <c r="H9" s="9" t="str">
        <f t="shared" ref="H9:H15" si="3">IF($B9="N/A","N/A",IF(G9&gt;15,"No",IF(G9&lt;-15,"No","Yes")))</f>
        <v>N/A</v>
      </c>
      <c r="I9" s="10">
        <v>-2.85</v>
      </c>
      <c r="J9" s="10">
        <v>-21.7</v>
      </c>
      <c r="K9" s="9" t="str">
        <f t="shared" si="0"/>
        <v>Yes</v>
      </c>
    </row>
    <row r="10" spans="1:11" x14ac:dyDescent="0.2">
      <c r="A10" s="91" t="s">
        <v>36</v>
      </c>
      <c r="B10" s="37" t="s">
        <v>213</v>
      </c>
      <c r="C10" s="90">
        <v>17.684168539000002</v>
      </c>
      <c r="D10" s="9" t="str">
        <f t="shared" si="1"/>
        <v>N/A</v>
      </c>
      <c r="E10" s="8">
        <v>16.004314278999999</v>
      </c>
      <c r="F10" s="9" t="str">
        <f t="shared" si="2"/>
        <v>N/A</v>
      </c>
      <c r="G10" s="8" t="s">
        <v>1747</v>
      </c>
      <c r="H10" s="9" t="str">
        <f t="shared" si="3"/>
        <v>N/A</v>
      </c>
      <c r="I10" s="10">
        <v>-9.5</v>
      </c>
      <c r="J10" s="10" t="s">
        <v>1747</v>
      </c>
      <c r="K10" s="9" t="str">
        <f t="shared" si="0"/>
        <v>N/A</v>
      </c>
    </row>
    <row r="11" spans="1:11" x14ac:dyDescent="0.2">
      <c r="A11" s="91" t="s">
        <v>37</v>
      </c>
      <c r="B11" s="37" t="s">
        <v>213</v>
      </c>
      <c r="C11" s="90">
        <v>90.668613515000004</v>
      </c>
      <c r="D11" s="9" t="str">
        <f t="shared" si="1"/>
        <v>N/A</v>
      </c>
      <c r="E11" s="8">
        <v>91.060037980000004</v>
      </c>
      <c r="F11" s="9" t="str">
        <f t="shared" si="2"/>
        <v>N/A</v>
      </c>
      <c r="G11" s="8" t="s">
        <v>1747</v>
      </c>
      <c r="H11" s="9" t="str">
        <f t="shared" si="3"/>
        <v>N/A</v>
      </c>
      <c r="I11" s="10">
        <v>0.43169999999999997</v>
      </c>
      <c r="J11" s="10" t="s">
        <v>1747</v>
      </c>
      <c r="K11" s="9" t="str">
        <f t="shared" si="0"/>
        <v>N/A</v>
      </c>
    </row>
    <row r="12" spans="1:11" x14ac:dyDescent="0.2">
      <c r="A12" s="91" t="s">
        <v>38</v>
      </c>
      <c r="B12" s="37" t="s">
        <v>213</v>
      </c>
      <c r="C12" s="90">
        <v>7.6568709382</v>
      </c>
      <c r="D12" s="9" t="str">
        <f t="shared" si="1"/>
        <v>N/A</v>
      </c>
      <c r="E12" s="8">
        <v>11.834467328000001</v>
      </c>
      <c r="F12" s="9" t="str">
        <f t="shared" si="2"/>
        <v>N/A</v>
      </c>
      <c r="G12" s="8">
        <v>10.296941798000001</v>
      </c>
      <c r="H12" s="9" t="str">
        <f t="shared" si="3"/>
        <v>N/A</v>
      </c>
      <c r="I12" s="10">
        <v>54.56</v>
      </c>
      <c r="J12" s="10">
        <v>-13</v>
      </c>
      <c r="K12" s="9" t="str">
        <f t="shared" si="0"/>
        <v>Yes</v>
      </c>
    </row>
    <row r="13" spans="1:11" x14ac:dyDescent="0.2">
      <c r="A13" s="91" t="s">
        <v>866</v>
      </c>
      <c r="B13" s="37" t="s">
        <v>213</v>
      </c>
      <c r="C13" s="90">
        <v>94.037880474999994</v>
      </c>
      <c r="D13" s="9" t="str">
        <f t="shared" si="1"/>
        <v>N/A</v>
      </c>
      <c r="E13" s="8">
        <v>91.347154179</v>
      </c>
      <c r="F13" s="9" t="str">
        <f t="shared" si="2"/>
        <v>N/A</v>
      </c>
      <c r="G13" s="8">
        <v>87.907331611999993</v>
      </c>
      <c r="H13" s="9" t="str">
        <f t="shared" si="3"/>
        <v>N/A</v>
      </c>
      <c r="I13" s="10">
        <v>-2.86</v>
      </c>
      <c r="J13" s="10">
        <v>-3.77</v>
      </c>
      <c r="K13" s="9" t="str">
        <f t="shared" si="0"/>
        <v>Yes</v>
      </c>
    </row>
    <row r="14" spans="1:11" x14ac:dyDescent="0.2">
      <c r="A14" s="91" t="s">
        <v>867</v>
      </c>
      <c r="B14" s="37" t="s">
        <v>213</v>
      </c>
      <c r="C14" s="90">
        <v>93.323722137999994</v>
      </c>
      <c r="D14" s="9" t="str">
        <f t="shared" si="1"/>
        <v>N/A</v>
      </c>
      <c r="E14" s="8">
        <v>91.277506123999999</v>
      </c>
      <c r="F14" s="9" t="str">
        <f t="shared" si="2"/>
        <v>N/A</v>
      </c>
      <c r="G14" s="8">
        <v>87.910944504</v>
      </c>
      <c r="H14" s="9" t="str">
        <f t="shared" si="3"/>
        <v>N/A</v>
      </c>
      <c r="I14" s="10">
        <v>-2.19</v>
      </c>
      <c r="J14" s="10">
        <v>-3.69</v>
      </c>
      <c r="K14" s="9" t="str">
        <f t="shared" si="0"/>
        <v>Yes</v>
      </c>
    </row>
    <row r="15" spans="1:11" x14ac:dyDescent="0.2">
      <c r="A15" s="91" t="s">
        <v>161</v>
      </c>
      <c r="B15" s="37" t="s">
        <v>213</v>
      </c>
      <c r="C15" s="90">
        <v>86.142928038999997</v>
      </c>
      <c r="D15" s="9" t="str">
        <f t="shared" si="1"/>
        <v>N/A</v>
      </c>
      <c r="E15" s="8">
        <v>88.170449740999999</v>
      </c>
      <c r="F15" s="9" t="str">
        <f t="shared" si="2"/>
        <v>N/A</v>
      </c>
      <c r="G15" s="8">
        <v>88.284673651999995</v>
      </c>
      <c r="H15" s="9" t="str">
        <f t="shared" si="3"/>
        <v>N/A</v>
      </c>
      <c r="I15" s="10">
        <v>2.3540000000000001</v>
      </c>
      <c r="J15" s="10">
        <v>0.1295</v>
      </c>
      <c r="K15" s="9" t="str">
        <f t="shared" si="0"/>
        <v>Yes</v>
      </c>
    </row>
    <row r="16" spans="1:11" x14ac:dyDescent="0.2">
      <c r="A16" s="91" t="s">
        <v>162</v>
      </c>
      <c r="B16" s="37" t="s">
        <v>246</v>
      </c>
      <c r="C16" s="90">
        <v>99.645955228000005</v>
      </c>
      <c r="D16" s="9" t="str">
        <f>IF($B16="N/A","N/A",IF(C16&gt;95,"Yes","No"))</f>
        <v>Yes</v>
      </c>
      <c r="E16" s="8">
        <v>99.806921392999996</v>
      </c>
      <c r="F16" s="9" t="str">
        <f>IF($B16="N/A","N/A",IF(E16&gt;95,"Yes","No"))</f>
        <v>Yes</v>
      </c>
      <c r="G16" s="8">
        <v>100</v>
      </c>
      <c r="H16" s="9" t="str">
        <f>IF($B16="N/A","N/A",IF(G16&gt;95,"Yes","No"))</f>
        <v>Yes</v>
      </c>
      <c r="I16" s="10">
        <v>0.1615</v>
      </c>
      <c r="J16" s="10">
        <v>0.19350000000000001</v>
      </c>
      <c r="K16" s="9" t="str">
        <f t="shared" ref="K16:K26" si="4">IF(J16="Div by 0", "N/A", IF(J16="N/A","N/A", IF(J16&gt;30, "No", IF(J16&lt;-30, "No", "Yes"))))</f>
        <v>Yes</v>
      </c>
    </row>
    <row r="17" spans="1:11" x14ac:dyDescent="0.2">
      <c r="A17" s="91" t="s">
        <v>868</v>
      </c>
      <c r="B17" s="62" t="s">
        <v>247</v>
      </c>
      <c r="C17" s="90">
        <v>68.97406814</v>
      </c>
      <c r="D17" s="9" t="str">
        <f>IF($B17="N/A","N/A",IF(C17&gt;90,"No",IF(C17&lt;50,"No","Yes")))</f>
        <v>Yes</v>
      </c>
      <c r="E17" s="8">
        <v>82.327540529000004</v>
      </c>
      <c r="F17" s="9" t="str">
        <f>IF($B17="N/A","N/A",IF(E17&gt;90,"No",IF(E17&lt;50,"No","Yes")))</f>
        <v>Yes</v>
      </c>
      <c r="G17" s="8">
        <v>88.284673651999995</v>
      </c>
      <c r="H17" s="9" t="str">
        <f>IF($B17="N/A","N/A",IF(G17&gt;90,"No",IF(G17&lt;50,"No","Yes")))</f>
        <v>Yes</v>
      </c>
      <c r="I17" s="10">
        <v>19.36</v>
      </c>
      <c r="J17" s="10">
        <v>7.2359999999999998</v>
      </c>
      <c r="K17" s="9" t="str">
        <f t="shared" si="4"/>
        <v>Yes</v>
      </c>
    </row>
    <row r="18" spans="1:11" x14ac:dyDescent="0.2">
      <c r="A18" s="91" t="s">
        <v>869</v>
      </c>
      <c r="B18" s="62" t="s">
        <v>224</v>
      </c>
      <c r="C18" s="90">
        <v>17.209020080999998</v>
      </c>
      <c r="D18" s="9" t="str">
        <f t="shared" ref="D18:D23" si="5">IF($B18="N/A","N/A",IF(C18&gt;5,"No",IF(C18&lt;=0,"No","Yes")))</f>
        <v>No</v>
      </c>
      <c r="E18" s="8">
        <v>14.962668793000001</v>
      </c>
      <c r="F18" s="9" t="str">
        <f t="shared" ref="F18:F23" si="6">IF($B18="N/A","N/A",IF(E18&gt;5,"No",IF(E18&lt;=0,"No","Yes")))</f>
        <v>No</v>
      </c>
      <c r="G18" s="8">
        <v>11.713465097</v>
      </c>
      <c r="H18" s="9" t="str">
        <f t="shared" ref="H18:H23" si="7">IF($B18="N/A","N/A",IF(G18&gt;5,"No",IF(G18&lt;=0,"No","Yes")))</f>
        <v>No</v>
      </c>
      <c r="I18" s="10">
        <v>-13.1</v>
      </c>
      <c r="J18" s="10">
        <v>-21.7</v>
      </c>
      <c r="K18" s="9" t="str">
        <f t="shared" si="4"/>
        <v>Yes</v>
      </c>
    </row>
    <row r="19" spans="1:11" x14ac:dyDescent="0.2">
      <c r="A19" s="91" t="s">
        <v>870</v>
      </c>
      <c r="B19" s="62" t="s">
        <v>224</v>
      </c>
      <c r="C19" s="90">
        <v>2.3990784463999999</v>
      </c>
      <c r="D19" s="9" t="str">
        <f t="shared" si="5"/>
        <v>Yes</v>
      </c>
      <c r="E19" s="8">
        <v>0.35714859160000001</v>
      </c>
      <c r="F19" s="9" t="str">
        <f t="shared" si="6"/>
        <v>Yes</v>
      </c>
      <c r="G19" s="8">
        <v>8.3339609999999995E-4</v>
      </c>
      <c r="H19" s="9" t="str">
        <f t="shared" si="7"/>
        <v>Yes</v>
      </c>
      <c r="I19" s="10">
        <v>-85.1</v>
      </c>
      <c r="J19" s="10">
        <v>-99.8</v>
      </c>
      <c r="K19" s="9" t="str">
        <f t="shared" si="4"/>
        <v>No</v>
      </c>
    </row>
    <row r="20" spans="1:11" x14ac:dyDescent="0.2">
      <c r="A20" s="91" t="s">
        <v>871</v>
      </c>
      <c r="B20" s="62" t="s">
        <v>224</v>
      </c>
      <c r="C20" s="90">
        <v>0.14317366340000001</v>
      </c>
      <c r="D20" s="9" t="str">
        <f t="shared" si="5"/>
        <v>Yes</v>
      </c>
      <c r="E20" s="8">
        <v>1.8090247899999998E-2</v>
      </c>
      <c r="F20" s="9" t="str">
        <f t="shared" si="6"/>
        <v>Yes</v>
      </c>
      <c r="G20" s="8">
        <v>1.0278551999999999E-3</v>
      </c>
      <c r="H20" s="9" t="str">
        <f t="shared" si="7"/>
        <v>Yes</v>
      </c>
      <c r="I20" s="10">
        <v>-87.4</v>
      </c>
      <c r="J20" s="10">
        <v>-94.3</v>
      </c>
      <c r="K20" s="9" t="str">
        <f t="shared" si="4"/>
        <v>No</v>
      </c>
    </row>
    <row r="21" spans="1:11" x14ac:dyDescent="0.2">
      <c r="A21" s="91" t="s">
        <v>872</v>
      </c>
      <c r="B21" s="37" t="s">
        <v>213</v>
      </c>
      <c r="C21" s="90">
        <v>1.6984661700000001E-2</v>
      </c>
      <c r="D21" s="9" t="str">
        <f t="shared" si="5"/>
        <v>N/A</v>
      </c>
      <c r="E21" s="8">
        <v>5.9944016999999997E-3</v>
      </c>
      <c r="F21" s="9" t="str">
        <f t="shared" si="6"/>
        <v>N/A</v>
      </c>
      <c r="G21" s="8">
        <v>0</v>
      </c>
      <c r="H21" s="9" t="str">
        <f t="shared" si="7"/>
        <v>N/A</v>
      </c>
      <c r="I21" s="10">
        <v>-64.7</v>
      </c>
      <c r="J21" s="10">
        <v>-100</v>
      </c>
      <c r="K21" s="9" t="str">
        <f t="shared" si="4"/>
        <v>No</v>
      </c>
    </row>
    <row r="22" spans="1:11" x14ac:dyDescent="0.2">
      <c r="A22" s="91" t="s">
        <v>1742</v>
      </c>
      <c r="B22" s="37" t="s">
        <v>213</v>
      </c>
      <c r="C22" s="90">
        <v>2.010019E-4</v>
      </c>
      <c r="D22" s="9" t="str">
        <f t="shared" si="5"/>
        <v>N/A</v>
      </c>
      <c r="E22" s="8">
        <v>5.3521399999999999E-5</v>
      </c>
      <c r="F22" s="9" t="str">
        <f t="shared" si="6"/>
        <v>N/A</v>
      </c>
      <c r="G22" s="8">
        <v>0</v>
      </c>
      <c r="H22" s="9" t="str">
        <f t="shared" si="7"/>
        <v>N/A</v>
      </c>
      <c r="I22" s="10">
        <v>-73.400000000000006</v>
      </c>
      <c r="J22" s="10">
        <v>-100</v>
      </c>
      <c r="K22" s="9" t="str">
        <f t="shared" si="4"/>
        <v>No</v>
      </c>
    </row>
    <row r="23" spans="1:11" x14ac:dyDescent="0.2">
      <c r="A23" s="91" t="s">
        <v>873</v>
      </c>
      <c r="B23" s="37" t="s">
        <v>213</v>
      </c>
      <c r="C23" s="90">
        <v>4.8240460000000001E-4</v>
      </c>
      <c r="D23" s="9" t="str">
        <f t="shared" si="5"/>
        <v>N/A</v>
      </c>
      <c r="E23" s="8">
        <v>5.0845369999999999E-4</v>
      </c>
      <c r="F23" s="9" t="str">
        <f t="shared" si="6"/>
        <v>N/A</v>
      </c>
      <c r="G23" s="8">
        <v>0</v>
      </c>
      <c r="H23" s="9" t="str">
        <f t="shared" si="7"/>
        <v>N/A</v>
      </c>
      <c r="I23" s="10">
        <v>5.4</v>
      </c>
      <c r="J23" s="10">
        <v>-100</v>
      </c>
      <c r="K23" s="9" t="str">
        <f t="shared" si="4"/>
        <v>No</v>
      </c>
    </row>
    <row r="24" spans="1:11" x14ac:dyDescent="0.2">
      <c r="A24" s="91" t="s">
        <v>874</v>
      </c>
      <c r="B24" s="37" t="s">
        <v>232</v>
      </c>
      <c r="C24" s="90">
        <v>1.7899019452</v>
      </c>
      <c r="D24" s="9" t="str">
        <f>IF($B24="N/A","N/A",IF(C24&gt;10,"No",IF(C24&lt;1,"No","Yes")))</f>
        <v>Yes</v>
      </c>
      <c r="E24" s="8">
        <v>0.24445919260000001</v>
      </c>
      <c r="F24" s="9" t="str">
        <f>IF($B24="N/A","N/A",IF(E24&gt;10,"No",IF(E24&lt;1,"No","Yes")))</f>
        <v>No</v>
      </c>
      <c r="G24" s="8">
        <v>0</v>
      </c>
      <c r="H24" s="9" t="str">
        <f>IF($B24="N/A","N/A",IF(G24&gt;10,"No",IF(G24&lt;1,"No","Yes")))</f>
        <v>No</v>
      </c>
      <c r="I24" s="10">
        <v>-86.3</v>
      </c>
      <c r="J24" s="10">
        <v>-100</v>
      </c>
      <c r="K24" s="9" t="str">
        <f t="shared" si="4"/>
        <v>No</v>
      </c>
    </row>
    <row r="25" spans="1:11" x14ac:dyDescent="0.2">
      <c r="A25" s="91" t="s">
        <v>875</v>
      </c>
      <c r="B25" s="94" t="s">
        <v>239</v>
      </c>
      <c r="C25" s="90">
        <v>4.2199547865999998</v>
      </c>
      <c r="D25" s="9" t="str">
        <f>IF($B25="N/A","N/A",IF(C25&gt;10,"No",IF(C25&lt;=0,"No","Yes")))</f>
        <v>Yes</v>
      </c>
      <c r="E25" s="8">
        <v>0.70899856029999997</v>
      </c>
      <c r="F25" s="9" t="str">
        <f>IF($B25="N/A","N/A",IF(E25&gt;10,"No",IF(E25&lt;=0,"No","Yes")))</f>
        <v>Yes</v>
      </c>
      <c r="G25" s="8">
        <v>0</v>
      </c>
      <c r="H25" s="9" t="str">
        <f>IF($B25="N/A","N/A",IF(G25&gt;10,"No",IF(G25&lt;=0,"No","Yes")))</f>
        <v>No</v>
      </c>
      <c r="I25" s="10">
        <v>-83.2</v>
      </c>
      <c r="J25" s="10">
        <v>-100</v>
      </c>
      <c r="K25" s="9" t="str">
        <f t="shared" si="4"/>
        <v>No</v>
      </c>
    </row>
    <row r="26" spans="1:11" x14ac:dyDescent="0.2">
      <c r="A26" s="91" t="s">
        <v>876</v>
      </c>
      <c r="B26" s="62" t="s">
        <v>248</v>
      </c>
      <c r="C26" s="90">
        <v>0.35370306829999998</v>
      </c>
      <c r="D26" s="9" t="str">
        <f>IF($B26="N/A","N/A",IF(C26&gt;=5,"No",IF(C26&lt;0,"No","Yes")))</f>
        <v>Yes</v>
      </c>
      <c r="E26" s="8">
        <v>0.19305184619999999</v>
      </c>
      <c r="F26" s="9" t="str">
        <f>IF($B26="N/A","N/A",IF(E26&gt;=5,"No",IF(E26&lt;0,"No","Yes")))</f>
        <v>Yes</v>
      </c>
      <c r="G26" s="8">
        <v>0</v>
      </c>
      <c r="H26" s="9" t="str">
        <f>IF($B26="N/A","N/A",IF(G26&gt;=5,"No",IF(G26&lt;0,"No","Yes")))</f>
        <v>Yes</v>
      </c>
      <c r="I26" s="10">
        <v>-45.4</v>
      </c>
      <c r="J26" s="10">
        <v>-100</v>
      </c>
      <c r="K26" s="9" t="str">
        <f t="shared" si="4"/>
        <v>No</v>
      </c>
    </row>
    <row r="27" spans="1:11" x14ac:dyDescent="0.2">
      <c r="A27" s="91" t="s">
        <v>14</v>
      </c>
      <c r="B27" s="62" t="s">
        <v>249</v>
      </c>
      <c r="C27" s="90">
        <v>4.4602324700000001E-2</v>
      </c>
      <c r="D27" s="9" t="str">
        <f>IF($B27="N/A","N/A",IF(C27&gt;15,"No",IF(C27&lt;=0,"No","Yes")))</f>
        <v>Yes</v>
      </c>
      <c r="E27" s="8">
        <v>0</v>
      </c>
      <c r="F27" s="9" t="str">
        <f>IF($B27="N/A","N/A",IF(E27&gt;15,"No",IF(E27&lt;=0,"No","Yes")))</f>
        <v>No</v>
      </c>
      <c r="G27" s="8">
        <v>0</v>
      </c>
      <c r="H27" s="9" t="str">
        <f>IF($B27="N/A","N/A",IF(G27&gt;15,"No",IF(G27&lt;=0,"No","Yes")))</f>
        <v>No</v>
      </c>
      <c r="I27" s="10">
        <v>-100</v>
      </c>
      <c r="J27" s="10" t="s">
        <v>1747</v>
      </c>
      <c r="K27" s="9" t="str">
        <f>IF(J27="Div by 0", "N/A", IF(J27="N/A","N/A", IF(J27&gt;30, "No", IF(J27&lt;-30, "No", "Yes"))))</f>
        <v>N/A</v>
      </c>
    </row>
    <row r="28" spans="1:11" x14ac:dyDescent="0.2">
      <c r="A28" s="91" t="s">
        <v>877</v>
      </c>
      <c r="B28" s="37" t="s">
        <v>213</v>
      </c>
      <c r="C28" s="93">
        <v>61.470031546000001</v>
      </c>
      <c r="D28" s="9" t="str">
        <f>IF($B28="N/A","N/A",IF(C28&gt;15,"No",IF(C28&lt;-15,"No","Yes")))</f>
        <v>N/A</v>
      </c>
      <c r="E28" s="39" t="s">
        <v>1747</v>
      </c>
      <c r="F28" s="9" t="str">
        <f>IF($B28="N/A","N/A",IF(E28&gt;15,"No",IF(E28&lt;-15,"No","Yes")))</f>
        <v>N/A</v>
      </c>
      <c r="G28" s="39" t="s">
        <v>1747</v>
      </c>
      <c r="H28" s="9" t="str">
        <f>IF($B28="N/A","N/A",IF(G28&gt;15,"No",IF(G28&lt;-15,"No","Yes")))</f>
        <v>N/A</v>
      </c>
      <c r="I28" s="10" t="s">
        <v>1747</v>
      </c>
      <c r="J28" s="10" t="s">
        <v>1747</v>
      </c>
      <c r="K28" s="9" t="str">
        <f>IF(J28="Div by 0", "N/A", IF(J28="N/A","N/A", IF(J28&gt;30, "No", IF(J28&lt;-30, "No", "Yes"))))</f>
        <v>N/A</v>
      </c>
    </row>
    <row r="29" spans="1:11" x14ac:dyDescent="0.2">
      <c r="A29" s="91" t="s">
        <v>378</v>
      </c>
      <c r="B29" s="37" t="s">
        <v>250</v>
      </c>
      <c r="C29" s="90">
        <v>14.181529251000001</v>
      </c>
      <c r="D29" s="9" t="str">
        <f>IF($B29="N/A","N/A",IF(C29&gt;35,"No",IF(C29&lt;10,"No","Yes")))</f>
        <v>Yes</v>
      </c>
      <c r="E29" s="8">
        <v>2.6923159264000001</v>
      </c>
      <c r="F29" s="9" t="str">
        <f>IF($B29="N/A","N/A",IF(E29&gt;35,"No",IF(E29&lt;10,"No","Yes")))</f>
        <v>No</v>
      </c>
      <c r="G29" s="8">
        <v>0</v>
      </c>
      <c r="H29" s="9" t="str">
        <f>IF($B29="N/A","N/A",IF(G29&gt;35,"No",IF(G29&lt;10,"No","Yes")))</f>
        <v>No</v>
      </c>
      <c r="I29" s="10">
        <v>-81</v>
      </c>
      <c r="J29" s="10">
        <v>-100</v>
      </c>
      <c r="K29" s="9" t="str">
        <f t="shared" ref="K29:K54" si="8">IF(J29="Div by 0", "N/A", IF(J29="N/A","N/A", IF(J29&gt;30, "No", IF(J29&lt;-30, "No", "Yes"))))</f>
        <v>No</v>
      </c>
    </row>
    <row r="30" spans="1:11" x14ac:dyDescent="0.2">
      <c r="A30" s="91" t="s">
        <v>379</v>
      </c>
      <c r="B30" s="37" t="s">
        <v>251</v>
      </c>
      <c r="C30" s="90">
        <v>56.654238718000002</v>
      </c>
      <c r="D30" s="9" t="str">
        <f>IF($B30="N/A","N/A",IF(C30&gt;20,"No",IF(C30&lt;2,"No","Yes")))</f>
        <v>No</v>
      </c>
      <c r="E30" s="8">
        <v>80.133321914999996</v>
      </c>
      <c r="F30" s="9" t="str">
        <f>IF($B30="N/A","N/A",IF(E30&gt;20,"No",IF(E30&lt;2,"No","Yes")))</f>
        <v>No</v>
      </c>
      <c r="G30" s="8">
        <v>88.284673651999995</v>
      </c>
      <c r="H30" s="9" t="str">
        <f>IF($B30="N/A","N/A",IF(G30&gt;20,"No",IF(G30&lt;2,"No","Yes")))</f>
        <v>No</v>
      </c>
      <c r="I30" s="10">
        <v>41.44</v>
      </c>
      <c r="J30" s="10">
        <v>10.17</v>
      </c>
      <c r="K30" s="9" t="str">
        <f t="shared" si="8"/>
        <v>Yes</v>
      </c>
    </row>
    <row r="31" spans="1:11" x14ac:dyDescent="0.2">
      <c r="A31" s="91" t="s">
        <v>380</v>
      </c>
      <c r="B31" s="37" t="s">
        <v>252</v>
      </c>
      <c r="C31" s="90">
        <v>0.20508225299999999</v>
      </c>
      <c r="D31" s="9" t="str">
        <f>IF($B31="N/A","N/A",IF(C31&gt;8,"No",IF(C31&lt;0.5,"No","Yes")))</f>
        <v>No</v>
      </c>
      <c r="E31" s="8">
        <v>3.2862166200000001E-2</v>
      </c>
      <c r="F31" s="9" t="str">
        <f>IF($B31="N/A","N/A",IF(E31&gt;8,"No",IF(E31&lt;0.5,"No","Yes")))</f>
        <v>No</v>
      </c>
      <c r="G31" s="8">
        <v>0</v>
      </c>
      <c r="H31" s="9" t="str">
        <f>IF($B31="N/A","N/A",IF(G31&gt;8,"No",IF(G31&lt;0.5,"No","Yes")))</f>
        <v>No</v>
      </c>
      <c r="I31" s="10">
        <v>-84</v>
      </c>
      <c r="J31" s="10">
        <v>-100</v>
      </c>
      <c r="K31" s="9" t="str">
        <f t="shared" si="8"/>
        <v>No</v>
      </c>
    </row>
    <row r="32" spans="1:11" x14ac:dyDescent="0.2">
      <c r="A32" s="91" t="s">
        <v>381</v>
      </c>
      <c r="B32" s="37" t="s">
        <v>253</v>
      </c>
      <c r="C32" s="90">
        <v>1.9148648353</v>
      </c>
      <c r="D32" s="9" t="str">
        <f>IF($B32="N/A","N/A",IF(C32&gt;25,"No",IF(C32&lt;3,"No","Yes")))</f>
        <v>No</v>
      </c>
      <c r="E32" s="8">
        <v>0.32254697840000002</v>
      </c>
      <c r="F32" s="9" t="str">
        <f>IF($B32="N/A","N/A",IF(E32&gt;25,"No",IF(E32&lt;3,"No","Yes")))</f>
        <v>No</v>
      </c>
      <c r="G32" s="8">
        <v>0</v>
      </c>
      <c r="H32" s="9" t="str">
        <f>IF($B32="N/A","N/A",IF(G32&gt;25,"No",IF(G32&lt;3,"No","Yes")))</f>
        <v>No</v>
      </c>
      <c r="I32" s="10">
        <v>-83.2</v>
      </c>
      <c r="J32" s="10">
        <v>-100</v>
      </c>
      <c r="K32" s="9" t="str">
        <f t="shared" si="8"/>
        <v>No</v>
      </c>
    </row>
    <row r="33" spans="1:11" x14ac:dyDescent="0.2">
      <c r="A33" s="91" t="s">
        <v>382</v>
      </c>
      <c r="B33" s="37" t="s">
        <v>254</v>
      </c>
      <c r="C33" s="90">
        <v>7.84912475E-2</v>
      </c>
      <c r="D33" s="9" t="str">
        <f>IF($B33="N/A","N/A",IF(C33&gt;25,"No",IF(C33&lt;2,"No","Yes")))</f>
        <v>No</v>
      </c>
      <c r="E33" s="8">
        <v>1.2684582099999999E-2</v>
      </c>
      <c r="F33" s="9" t="str">
        <f>IF($B33="N/A","N/A",IF(E33&gt;25,"No",IF(E33&lt;2,"No","Yes")))</f>
        <v>No</v>
      </c>
      <c r="G33" s="8">
        <v>0</v>
      </c>
      <c r="H33" s="9" t="str">
        <f>IF($B33="N/A","N/A",IF(G33&gt;25,"No",IF(G33&lt;2,"No","Yes")))</f>
        <v>No</v>
      </c>
      <c r="I33" s="10">
        <v>-83.8</v>
      </c>
      <c r="J33" s="10">
        <v>-100</v>
      </c>
      <c r="K33" s="9" t="str">
        <f t="shared" si="8"/>
        <v>No</v>
      </c>
    </row>
    <row r="34" spans="1:11" x14ac:dyDescent="0.2">
      <c r="A34" s="91" t="s">
        <v>383</v>
      </c>
      <c r="B34" s="37" t="s">
        <v>255</v>
      </c>
      <c r="C34" s="90">
        <v>6.8554516845000002</v>
      </c>
      <c r="D34" s="9" t="str">
        <f>IF($B34="N/A","N/A",IF(C34&gt;25,"No",IF(C34&lt;=0,"No","Yes")))</f>
        <v>Yes</v>
      </c>
      <c r="E34" s="8">
        <v>1.6487548236</v>
      </c>
      <c r="F34" s="9" t="str">
        <f>IF($B34="N/A","N/A",IF(E34&gt;25,"No",IF(E34&lt;=0,"No","Yes")))</f>
        <v>Yes</v>
      </c>
      <c r="G34" s="8">
        <v>0</v>
      </c>
      <c r="H34" s="9" t="str">
        <f>IF($B34="N/A","N/A",IF(G34&gt;25,"No",IF(G34&lt;=0,"No","Yes")))</f>
        <v>No</v>
      </c>
      <c r="I34" s="10">
        <v>-75.900000000000006</v>
      </c>
      <c r="J34" s="10">
        <v>-100</v>
      </c>
      <c r="K34" s="9" t="str">
        <f t="shared" si="8"/>
        <v>No</v>
      </c>
    </row>
    <row r="35" spans="1:11" x14ac:dyDescent="0.2">
      <c r="A35" s="91" t="s">
        <v>384</v>
      </c>
      <c r="B35" s="37" t="s">
        <v>256</v>
      </c>
      <c r="C35" s="90">
        <v>7.6970667991999999</v>
      </c>
      <c r="D35" s="9" t="str">
        <f>IF($B35="N/A","N/A",IF(C35&gt;20,"No",IF(C35&lt;4,"No","Yes")))</f>
        <v>Yes</v>
      </c>
      <c r="E35" s="8">
        <v>1.2186832654999999</v>
      </c>
      <c r="F35" s="9" t="str">
        <f>IF($B35="N/A","N/A",IF(E35&gt;20,"No",IF(E35&lt;4,"No","Yes")))</f>
        <v>No</v>
      </c>
      <c r="G35" s="8">
        <v>0</v>
      </c>
      <c r="H35" s="9" t="str">
        <f>IF($B35="N/A","N/A",IF(G35&gt;20,"No",IF(G35&lt;4,"No","Yes")))</f>
        <v>No</v>
      </c>
      <c r="I35" s="10">
        <v>-84.2</v>
      </c>
      <c r="J35" s="10">
        <v>-100</v>
      </c>
      <c r="K35" s="9" t="str">
        <f t="shared" si="8"/>
        <v>No</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2.4011286659</v>
      </c>
      <c r="D37" s="9" t="str">
        <f>IF($B37="N/A","N/A",IF(C37&gt;=25,"No",IF(C37&lt;0,"No","Yes")))</f>
        <v>Yes</v>
      </c>
      <c r="E37" s="8">
        <v>7.0566417435000002</v>
      </c>
      <c r="F37" s="9" t="str">
        <f>IF($B37="N/A","N/A",IF(E37&gt;=25,"No",IF(E37&lt;0,"No","Yes")))</f>
        <v>Yes</v>
      </c>
      <c r="G37" s="8">
        <v>6.2013001534000001</v>
      </c>
      <c r="H37" s="9" t="str">
        <f>IF($B37="N/A","N/A",IF(G37&gt;=25,"No",IF(G37&lt;0,"No","Yes")))</f>
        <v>Yes</v>
      </c>
      <c r="I37" s="10">
        <v>193.9</v>
      </c>
      <c r="J37" s="10">
        <v>-12.1</v>
      </c>
      <c r="K37" s="9" t="str">
        <f t="shared" si="8"/>
        <v>Yes</v>
      </c>
    </row>
    <row r="38" spans="1:11" x14ac:dyDescent="0.2">
      <c r="A38" s="91" t="s">
        <v>387</v>
      </c>
      <c r="B38" s="37" t="s">
        <v>221</v>
      </c>
      <c r="C38" s="90">
        <v>4.1016651601999996</v>
      </c>
      <c r="D38" s="9" t="str">
        <f>IF($B38="N/A","N/A",IF(C38&gt;3,"Yes","No"))</f>
        <v>Yes</v>
      </c>
      <c r="E38" s="8">
        <v>1.0048650991999999</v>
      </c>
      <c r="F38" s="9" t="str">
        <f>IF($B38="N/A","N/A",IF(E38&gt;3,"Yes","No"))</f>
        <v>No</v>
      </c>
      <c r="G38" s="8">
        <v>9.4173755999999997E-3</v>
      </c>
      <c r="H38" s="9" t="str">
        <f>IF($B38="N/A","N/A",IF(G38&gt;3,"Yes","No"))</f>
        <v>No</v>
      </c>
      <c r="I38" s="10">
        <v>-75.5</v>
      </c>
      <c r="J38" s="10">
        <v>-99.1</v>
      </c>
      <c r="K38" s="9" t="str">
        <f t="shared" si="8"/>
        <v>No</v>
      </c>
    </row>
    <row r="39" spans="1:11" x14ac:dyDescent="0.2">
      <c r="A39" s="91" t="s">
        <v>388</v>
      </c>
      <c r="B39" s="37" t="s">
        <v>220</v>
      </c>
      <c r="C39" s="90">
        <v>0.25141319420000002</v>
      </c>
      <c r="D39" s="9" t="str">
        <f>IF($B39="N/A","N/A",IF(C39&gt;1,"Yes","No"))</f>
        <v>No</v>
      </c>
      <c r="E39" s="8">
        <v>3.69297959E-2</v>
      </c>
      <c r="F39" s="9" t="str">
        <f>IF($B39="N/A","N/A",IF(E39&gt;1,"Yes","No"))</f>
        <v>No</v>
      </c>
      <c r="G39" s="8">
        <v>0</v>
      </c>
      <c r="H39" s="9" t="str">
        <f>IF($B39="N/A","N/A",IF(G39&gt;1,"Yes","No"))</f>
        <v>No</v>
      </c>
      <c r="I39" s="10">
        <v>-85.3</v>
      </c>
      <c r="J39" s="10">
        <v>-100</v>
      </c>
      <c r="K39" s="9" t="str">
        <f t="shared" si="8"/>
        <v>No</v>
      </c>
    </row>
    <row r="40" spans="1:11" x14ac:dyDescent="0.2">
      <c r="A40" s="91" t="s">
        <v>389</v>
      </c>
      <c r="B40" s="37" t="s">
        <v>213</v>
      </c>
      <c r="C40" s="90">
        <v>4.8039457000000002E-3</v>
      </c>
      <c r="D40" s="9" t="str">
        <f>IF($B40="N/A","N/A",IF(C40&gt;15,"No",IF(C40&lt;-15,"No","Yes")))</f>
        <v>N/A</v>
      </c>
      <c r="E40" s="8">
        <v>1.3380360000000001E-4</v>
      </c>
      <c r="F40" s="9" t="str">
        <f>IF($B40="N/A","N/A",IF(E40&gt;15,"No",IF(E40&lt;-15,"No","Yes")))</f>
        <v>N/A</v>
      </c>
      <c r="G40" s="8">
        <v>0</v>
      </c>
      <c r="H40" s="9" t="str">
        <f>IF($B40="N/A","N/A",IF(G40&gt;15,"No",IF(G40&lt;-15,"No","Yes")))</f>
        <v>N/A</v>
      </c>
      <c r="I40" s="10">
        <v>-97.2</v>
      </c>
      <c r="J40" s="10">
        <v>-100</v>
      </c>
      <c r="K40" s="9" t="str">
        <f t="shared" si="8"/>
        <v>No</v>
      </c>
    </row>
    <row r="41" spans="1:11" x14ac:dyDescent="0.2">
      <c r="A41" s="91" t="s">
        <v>390</v>
      </c>
      <c r="B41" s="37" t="s">
        <v>213</v>
      </c>
      <c r="C41" s="90">
        <v>1.12963076E-2</v>
      </c>
      <c r="D41" s="9" t="str">
        <f>IF($B41="N/A","N/A",IF(C41&gt;15,"No",IF(C41&lt;-15,"No","Yes")))</f>
        <v>N/A</v>
      </c>
      <c r="E41" s="8">
        <v>1.3915575E-3</v>
      </c>
      <c r="F41" s="9" t="str">
        <f>IF($B41="N/A","N/A",IF(E41&gt;15,"No",IF(E41&lt;-15,"No","Yes")))</f>
        <v>N/A</v>
      </c>
      <c r="G41" s="8">
        <v>0</v>
      </c>
      <c r="H41" s="9" t="str">
        <f>IF($B41="N/A","N/A",IF(G41&gt;15,"No",IF(G41&lt;-15,"No","Yes")))</f>
        <v>N/A</v>
      </c>
      <c r="I41" s="10">
        <v>-87.7</v>
      </c>
      <c r="J41" s="10">
        <v>-100</v>
      </c>
      <c r="K41" s="9" t="str">
        <f t="shared" si="8"/>
        <v>No</v>
      </c>
    </row>
    <row r="42" spans="1:11" x14ac:dyDescent="0.2">
      <c r="A42" s="91" t="s">
        <v>391</v>
      </c>
      <c r="B42" s="37" t="s">
        <v>259</v>
      </c>
      <c r="C42" s="90">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91" t="s">
        <v>392</v>
      </c>
      <c r="B43" s="37" t="s">
        <v>259</v>
      </c>
      <c r="C43" s="90">
        <v>0</v>
      </c>
      <c r="D43" s="9" t="str">
        <f>IF($B43="N/A","N/A",IF(C43&gt;0,"Yes","No"))</f>
        <v>No</v>
      </c>
      <c r="E43" s="8">
        <v>0</v>
      </c>
      <c r="F43" s="9" t="str">
        <f>IF($B43="N/A","N/A",IF(E43&gt;0,"Yes","No"))</f>
        <v>No</v>
      </c>
      <c r="G43" s="8">
        <v>0</v>
      </c>
      <c r="H43" s="9" t="str">
        <f>IF($B43="N/A","N/A",IF(G43&gt;0,"Yes","No"))</f>
        <v>No</v>
      </c>
      <c r="I43" s="10" t="s">
        <v>1747</v>
      </c>
      <c r="J43" s="10" t="s">
        <v>1747</v>
      </c>
      <c r="K43" s="9" t="str">
        <f t="shared" si="8"/>
        <v>N/A</v>
      </c>
    </row>
    <row r="44" spans="1:11" x14ac:dyDescent="0.2">
      <c r="A44" s="91" t="s">
        <v>393</v>
      </c>
      <c r="B44" s="37" t="s">
        <v>259</v>
      </c>
      <c r="C44" s="90">
        <v>0</v>
      </c>
      <c r="D44" s="9" t="str">
        <f>IF($B44="N/A","N/A",IF(C44&gt;0,"Yes","No"))</f>
        <v>No</v>
      </c>
      <c r="E44" s="8">
        <v>0</v>
      </c>
      <c r="F44" s="9" t="str">
        <f>IF($B44="N/A","N/A",IF(E44&gt;0,"Yes","No"))</f>
        <v>No</v>
      </c>
      <c r="G44" s="8">
        <v>0</v>
      </c>
      <c r="H44" s="9" t="str">
        <f>IF($B44="N/A","N/A",IF(G44&gt;0,"Yes","No"))</f>
        <v>No</v>
      </c>
      <c r="I44" s="10" t="s">
        <v>1747</v>
      </c>
      <c r="J44" s="10" t="s">
        <v>1747</v>
      </c>
      <c r="K44" s="9" t="str">
        <f t="shared" si="8"/>
        <v>N/A</v>
      </c>
    </row>
    <row r="45" spans="1:11" x14ac:dyDescent="0.2">
      <c r="A45" s="91" t="s">
        <v>394</v>
      </c>
      <c r="B45" s="37" t="s">
        <v>220</v>
      </c>
      <c r="C45" s="90">
        <v>0.2240367335</v>
      </c>
      <c r="D45" s="9" t="str">
        <f>IF($B45="N/A","N/A",IF(C45&gt;1,"Yes","No"))</f>
        <v>No</v>
      </c>
      <c r="E45" s="8">
        <v>4.9507335100000001E-2</v>
      </c>
      <c r="F45" s="9" t="str">
        <f>IF($B45="N/A","N/A",IF(E45&gt;1,"Yes","No"))</f>
        <v>No</v>
      </c>
      <c r="G45" s="8">
        <v>0</v>
      </c>
      <c r="H45" s="9" t="str">
        <f>IF($B45="N/A","N/A",IF(G45&gt;1,"Yes","No"))</f>
        <v>No</v>
      </c>
      <c r="I45" s="10">
        <v>-77.900000000000006</v>
      </c>
      <c r="J45" s="10">
        <v>-100</v>
      </c>
      <c r="K45" s="9" t="str">
        <f t="shared" si="8"/>
        <v>No</v>
      </c>
    </row>
    <row r="46" spans="1:11" x14ac:dyDescent="0.2">
      <c r="A46" s="91" t="s">
        <v>395</v>
      </c>
      <c r="B46" s="37" t="s">
        <v>259</v>
      </c>
      <c r="C46" s="90">
        <v>3.6260745300000001E-2</v>
      </c>
      <c r="D46" s="9" t="str">
        <f>IF($B46="N/A","N/A",IF(C46&gt;0,"Yes","No"))</f>
        <v>Yes</v>
      </c>
      <c r="E46" s="8">
        <v>5.3789051000000003E-3</v>
      </c>
      <c r="F46" s="9" t="str">
        <f>IF($B46="N/A","N/A",IF(E46&gt;0,"Yes","No"))</f>
        <v>Yes</v>
      </c>
      <c r="G46" s="8">
        <v>0</v>
      </c>
      <c r="H46" s="9" t="str">
        <f>IF($B46="N/A","N/A",IF(G46&gt;0,"Yes","No"))</f>
        <v>No</v>
      </c>
      <c r="I46" s="10">
        <v>-85.2</v>
      </c>
      <c r="J46" s="10">
        <v>-100</v>
      </c>
      <c r="K46" s="9" t="str">
        <f t="shared" si="8"/>
        <v>No</v>
      </c>
    </row>
    <row r="47" spans="1:11" x14ac:dyDescent="0.2">
      <c r="A47" s="91" t="s">
        <v>396</v>
      </c>
      <c r="B47" s="37" t="s">
        <v>213</v>
      </c>
      <c r="C47" s="90">
        <v>0</v>
      </c>
      <c r="D47" s="9" t="str">
        <f>IF($B47="N/A","N/A",IF(C47&gt;15,"No",IF(C47&lt;-15,"No","Yes")))</f>
        <v>N/A</v>
      </c>
      <c r="E47" s="8">
        <v>0</v>
      </c>
      <c r="F47" s="9" t="str">
        <f>IF($B47="N/A","N/A",IF(E47&gt;15,"No",IF(E47&lt;-15,"No","Yes")))</f>
        <v>N/A</v>
      </c>
      <c r="G47" s="8">
        <v>0</v>
      </c>
      <c r="H47" s="9" t="str">
        <f>IF($B47="N/A","N/A",IF(G47&gt;15,"No",IF(G47&lt;-15,"No","Yes")))</f>
        <v>N/A</v>
      </c>
      <c r="I47" s="10" t="s">
        <v>1747</v>
      </c>
      <c r="J47" s="10" t="s">
        <v>1747</v>
      </c>
      <c r="K47" s="9" t="str">
        <f t="shared" si="8"/>
        <v>N/A</v>
      </c>
    </row>
    <row r="48" spans="1:11" x14ac:dyDescent="0.2">
      <c r="A48" s="91" t="s">
        <v>397</v>
      </c>
      <c r="B48" s="37" t="s">
        <v>213</v>
      </c>
      <c r="C48" s="90">
        <v>2.0341393700000002E-2</v>
      </c>
      <c r="D48" s="9" t="str">
        <f>IF($B48="N/A","N/A",IF(C48&gt;15,"No",IF(C48&lt;-15,"No","Yes")))</f>
        <v>N/A</v>
      </c>
      <c r="E48" s="8">
        <v>3.1577651999999999E-3</v>
      </c>
      <c r="F48" s="9" t="str">
        <f>IF($B48="N/A","N/A",IF(E48&gt;15,"No",IF(E48&lt;-15,"No","Yes")))</f>
        <v>N/A</v>
      </c>
      <c r="G48" s="8">
        <v>0</v>
      </c>
      <c r="H48" s="9" t="str">
        <f>IF($B48="N/A","N/A",IF(G48&gt;15,"No",IF(G48&lt;-15,"No","Yes")))</f>
        <v>N/A</v>
      </c>
      <c r="I48" s="10">
        <v>-84.5</v>
      </c>
      <c r="J48" s="10">
        <v>-100</v>
      </c>
      <c r="K48" s="9" t="str">
        <f t="shared" si="8"/>
        <v>No</v>
      </c>
    </row>
    <row r="49" spans="1:11" x14ac:dyDescent="0.2">
      <c r="A49" s="91" t="s">
        <v>398</v>
      </c>
      <c r="B49" s="37" t="s">
        <v>213</v>
      </c>
      <c r="C49" s="90">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1.0835611188000001</v>
      </c>
      <c r="D51" s="9" t="str">
        <f>IF($B51="N/A","N/A",IF(C51&gt;15,"No",IF(C51&lt;-15,"No","Yes")))</f>
        <v>N/A</v>
      </c>
      <c r="E51" s="8">
        <v>1.5109638676999999</v>
      </c>
      <c r="F51" s="9" t="str">
        <f>IF($B51="N/A","N/A",IF(E51&gt;15,"No",IF(E51&lt;-15,"No","Yes")))</f>
        <v>N/A</v>
      </c>
      <c r="G51" s="8">
        <v>1.6013427677000001</v>
      </c>
      <c r="H51" s="9" t="str">
        <f>IF($B51="N/A","N/A",IF(G51&gt;15,"No",IF(G51&lt;-15,"No","Yes")))</f>
        <v>N/A</v>
      </c>
      <c r="I51" s="10">
        <v>39.44</v>
      </c>
      <c r="J51" s="10">
        <v>5.9820000000000002</v>
      </c>
      <c r="K51" s="9" t="str">
        <f t="shared" si="8"/>
        <v>Yes</v>
      </c>
    </row>
    <row r="52" spans="1:11" x14ac:dyDescent="0.2">
      <c r="A52" s="91" t="s">
        <v>401</v>
      </c>
      <c r="B52" s="37" t="s">
        <v>220</v>
      </c>
      <c r="C52" s="90">
        <v>1.9581807478</v>
      </c>
      <c r="D52" s="9" t="str">
        <f>IF($B52="N/A","N/A",IF(C52&gt;1,"Yes","No"))</f>
        <v>Yes</v>
      </c>
      <c r="E52" s="8">
        <v>1.1046825911</v>
      </c>
      <c r="F52" s="9" t="str">
        <f>IF($B52="N/A","N/A",IF(E52&gt;1,"Yes","No"))</f>
        <v>Yes</v>
      </c>
      <c r="G52" s="8">
        <v>0.56165339110000001</v>
      </c>
      <c r="H52" s="9" t="str">
        <f>IF($B52="N/A","N/A",IF(G52&gt;1,"Yes","No"))</f>
        <v>No</v>
      </c>
      <c r="I52" s="10">
        <v>-43.6</v>
      </c>
      <c r="J52" s="10">
        <v>-49.2</v>
      </c>
      <c r="K52" s="9" t="str">
        <f t="shared" si="8"/>
        <v>No</v>
      </c>
    </row>
    <row r="53" spans="1:11" x14ac:dyDescent="0.2">
      <c r="A53" s="91" t="s">
        <v>402</v>
      </c>
      <c r="B53" s="37" t="s">
        <v>259</v>
      </c>
      <c r="C53" s="90">
        <v>2.3205871990000002</v>
      </c>
      <c r="D53" s="9" t="str">
        <f>IF($B53="N/A","N/A",IF(C53&gt;0,"Yes","No"))</f>
        <v>Yes</v>
      </c>
      <c r="E53" s="8">
        <v>3.1651778785000002</v>
      </c>
      <c r="F53" s="9" t="str">
        <f>IF($B53="N/A","N/A",IF(E53&gt;0,"Yes","No"))</f>
        <v>Yes</v>
      </c>
      <c r="G53" s="8">
        <v>3.3416126603</v>
      </c>
      <c r="H53" s="9" t="str">
        <f>IF($B53="N/A","N/A",IF(G53&gt;0,"Yes","No"))</f>
        <v>Yes</v>
      </c>
      <c r="I53" s="10">
        <v>36.4</v>
      </c>
      <c r="J53" s="10">
        <v>5.5739999999999998</v>
      </c>
      <c r="K53" s="9" t="str">
        <f t="shared" si="8"/>
        <v>Yes</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214.09603027</v>
      </c>
      <c r="D55" s="9" t="str">
        <f>IF($B55="N/A","N/A",IF(C55&gt;15,"No",IF(C55&lt;-15,"No","Yes")))</f>
        <v>N/A</v>
      </c>
      <c r="E55" s="39">
        <v>222.44701993000001</v>
      </c>
      <c r="F55" s="9" t="str">
        <f>IF($B55="N/A","N/A",IF(E55&gt;15,"No",IF(E55&lt;-15,"No","Yes")))</f>
        <v>N/A</v>
      </c>
      <c r="G55" s="39">
        <v>214.69900344999999</v>
      </c>
      <c r="H55" s="9" t="str">
        <f>IF($B55="N/A","N/A",IF(G55&gt;15,"No",IF(G55&lt;-15,"No","Yes")))</f>
        <v>N/A</v>
      </c>
      <c r="I55" s="10">
        <v>3.9009999999999998</v>
      </c>
      <c r="J55" s="10">
        <v>-3.48</v>
      </c>
      <c r="K55" s="9" t="str">
        <f t="shared" ref="K55:K74" si="9">IF(J55="Div by 0", "N/A", IF(J55="N/A","N/A", IF(J55&gt;30, "No", IF(J55&lt;-30, "No", "Yes"))))</f>
        <v>Yes</v>
      </c>
    </row>
    <row r="56" spans="1:11" x14ac:dyDescent="0.2">
      <c r="A56" s="91" t="s">
        <v>879</v>
      </c>
      <c r="B56" s="37" t="s">
        <v>261</v>
      </c>
      <c r="C56" s="93">
        <v>72.628404829000004</v>
      </c>
      <c r="D56" s="9" t="str">
        <f>IF($B56="N/A","N/A",IF(C56&gt;90,"No",IF(C56&lt;20,"No","Yes")))</f>
        <v>Yes</v>
      </c>
      <c r="E56" s="39">
        <v>68.621517389000005</v>
      </c>
      <c r="F56" s="9" t="str">
        <f>IF($B56="N/A","N/A",IF(E56&gt;90,"No",IF(E56&lt;20,"No","Yes")))</f>
        <v>Yes</v>
      </c>
      <c r="G56" s="39" t="s">
        <v>1747</v>
      </c>
      <c r="H56" s="9" t="str">
        <f>IF($B56="N/A","N/A",IF(G56&gt;90,"No",IF(G56&lt;20,"No","Yes")))</f>
        <v>No</v>
      </c>
      <c r="I56" s="10">
        <v>-5.52</v>
      </c>
      <c r="J56" s="10" t="s">
        <v>1747</v>
      </c>
      <c r="K56" s="9" t="str">
        <f t="shared" si="9"/>
        <v>N/A</v>
      </c>
    </row>
    <row r="57" spans="1:11" x14ac:dyDescent="0.2">
      <c r="A57" s="91" t="s">
        <v>880</v>
      </c>
      <c r="B57" s="37" t="s">
        <v>262</v>
      </c>
      <c r="C57" s="93">
        <v>61.080786435</v>
      </c>
      <c r="D57" s="9" t="str">
        <f>IF($B57="N/A","N/A",IF(C57&gt;60,"No",IF(C57&lt;10,"No","Yes")))</f>
        <v>No</v>
      </c>
      <c r="E57" s="39">
        <v>58.852185618999997</v>
      </c>
      <c r="F57" s="9" t="str">
        <f>IF($B57="N/A","N/A",IF(E57&gt;60,"No",IF(E57&lt;10,"No","Yes")))</f>
        <v>Yes</v>
      </c>
      <c r="G57" s="39">
        <v>57.111103524000001</v>
      </c>
      <c r="H57" s="9" t="str">
        <f>IF($B57="N/A","N/A",IF(G57&gt;60,"No",IF(G57&lt;10,"No","Yes")))</f>
        <v>Yes</v>
      </c>
      <c r="I57" s="10">
        <v>-3.65</v>
      </c>
      <c r="J57" s="10">
        <v>-2.96</v>
      </c>
      <c r="K57" s="9" t="str">
        <f t="shared" si="9"/>
        <v>Yes</v>
      </c>
    </row>
    <row r="58" spans="1:11" ht="25.5" x14ac:dyDescent="0.2">
      <c r="A58" s="91" t="s">
        <v>881</v>
      </c>
      <c r="B58" s="37" t="s">
        <v>263</v>
      </c>
      <c r="C58" s="93">
        <v>56.687738899999999</v>
      </c>
      <c r="D58" s="9" t="str">
        <f>IF($B58="N/A","N/A",IF(C58&gt;100,"No",IF(C58&lt;10,"No","Yes")))</f>
        <v>Yes</v>
      </c>
      <c r="E58" s="39">
        <v>55.030130292999999</v>
      </c>
      <c r="F58" s="9" t="str">
        <f>IF($B58="N/A","N/A",IF(E58&gt;100,"No",IF(E58&lt;10,"No","Yes")))</f>
        <v>Yes</v>
      </c>
      <c r="G58" s="39" t="s">
        <v>1747</v>
      </c>
      <c r="H58" s="9" t="str">
        <f>IF($B58="N/A","N/A",IF(G58&gt;100,"No",IF(G58&lt;10,"No","Yes")))</f>
        <v>No</v>
      </c>
      <c r="I58" s="10">
        <v>-2.92</v>
      </c>
      <c r="J58" s="10" t="s">
        <v>1747</v>
      </c>
      <c r="K58" s="9" t="str">
        <f t="shared" si="9"/>
        <v>N/A</v>
      </c>
    </row>
    <row r="59" spans="1:11" x14ac:dyDescent="0.2">
      <c r="A59" s="91" t="s">
        <v>882</v>
      </c>
      <c r="B59" s="37" t="s">
        <v>264</v>
      </c>
      <c r="C59" s="93">
        <v>299.75106543999999</v>
      </c>
      <c r="D59" s="9" t="str">
        <f>IF($B59="N/A","N/A",IF(C59&gt;100,"No",IF(C59&lt;20,"No","Yes")))</f>
        <v>No</v>
      </c>
      <c r="E59" s="39">
        <v>264.86675516000003</v>
      </c>
      <c r="F59" s="9" t="str">
        <f>IF($B59="N/A","N/A",IF(E59&gt;100,"No",IF(E59&lt;20,"No","Yes")))</f>
        <v>No</v>
      </c>
      <c r="G59" s="39" t="s">
        <v>1747</v>
      </c>
      <c r="H59" s="9" t="str">
        <f>IF($B59="N/A","N/A",IF(G59&gt;100,"No",IF(G59&lt;20,"No","Yes")))</f>
        <v>No</v>
      </c>
      <c r="I59" s="10">
        <v>-11.6</v>
      </c>
      <c r="J59" s="10" t="s">
        <v>1747</v>
      </c>
      <c r="K59" s="9" t="str">
        <f t="shared" si="9"/>
        <v>N/A</v>
      </c>
    </row>
    <row r="60" spans="1:11" x14ac:dyDescent="0.2">
      <c r="A60" s="91" t="s">
        <v>883</v>
      </c>
      <c r="B60" s="37" t="s">
        <v>264</v>
      </c>
      <c r="C60" s="93">
        <v>58.820486555999999</v>
      </c>
      <c r="D60" s="9" t="str">
        <f>IF($B60="N/A","N/A",IF(C60&gt;100,"No",IF(C60&lt;20,"No","Yes")))</f>
        <v>Yes</v>
      </c>
      <c r="E60" s="39">
        <v>68.428270041999994</v>
      </c>
      <c r="F60" s="9" t="str">
        <f>IF($B60="N/A","N/A",IF(E60&gt;100,"No",IF(E60&lt;20,"No","Yes")))</f>
        <v>Yes</v>
      </c>
      <c r="G60" s="39" t="s">
        <v>1747</v>
      </c>
      <c r="H60" s="9" t="str">
        <f>IF($B60="N/A","N/A",IF(G60&gt;100,"No",IF(G60&lt;20,"No","Yes")))</f>
        <v>No</v>
      </c>
      <c r="I60" s="10">
        <v>16.329999999999998</v>
      </c>
      <c r="J60" s="10" t="s">
        <v>1747</v>
      </c>
      <c r="K60" s="9" t="str">
        <f t="shared" si="9"/>
        <v>N/A</v>
      </c>
    </row>
    <row r="61" spans="1:11" ht="25.5" x14ac:dyDescent="0.2">
      <c r="A61" s="91" t="s">
        <v>884</v>
      </c>
      <c r="B61" s="37" t="s">
        <v>213</v>
      </c>
      <c r="C61" s="93">
        <v>782.61054230000002</v>
      </c>
      <c r="D61" s="9" t="str">
        <f>IF($B61="N/A","N/A",IF(C61&gt;15,"No",IF(C61&lt;-15,"No","Yes")))</f>
        <v>N/A</v>
      </c>
      <c r="E61" s="39">
        <v>735.16284429999996</v>
      </c>
      <c r="F61" s="9" t="str">
        <f>IF($B61="N/A","N/A",IF(E61&gt;15,"No",IF(E61&lt;-15,"No","Yes")))</f>
        <v>N/A</v>
      </c>
      <c r="G61" s="39" t="s">
        <v>1747</v>
      </c>
      <c r="H61" s="9" t="str">
        <f>IF($B61="N/A","N/A",IF(G61&gt;15,"No",IF(G61&lt;-15,"No","Yes")))</f>
        <v>N/A</v>
      </c>
      <c r="I61" s="10">
        <v>-6.06</v>
      </c>
      <c r="J61" s="10" t="s">
        <v>1747</v>
      </c>
      <c r="K61" s="9" t="str">
        <f t="shared" si="9"/>
        <v>N/A</v>
      </c>
    </row>
    <row r="62" spans="1:11" x14ac:dyDescent="0.2">
      <c r="A62" s="91" t="s">
        <v>885</v>
      </c>
      <c r="B62" s="37" t="s">
        <v>265</v>
      </c>
      <c r="C62" s="93">
        <v>53.051389923000002</v>
      </c>
      <c r="D62" s="9" t="str">
        <f>IF($B62="N/A","N/A",IF(C62&gt;60,"No",IF(C62&lt;10,"No","Yes")))</f>
        <v>Yes</v>
      </c>
      <c r="E62" s="39">
        <v>54.233443127000001</v>
      </c>
      <c r="F62" s="9" t="str">
        <f>IF($B62="N/A","N/A",IF(E62&gt;60,"No",IF(E62&lt;10,"No","Yes")))</f>
        <v>Yes</v>
      </c>
      <c r="G62" s="39" t="s">
        <v>1747</v>
      </c>
      <c r="H62" s="9" t="str">
        <f>IF($B62="N/A","N/A",IF(G62&gt;60,"No",IF(G62&lt;10,"No","Yes")))</f>
        <v>No</v>
      </c>
      <c r="I62" s="10">
        <v>2.2280000000000002</v>
      </c>
      <c r="J62" s="10" t="s">
        <v>1747</v>
      </c>
      <c r="K62" s="9" t="str">
        <f t="shared" si="9"/>
        <v>N/A</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587.83518057000003</v>
      </c>
      <c r="D64" s="9" t="str">
        <f t="shared" ref="D64:D74" si="10">IF($B64="N/A","N/A",IF(C64&gt;15,"No",IF(C64&lt;-15,"No","Yes")))</f>
        <v>N/A</v>
      </c>
      <c r="E64" s="39">
        <v>671.29175863</v>
      </c>
      <c r="F64" s="9" t="str">
        <f>IF($B64="N/A","N/A",IF(E64&gt;15,"No",IF(E64&lt;-15,"No","Yes")))</f>
        <v>N/A</v>
      </c>
      <c r="G64" s="39">
        <v>738.18444206000004</v>
      </c>
      <c r="H64" s="9" t="str">
        <f>IF($B64="N/A","N/A",IF(G64&gt;15,"No",IF(G64&lt;-15,"No","Yes")))</f>
        <v>N/A</v>
      </c>
      <c r="I64" s="10">
        <v>14.2</v>
      </c>
      <c r="J64" s="10">
        <v>9.9649999999999999</v>
      </c>
      <c r="K64" s="9" t="str">
        <f t="shared" si="9"/>
        <v>Yes</v>
      </c>
    </row>
    <row r="65" spans="1:11" ht="15.75" customHeight="1" x14ac:dyDescent="0.2">
      <c r="A65" s="91" t="s">
        <v>888</v>
      </c>
      <c r="B65" s="37" t="s">
        <v>213</v>
      </c>
      <c r="C65" s="93">
        <v>153.76451159000001</v>
      </c>
      <c r="D65" s="9" t="str">
        <f t="shared" si="10"/>
        <v>N/A</v>
      </c>
      <c r="E65" s="39">
        <v>147.54798934999999</v>
      </c>
      <c r="F65" s="9" t="str">
        <f t="shared" ref="F65:F73" si="11">IF($B65="N/A","N/A",IF(E65&gt;15,"No",IF(E65&lt;-15,"No","Yes")))</f>
        <v>N/A</v>
      </c>
      <c r="G65" s="39">
        <v>1595.8938052999999</v>
      </c>
      <c r="H65" s="9" t="str">
        <f t="shared" ref="H65:H86" si="12">IF($B65="N/A","N/A",IF(G65&gt;15,"No",IF(G65&lt;-15,"No","Yes")))</f>
        <v>N/A</v>
      </c>
      <c r="I65" s="10">
        <v>-4.04</v>
      </c>
      <c r="J65" s="10">
        <v>981.6</v>
      </c>
      <c r="K65" s="9" t="str">
        <f t="shared" si="9"/>
        <v>No</v>
      </c>
    </row>
    <row r="66" spans="1:11" ht="25.5" x14ac:dyDescent="0.2">
      <c r="A66" s="91" t="s">
        <v>889</v>
      </c>
      <c r="B66" s="37" t="s">
        <v>213</v>
      </c>
      <c r="C66" s="93">
        <v>92.357531179999995</v>
      </c>
      <c r="D66" s="9" t="str">
        <f t="shared" si="10"/>
        <v>N/A</v>
      </c>
      <c r="E66" s="39">
        <v>97.073188406</v>
      </c>
      <c r="F66" s="9" t="str">
        <f t="shared" si="11"/>
        <v>N/A</v>
      </c>
      <c r="G66" s="39" t="s">
        <v>1747</v>
      </c>
      <c r="H66" s="9" t="str">
        <f t="shared" si="12"/>
        <v>N/A</v>
      </c>
      <c r="I66" s="10">
        <v>5.1059999999999999</v>
      </c>
      <c r="J66" s="10" t="s">
        <v>1747</v>
      </c>
      <c r="K66" s="9" t="str">
        <f t="shared" si="9"/>
        <v>N/A</v>
      </c>
    </row>
    <row r="67" spans="1:11" ht="25.5" x14ac:dyDescent="0.2">
      <c r="A67" s="91" t="s">
        <v>890</v>
      </c>
      <c r="B67" s="37" t="s">
        <v>213</v>
      </c>
      <c r="C67" s="93" t="s">
        <v>1747</v>
      </c>
      <c r="D67" s="9" t="str">
        <f t="shared" si="10"/>
        <v>N/A</v>
      </c>
      <c r="E67" s="39" t="s">
        <v>1747</v>
      </c>
      <c r="F67" s="9" t="str">
        <f t="shared" si="11"/>
        <v>N/A</v>
      </c>
      <c r="G67" s="39" t="s">
        <v>1747</v>
      </c>
      <c r="H67" s="9" t="str">
        <f t="shared" si="12"/>
        <v>N/A</v>
      </c>
      <c r="I67" s="10" t="s">
        <v>1747</v>
      </c>
      <c r="J67" s="10" t="s">
        <v>1747</v>
      </c>
      <c r="K67" s="9" t="str">
        <f t="shared" si="9"/>
        <v>N/A</v>
      </c>
    </row>
    <row r="68" spans="1:11" ht="25.5" x14ac:dyDescent="0.2">
      <c r="A68" s="91" t="s">
        <v>891</v>
      </c>
      <c r="B68" s="37" t="s">
        <v>213</v>
      </c>
      <c r="C68" s="93" t="s">
        <v>1747</v>
      </c>
      <c r="D68" s="9" t="str">
        <f t="shared" si="10"/>
        <v>N/A</v>
      </c>
      <c r="E68" s="39" t="s">
        <v>1747</v>
      </c>
      <c r="F68" s="9" t="str">
        <f t="shared" si="11"/>
        <v>N/A</v>
      </c>
      <c r="G68" s="39" t="s">
        <v>1747</v>
      </c>
      <c r="H68" s="9" t="str">
        <f t="shared" si="12"/>
        <v>N/A</v>
      </c>
      <c r="I68" s="10" t="s">
        <v>1747</v>
      </c>
      <c r="J68" s="10" t="s">
        <v>1747</v>
      </c>
      <c r="K68" s="9" t="str">
        <f t="shared" si="9"/>
        <v>N/A</v>
      </c>
    </row>
    <row r="69" spans="1:11" ht="25.5" x14ac:dyDescent="0.2">
      <c r="A69" s="91" t="s">
        <v>892</v>
      </c>
      <c r="B69" s="37" t="s">
        <v>213</v>
      </c>
      <c r="C69" s="93" t="s">
        <v>1747</v>
      </c>
      <c r="D69" s="9" t="str">
        <f t="shared" si="10"/>
        <v>N/A</v>
      </c>
      <c r="E69" s="39" t="s">
        <v>1747</v>
      </c>
      <c r="F69" s="9" t="str">
        <f t="shared" si="11"/>
        <v>N/A</v>
      </c>
      <c r="G69" s="39" t="s">
        <v>1747</v>
      </c>
      <c r="H69" s="9" t="str">
        <f t="shared" si="12"/>
        <v>N/A</v>
      </c>
      <c r="I69" s="10" t="s">
        <v>1747</v>
      </c>
      <c r="J69" s="10" t="s">
        <v>1747</v>
      </c>
      <c r="K69" s="9" t="str">
        <f t="shared" si="9"/>
        <v>N/A</v>
      </c>
    </row>
    <row r="70" spans="1:11" ht="25.5" x14ac:dyDescent="0.2">
      <c r="A70" s="91" t="s">
        <v>893</v>
      </c>
      <c r="B70" s="37" t="s">
        <v>213</v>
      </c>
      <c r="C70" s="93">
        <v>287.17450206000001</v>
      </c>
      <c r="D70" s="9" t="str">
        <f t="shared" si="10"/>
        <v>N/A</v>
      </c>
      <c r="E70" s="39">
        <v>229.74702703</v>
      </c>
      <c r="F70" s="9" t="str">
        <f t="shared" si="11"/>
        <v>N/A</v>
      </c>
      <c r="G70" s="39" t="s">
        <v>1747</v>
      </c>
      <c r="H70" s="9" t="str">
        <f t="shared" si="12"/>
        <v>N/A</v>
      </c>
      <c r="I70" s="10">
        <v>-20</v>
      </c>
      <c r="J70" s="10" t="s">
        <v>1747</v>
      </c>
      <c r="K70" s="9" t="str">
        <f t="shared" si="9"/>
        <v>N/A</v>
      </c>
    </row>
    <row r="71" spans="1:11" x14ac:dyDescent="0.2">
      <c r="A71" s="91" t="s">
        <v>894</v>
      </c>
      <c r="B71" s="37" t="s">
        <v>213</v>
      </c>
      <c r="C71" s="93">
        <v>1935.924612</v>
      </c>
      <c r="D71" s="9" t="str">
        <f t="shared" si="10"/>
        <v>N/A</v>
      </c>
      <c r="E71" s="39">
        <v>1585.3980100000001</v>
      </c>
      <c r="F71" s="9" t="str">
        <f t="shared" si="11"/>
        <v>N/A</v>
      </c>
      <c r="G71" s="39" t="s">
        <v>1747</v>
      </c>
      <c r="H71" s="9" t="str">
        <f t="shared" si="12"/>
        <v>N/A</v>
      </c>
      <c r="I71" s="10">
        <v>-18.100000000000001</v>
      </c>
      <c r="J71" s="10" t="s">
        <v>1747</v>
      </c>
      <c r="K71" s="9" t="str">
        <f t="shared" si="9"/>
        <v>N/A</v>
      </c>
    </row>
    <row r="72" spans="1:11" ht="25.5" x14ac:dyDescent="0.2">
      <c r="A72" s="91" t="s">
        <v>895</v>
      </c>
      <c r="B72" s="37" t="s">
        <v>213</v>
      </c>
      <c r="C72" s="93">
        <v>5809.5951249999998</v>
      </c>
      <c r="D72" s="9" t="str">
        <f t="shared" si="10"/>
        <v>N/A</v>
      </c>
      <c r="E72" s="39">
        <v>5531.7116291000002</v>
      </c>
      <c r="F72" s="9" t="str">
        <f t="shared" si="11"/>
        <v>N/A</v>
      </c>
      <c r="G72" s="39">
        <v>5573.9661543000002</v>
      </c>
      <c r="H72" s="9" t="str">
        <f t="shared" si="12"/>
        <v>N/A</v>
      </c>
      <c r="I72" s="10">
        <v>-4.78</v>
      </c>
      <c r="J72" s="10">
        <v>0.76390000000000002</v>
      </c>
      <c r="K72" s="9" t="str">
        <f t="shared" si="9"/>
        <v>Yes</v>
      </c>
    </row>
    <row r="73" spans="1:11" x14ac:dyDescent="0.2">
      <c r="A73" s="91" t="s">
        <v>896</v>
      </c>
      <c r="B73" s="37" t="s">
        <v>213</v>
      </c>
      <c r="C73" s="93">
        <v>129.79747692999999</v>
      </c>
      <c r="D73" s="9" t="str">
        <f t="shared" si="10"/>
        <v>N/A</v>
      </c>
      <c r="E73" s="39">
        <v>223.16586724999999</v>
      </c>
      <c r="F73" s="9" t="str">
        <f t="shared" si="11"/>
        <v>N/A</v>
      </c>
      <c r="G73" s="39">
        <v>463.90063309999999</v>
      </c>
      <c r="H73" s="9" t="str">
        <f t="shared" si="12"/>
        <v>N/A</v>
      </c>
      <c r="I73" s="10">
        <v>71.930000000000007</v>
      </c>
      <c r="J73" s="10">
        <v>107.9</v>
      </c>
      <c r="K73" s="9" t="str">
        <f t="shared" si="9"/>
        <v>No</v>
      </c>
    </row>
    <row r="74" spans="1:11" x14ac:dyDescent="0.2">
      <c r="A74" s="91" t="s">
        <v>897</v>
      </c>
      <c r="B74" s="37" t="s">
        <v>213</v>
      </c>
      <c r="C74" s="93">
        <v>776.46303626999998</v>
      </c>
      <c r="D74" s="9" t="str">
        <f t="shared" si="10"/>
        <v>N/A</v>
      </c>
      <c r="E74" s="39">
        <v>778.37657363999995</v>
      </c>
      <c r="F74" s="9" t="str">
        <f>IF($B74="N/A","N/A",IF(E74&gt;15,"No",IF(E74&lt;-15,"No","Yes")))</f>
        <v>N/A</v>
      </c>
      <c r="G74" s="39">
        <v>792.65651057000002</v>
      </c>
      <c r="H74" s="9" t="str">
        <f t="shared" si="12"/>
        <v>N/A</v>
      </c>
      <c r="I74" s="10">
        <v>0.24640000000000001</v>
      </c>
      <c r="J74" s="10">
        <v>1.835</v>
      </c>
      <c r="K74" s="9" t="str">
        <f t="shared" si="9"/>
        <v>Yes</v>
      </c>
    </row>
    <row r="75" spans="1:11" x14ac:dyDescent="0.2">
      <c r="A75" s="91" t="s">
        <v>898</v>
      </c>
      <c r="B75" s="37" t="s">
        <v>213</v>
      </c>
      <c r="C75" s="90">
        <v>0.17788669400000001</v>
      </c>
      <c r="D75" s="9" t="str">
        <f t="shared" ref="D75:D80" si="13">IF($B75="N/A","N/A",IF(C75&gt;15,"No",IF(C75&lt;-15,"No","Yes")))</f>
        <v>N/A</v>
      </c>
      <c r="E75" s="8">
        <v>2.6386071600000002E-2</v>
      </c>
      <c r="F75" s="9" t="str">
        <f>IF($B75="N/A","N/A",IF(E75&gt;15,"No",IF(E75&lt;-15,"No","Yes")))</f>
        <v>N/A</v>
      </c>
      <c r="G75" s="8">
        <v>0</v>
      </c>
      <c r="H75" s="9" t="str">
        <f t="shared" si="12"/>
        <v>N/A</v>
      </c>
      <c r="I75" s="10">
        <v>-85.2</v>
      </c>
      <c r="J75" s="10">
        <v>-100</v>
      </c>
      <c r="K75" s="9" t="str">
        <f t="shared" ref="K75:K80" si="14">IF(J75="Div by 0", "N/A", IF(J75="N/A","N/A", IF(J75&gt;30, "No", IF(J75&lt;-30, "No", "Yes"))))</f>
        <v>No</v>
      </c>
    </row>
    <row r="76" spans="1:11" x14ac:dyDescent="0.2">
      <c r="A76" s="91" t="s">
        <v>899</v>
      </c>
      <c r="B76" s="37" t="s">
        <v>213</v>
      </c>
      <c r="C76" s="90">
        <v>5.8692559000000002E-3</v>
      </c>
      <c r="D76" s="9" t="str">
        <f t="shared" si="13"/>
        <v>N/A</v>
      </c>
      <c r="E76" s="8">
        <v>1.6859255E-3</v>
      </c>
      <c r="F76" s="9" t="str">
        <f t="shared" ref="F76:F86" si="15">IF($B76="N/A","N/A",IF(E76&gt;15,"No",IF(E76&lt;-15,"No","Yes")))</f>
        <v>N/A</v>
      </c>
      <c r="G76" s="8">
        <v>0</v>
      </c>
      <c r="H76" s="9" t="str">
        <f t="shared" si="12"/>
        <v>N/A</v>
      </c>
      <c r="I76" s="10">
        <v>-71.3</v>
      </c>
      <c r="J76" s="10">
        <v>-100</v>
      </c>
      <c r="K76" s="9" t="str">
        <f t="shared" si="14"/>
        <v>No</v>
      </c>
    </row>
    <row r="77" spans="1:11" x14ac:dyDescent="0.2">
      <c r="A77" s="91" t="s">
        <v>900</v>
      </c>
      <c r="B77" s="37" t="s">
        <v>213</v>
      </c>
      <c r="C77" s="90">
        <v>4.29943094E-2</v>
      </c>
      <c r="D77" s="9" t="str">
        <f t="shared" si="13"/>
        <v>N/A</v>
      </c>
      <c r="E77" s="8">
        <v>9.5535775999999999E-3</v>
      </c>
      <c r="F77" s="9" t="str">
        <f t="shared" si="15"/>
        <v>N/A</v>
      </c>
      <c r="G77" s="8">
        <v>0</v>
      </c>
      <c r="H77" s="9" t="str">
        <f t="shared" si="12"/>
        <v>N/A</v>
      </c>
      <c r="I77" s="10">
        <v>-77.8</v>
      </c>
      <c r="J77" s="10">
        <v>-100</v>
      </c>
      <c r="K77" s="9" t="str">
        <f t="shared" si="14"/>
        <v>No</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12.639402365</v>
      </c>
      <c r="D79" s="9" t="str">
        <f t="shared" si="13"/>
        <v>N/A</v>
      </c>
      <c r="E79" s="8">
        <v>14.147590731999999</v>
      </c>
      <c r="F79" s="9" t="str">
        <f t="shared" si="15"/>
        <v>N/A</v>
      </c>
      <c r="G79" s="8">
        <v>11.687713157999999</v>
      </c>
      <c r="H79" s="9" t="str">
        <f t="shared" si="12"/>
        <v>N/A</v>
      </c>
      <c r="I79" s="10">
        <v>11.93</v>
      </c>
      <c r="J79" s="10">
        <v>-17.399999999999999</v>
      </c>
      <c r="K79" s="9" t="str">
        <f t="shared" si="14"/>
        <v>Yes</v>
      </c>
    </row>
    <row r="80" spans="1:11" ht="25.5" x14ac:dyDescent="0.2">
      <c r="A80" s="91" t="s">
        <v>903</v>
      </c>
      <c r="B80" s="37" t="s">
        <v>213</v>
      </c>
      <c r="C80" s="95" t="s">
        <v>213</v>
      </c>
      <c r="D80" s="9" t="str">
        <f t="shared" si="13"/>
        <v>N/A</v>
      </c>
      <c r="E80" s="95">
        <v>13.835988888999999</v>
      </c>
      <c r="F80" s="9" t="str">
        <f t="shared" si="15"/>
        <v>N/A</v>
      </c>
      <c r="G80" s="95">
        <v>11.31412948</v>
      </c>
      <c r="H80" s="9" t="str">
        <f t="shared" si="12"/>
        <v>N/A</v>
      </c>
      <c r="I80" s="10" t="s">
        <v>213</v>
      </c>
      <c r="J80" s="96">
        <v>-18.2</v>
      </c>
      <c r="K80" s="9" t="str">
        <f t="shared" si="14"/>
        <v>Yes</v>
      </c>
    </row>
    <row r="81" spans="1:11" x14ac:dyDescent="0.2">
      <c r="A81" s="91" t="s">
        <v>904</v>
      </c>
      <c r="B81" s="37" t="s">
        <v>213</v>
      </c>
      <c r="C81" s="97">
        <v>37.128361581999997</v>
      </c>
      <c r="D81" s="9" t="str">
        <f t="shared" ref="D81:D86" si="16">IF($B81="N/A","N/A",IF(C81&gt;15,"No",IF(C81&lt;-15,"No","Yes")))</f>
        <v>N/A</v>
      </c>
      <c r="E81" s="98">
        <v>31.641987830000001</v>
      </c>
      <c r="F81" s="9" t="str">
        <f t="shared" si="15"/>
        <v>N/A</v>
      </c>
      <c r="G81" s="98" t="s">
        <v>1747</v>
      </c>
      <c r="H81" s="9" t="str">
        <f>IF($B81="N/A","N/A",IF(G81&gt;15,"No",IF(G81&lt;-15,"No","Yes")))</f>
        <v>N/A</v>
      </c>
      <c r="I81" s="10">
        <v>-14.8</v>
      </c>
      <c r="J81" s="10" t="s">
        <v>1747</v>
      </c>
      <c r="K81" s="9" t="str">
        <f t="shared" ref="K81:K86" si="17">IF(J81="Div by 0", "N/A", IF(J81="N/A","N/A", IF(J81&gt;30, "No", IF(J81&lt;-30, "No", "Yes"))))</f>
        <v>N/A</v>
      </c>
    </row>
    <row r="82" spans="1:11" x14ac:dyDescent="0.2">
      <c r="A82" s="91" t="s">
        <v>905</v>
      </c>
      <c r="B82" s="37" t="s">
        <v>213</v>
      </c>
      <c r="C82" s="97">
        <v>42.636986301</v>
      </c>
      <c r="D82" s="9" t="str">
        <f t="shared" si="16"/>
        <v>N/A</v>
      </c>
      <c r="E82" s="98">
        <v>43.841269840999999</v>
      </c>
      <c r="F82" s="9" t="str">
        <f t="shared" si="15"/>
        <v>N/A</v>
      </c>
      <c r="G82" s="98" t="s">
        <v>1747</v>
      </c>
      <c r="H82" s="9" t="str">
        <f t="shared" si="12"/>
        <v>N/A</v>
      </c>
      <c r="I82" s="10">
        <v>2.8250000000000002</v>
      </c>
      <c r="J82" s="10" t="s">
        <v>1747</v>
      </c>
      <c r="K82" s="9" t="str">
        <f t="shared" si="17"/>
        <v>N/A</v>
      </c>
    </row>
    <row r="83" spans="1:11" x14ac:dyDescent="0.2">
      <c r="A83" s="91" t="s">
        <v>906</v>
      </c>
      <c r="B83" s="37" t="s">
        <v>213</v>
      </c>
      <c r="C83" s="97">
        <v>34.54511454</v>
      </c>
      <c r="D83" s="9" t="str">
        <f t="shared" si="16"/>
        <v>N/A</v>
      </c>
      <c r="E83" s="98">
        <v>35.095238094999999</v>
      </c>
      <c r="F83" s="9" t="str">
        <f t="shared" si="15"/>
        <v>N/A</v>
      </c>
      <c r="G83" s="98" t="s">
        <v>1747</v>
      </c>
      <c r="H83" s="9" t="str">
        <f t="shared" si="12"/>
        <v>N/A</v>
      </c>
      <c r="I83" s="10">
        <v>1.5920000000000001</v>
      </c>
      <c r="J83" s="10" t="s">
        <v>1747</v>
      </c>
      <c r="K83" s="9" t="str">
        <f t="shared" si="17"/>
        <v>N/A</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1066.0069971999999</v>
      </c>
      <c r="D85" s="9" t="str">
        <f t="shared" si="16"/>
        <v>N/A</v>
      </c>
      <c r="E85" s="98">
        <v>1188.2138743999999</v>
      </c>
      <c r="F85" s="9" t="str">
        <f t="shared" si="15"/>
        <v>N/A</v>
      </c>
      <c r="G85" s="98">
        <v>1403.3929422000001</v>
      </c>
      <c r="H85" s="9" t="str">
        <f t="shared" si="12"/>
        <v>N/A</v>
      </c>
      <c r="I85" s="10">
        <v>11.46</v>
      </c>
      <c r="J85" s="10">
        <v>18.11</v>
      </c>
      <c r="K85" s="9" t="str">
        <f t="shared" si="17"/>
        <v>Yes</v>
      </c>
    </row>
    <row r="86" spans="1:11" ht="25.5" x14ac:dyDescent="0.2">
      <c r="A86" s="91" t="s">
        <v>909</v>
      </c>
      <c r="B86" s="37" t="s">
        <v>213</v>
      </c>
      <c r="C86" s="99" t="s">
        <v>213</v>
      </c>
      <c r="D86" s="9" t="str">
        <f t="shared" si="16"/>
        <v>N/A</v>
      </c>
      <c r="E86" s="99">
        <v>1164.1990983000001</v>
      </c>
      <c r="F86" s="9" t="str">
        <f t="shared" si="15"/>
        <v>N/A</v>
      </c>
      <c r="G86" s="99">
        <v>1356.8067682999999</v>
      </c>
      <c r="H86" s="9" t="str">
        <f t="shared" si="12"/>
        <v>N/A</v>
      </c>
      <c r="I86" s="10" t="s">
        <v>213</v>
      </c>
      <c r="J86" s="10">
        <v>16.54</v>
      </c>
      <c r="K86" s="9" t="str">
        <f t="shared" si="17"/>
        <v>Yes</v>
      </c>
    </row>
    <row r="87" spans="1:11" x14ac:dyDescent="0.2">
      <c r="A87" s="91" t="s">
        <v>32</v>
      </c>
      <c r="B87" s="37" t="s">
        <v>266</v>
      </c>
      <c r="C87" s="90">
        <v>43.343690961999997</v>
      </c>
      <c r="D87" s="9" t="str">
        <f>IF($B87="N/A","N/A",IF(C87&gt;60,"Yes","No"))</f>
        <v>No</v>
      </c>
      <c r="E87" s="8">
        <v>19.866651323999999</v>
      </c>
      <c r="F87" s="9" t="str">
        <f>IF($B87="N/A","N/A",IF(E87&gt;60,"Yes","No"))</f>
        <v>No</v>
      </c>
      <c r="G87" s="8">
        <v>11.687713157999999</v>
      </c>
      <c r="H87" s="9" t="str">
        <f>IF($B87="N/A","N/A",IF(G87&gt;60,"Yes","No"))</f>
        <v>No</v>
      </c>
      <c r="I87" s="10">
        <v>-54.2</v>
      </c>
      <c r="J87" s="10">
        <v>-41.2</v>
      </c>
      <c r="K87" s="9" t="str">
        <f t="shared" ref="K87:K105" si="18">IF(J87="Div by 0", "N/A", IF(J87="N/A","N/A", IF(J87&gt;30, "No", IF(J87&lt;-30, "No", "Yes"))))</f>
        <v>No</v>
      </c>
    </row>
    <row r="88" spans="1:11" x14ac:dyDescent="0.2">
      <c r="A88" s="91" t="s">
        <v>39</v>
      </c>
      <c r="B88" s="37" t="s">
        <v>267</v>
      </c>
      <c r="C88" s="90">
        <v>100</v>
      </c>
      <c r="D88" s="9" t="str">
        <f>IF($B88="N/A","N/A",IF(C88&gt;100,"No",IF(C88&lt;85,"No","Yes")))</f>
        <v>Yes</v>
      </c>
      <c r="E88" s="8">
        <v>100</v>
      </c>
      <c r="F88" s="9" t="str">
        <f>IF($B88="N/A","N/A",IF(E88&gt;100,"No",IF(E88&lt;85,"No","Yes")))</f>
        <v>Yes</v>
      </c>
      <c r="G88" s="8" t="s">
        <v>1747</v>
      </c>
      <c r="H88" s="9" t="str">
        <f>IF($B88="N/A","N/A",IF(G88&gt;100,"No",IF(G88&lt;85,"No","Yes")))</f>
        <v>No</v>
      </c>
      <c r="I88" s="10">
        <v>0</v>
      </c>
      <c r="J88" s="10" t="s">
        <v>1747</v>
      </c>
      <c r="K88" s="9" t="str">
        <f t="shared" si="18"/>
        <v>N/A</v>
      </c>
    </row>
    <row r="89" spans="1:11" x14ac:dyDescent="0.2">
      <c r="A89" s="91" t="s">
        <v>910</v>
      </c>
      <c r="B89" s="37" t="s">
        <v>213</v>
      </c>
      <c r="C89" s="90">
        <v>39.350588160999997</v>
      </c>
      <c r="D89" s="9" t="str">
        <f>IF($B89="N/A","N/A",IF(C89&gt;15,"No",IF(C89&lt;-15,"No","Yes")))</f>
        <v>N/A</v>
      </c>
      <c r="E89" s="8">
        <v>15.45298169</v>
      </c>
      <c r="F89" s="9" t="str">
        <f>IF($B89="N/A","N/A",IF(E89&gt;15,"No",IF(E89&lt;-15,"No","Yes")))</f>
        <v>N/A</v>
      </c>
      <c r="G89" s="8">
        <v>0</v>
      </c>
      <c r="H89" s="9" t="str">
        <f>IF($B89="N/A","N/A",IF(G89&gt;15,"No",IF(G89&lt;-15,"No","Yes")))</f>
        <v>N/A</v>
      </c>
      <c r="I89" s="10">
        <v>-60.7</v>
      </c>
      <c r="J89" s="10">
        <v>-100</v>
      </c>
      <c r="K89" s="9" t="str">
        <f t="shared" si="18"/>
        <v>No</v>
      </c>
    </row>
    <row r="90" spans="1:11" x14ac:dyDescent="0.2">
      <c r="A90" s="91" t="s">
        <v>851</v>
      </c>
      <c r="B90" s="37" t="s">
        <v>268</v>
      </c>
      <c r="C90" s="90">
        <v>12.969037953000001</v>
      </c>
      <c r="D90" s="9" t="str">
        <f>IF($B90="N/A","N/A",IF(C90&gt;25,"No",IF(C90&lt;5,"No","Yes")))</f>
        <v>Yes</v>
      </c>
      <c r="E90" s="8">
        <v>25.411210686</v>
      </c>
      <c r="F90" s="9" t="str">
        <f>IF($B90="N/A","N/A",IF(E90&gt;25,"No",IF(E90&lt;5,"No","Yes")))</f>
        <v>No</v>
      </c>
      <c r="G90" s="8">
        <v>32.499061146999999</v>
      </c>
      <c r="H90" s="9" t="str">
        <f>IF($B90="N/A","N/A",IF(G90&gt;25,"No",IF(G90&lt;5,"No","Yes")))</f>
        <v>No</v>
      </c>
      <c r="I90" s="10">
        <v>95.94</v>
      </c>
      <c r="J90" s="10">
        <v>27.89</v>
      </c>
      <c r="K90" s="9" t="str">
        <f t="shared" si="18"/>
        <v>Yes</v>
      </c>
    </row>
    <row r="91" spans="1:11" x14ac:dyDescent="0.2">
      <c r="A91" s="91" t="s">
        <v>852</v>
      </c>
      <c r="B91" s="37" t="s">
        <v>269</v>
      </c>
      <c r="C91" s="90">
        <v>52.581870930000001</v>
      </c>
      <c r="D91" s="9" t="str">
        <f>IF($B91="N/A","N/A",IF(C91&gt;70,"No",IF(C91&lt;40,"No","Yes")))</f>
        <v>Yes</v>
      </c>
      <c r="E91" s="8">
        <v>57.706083534000001</v>
      </c>
      <c r="F91" s="9" t="str">
        <f>IF($B91="N/A","N/A",IF(E91&gt;70,"No",IF(E91&lt;40,"No","Yes")))</f>
        <v>Yes</v>
      </c>
      <c r="G91" s="8">
        <v>67.500463484999997</v>
      </c>
      <c r="H91" s="9" t="str">
        <f>IF($B91="N/A","N/A",IF(G91&gt;70,"No",IF(G91&lt;40,"No","Yes")))</f>
        <v>Yes</v>
      </c>
      <c r="I91" s="10">
        <v>9.7449999999999992</v>
      </c>
      <c r="J91" s="10">
        <v>16.97</v>
      </c>
      <c r="K91" s="9" t="str">
        <f t="shared" si="18"/>
        <v>Yes</v>
      </c>
    </row>
    <row r="92" spans="1:11" x14ac:dyDescent="0.2">
      <c r="A92" s="91" t="s">
        <v>853</v>
      </c>
      <c r="B92" s="37" t="s">
        <v>270</v>
      </c>
      <c r="C92" s="90">
        <v>34.449091117000002</v>
      </c>
      <c r="D92" s="9" t="str">
        <f>IF($B92="N/A","N/A",IF(C92&gt;55,"No",IF(C92&lt;20,"No","Yes")))</f>
        <v>Yes</v>
      </c>
      <c r="E92" s="8">
        <v>16.882705779999998</v>
      </c>
      <c r="F92" s="9" t="str">
        <f>IF($B92="N/A","N/A",IF(E92&gt;55,"No",IF(E92&lt;20,"No","Yes")))</f>
        <v>No</v>
      </c>
      <c r="G92" s="8">
        <v>4.7536879999999999E-4</v>
      </c>
      <c r="H92" s="9" t="str">
        <f>IF($B92="N/A","N/A",IF(G92&gt;55,"No",IF(G92&lt;20,"No","Yes")))</f>
        <v>No</v>
      </c>
      <c r="I92" s="10">
        <v>-51</v>
      </c>
      <c r="J92" s="10">
        <v>-100</v>
      </c>
      <c r="K92" s="9" t="str">
        <f t="shared" si="18"/>
        <v>No</v>
      </c>
    </row>
    <row r="93" spans="1:11" x14ac:dyDescent="0.2">
      <c r="A93" s="91" t="s">
        <v>163</v>
      </c>
      <c r="B93" s="37" t="s">
        <v>246</v>
      </c>
      <c r="C93" s="90">
        <v>99.860223269000002</v>
      </c>
      <c r="D93" s="9" t="str">
        <f>IF($B93="N/A","N/A",IF(C93&gt;95,"Yes","No"))</f>
        <v>Yes</v>
      </c>
      <c r="E93" s="8">
        <v>99.986057664</v>
      </c>
      <c r="F93" s="9" t="str">
        <f>IF($B93="N/A","N/A",IF(E93&gt;95,"Yes","No"))</f>
        <v>Yes</v>
      </c>
      <c r="G93" s="8">
        <v>100</v>
      </c>
      <c r="H93" s="9" t="str">
        <f>IF($B93="N/A","N/A",IF(G93&gt;95,"Yes","No"))</f>
        <v>Yes</v>
      </c>
      <c r="I93" s="10">
        <v>0.126</v>
      </c>
      <c r="J93" s="10">
        <v>1.3899999999999999E-2</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t="s">
        <v>1747</v>
      </c>
      <c r="H94" s="9" t="str">
        <f>IF($B94="N/A","N/A",IF(G94&gt;15,"No",IF(G94&lt;-15,"No","Yes")))</f>
        <v>N/A</v>
      </c>
      <c r="I94" s="10">
        <v>0</v>
      </c>
      <c r="J94" s="10" t="s">
        <v>1747</v>
      </c>
      <c r="K94" s="9" t="str">
        <f t="shared" si="18"/>
        <v>N/A</v>
      </c>
    </row>
    <row r="95" spans="1:11" x14ac:dyDescent="0.2">
      <c r="A95" s="91" t="s">
        <v>42</v>
      </c>
      <c r="B95" s="37" t="s">
        <v>213</v>
      </c>
      <c r="C95" s="90">
        <v>100</v>
      </c>
      <c r="D95" s="9" t="str">
        <f>IF($B95="N/A","N/A",IF(C95&gt;15,"No",IF(C95&lt;-15,"No","Yes")))</f>
        <v>N/A</v>
      </c>
      <c r="E95" s="8">
        <v>100</v>
      </c>
      <c r="F95" s="9" t="str">
        <f>IF($B95="N/A","N/A",IF(E95&gt;15,"No",IF(E95&lt;-15,"No","Yes")))</f>
        <v>N/A</v>
      </c>
      <c r="G95" s="8" t="s">
        <v>1747</v>
      </c>
      <c r="H95" s="9" t="str">
        <f>IF($B95="N/A","N/A",IF(G95&gt;15,"No",IF(G95&lt;-15,"No","Yes")))</f>
        <v>N/A</v>
      </c>
      <c r="I95" s="10">
        <v>0</v>
      </c>
      <c r="J95" s="10" t="s">
        <v>1747</v>
      </c>
      <c r="K95" s="9" t="str">
        <f t="shared" si="18"/>
        <v>N/A</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99.631439267000005</v>
      </c>
      <c r="D97" s="9" t="str">
        <f>IF($B97="N/A","N/A",IF(C97&gt;15,"No",IF(C97&lt;-15,"No","Yes")))</f>
        <v>N/A</v>
      </c>
      <c r="E97" s="8">
        <v>99.964765173000004</v>
      </c>
      <c r="F97" s="9" t="str">
        <f>IF($B97="N/A","N/A",IF(E97&gt;15,"No",IF(E97&lt;-15,"No","Yes")))</f>
        <v>N/A</v>
      </c>
      <c r="G97" s="8">
        <v>100</v>
      </c>
      <c r="H97" s="9" t="str">
        <f>IF($B97="N/A","N/A",IF(G97&gt;15,"No",IF(G97&lt;-15,"No","Yes")))</f>
        <v>N/A</v>
      </c>
      <c r="I97" s="10">
        <v>0.33460000000000001</v>
      </c>
      <c r="J97" s="10">
        <v>3.5200000000000002E-2</v>
      </c>
      <c r="K97" s="9" t="str">
        <f t="shared" si="18"/>
        <v>Yes</v>
      </c>
    </row>
    <row r="98" spans="1:11" x14ac:dyDescent="0.2">
      <c r="A98" s="91" t="s">
        <v>43</v>
      </c>
      <c r="B98" s="37" t="s">
        <v>223</v>
      </c>
      <c r="C98" s="90">
        <v>99.986207647000001</v>
      </c>
      <c r="D98" s="9" t="str">
        <f>IF($B98="N/A","N/A",IF(C98&gt;100,"No",IF(C98&lt;98,"No","Yes")))</f>
        <v>Yes</v>
      </c>
      <c r="E98" s="8">
        <v>99.99879885</v>
      </c>
      <c r="F98" s="9" t="str">
        <f>IF($B98="N/A","N/A",IF(E98&gt;100,"No",IF(E98&lt;98,"No","Yes")))</f>
        <v>Yes</v>
      </c>
      <c r="G98" s="8">
        <v>100</v>
      </c>
      <c r="H98" s="9" t="str">
        <f>IF($B98="N/A","N/A",IF(G98&gt;100,"No",IF(G98&lt;98,"No","Yes")))</f>
        <v>Yes</v>
      </c>
      <c r="I98" s="10">
        <v>1.26E-2</v>
      </c>
      <c r="J98" s="10">
        <v>1.1999999999999999E-3</v>
      </c>
      <c r="K98" s="9" t="str">
        <f t="shared" si="18"/>
        <v>Yes</v>
      </c>
    </row>
    <row r="99" spans="1:11" x14ac:dyDescent="0.2">
      <c r="A99" s="91" t="s">
        <v>44</v>
      </c>
      <c r="B99" s="37" t="s">
        <v>213</v>
      </c>
      <c r="C99" s="90">
        <v>24.170395941999999</v>
      </c>
      <c r="D99" s="9" t="str">
        <f>IF($B99="N/A","N/A",IF(C99&gt;15,"No",IF(C99&lt;-15,"No","Yes")))</f>
        <v>N/A</v>
      </c>
      <c r="E99" s="8">
        <v>4.3671558405999997</v>
      </c>
      <c r="F99" s="9" t="str">
        <f>IF($B99="N/A","N/A",IF(E99&gt;15,"No",IF(E99&lt;-15,"No","Yes")))</f>
        <v>N/A</v>
      </c>
      <c r="G99" s="8">
        <v>0</v>
      </c>
      <c r="H99" s="9" t="str">
        <f>IF($B99="N/A","N/A",IF(G99&gt;15,"No",IF(G99&lt;-15,"No","Yes")))</f>
        <v>N/A</v>
      </c>
      <c r="I99" s="10">
        <v>-81.900000000000006</v>
      </c>
      <c r="J99" s="10">
        <v>-100</v>
      </c>
      <c r="K99" s="9" t="str">
        <f t="shared" si="18"/>
        <v>No</v>
      </c>
    </row>
    <row r="100" spans="1:11" x14ac:dyDescent="0.2">
      <c r="A100" s="91" t="s">
        <v>45</v>
      </c>
      <c r="B100" s="37" t="s">
        <v>213</v>
      </c>
      <c r="C100" s="90">
        <v>75.829604058000001</v>
      </c>
      <c r="D100" s="9" t="str">
        <f>IF($B100="N/A","N/A",IF(C100&gt;15,"No",IF(C100&lt;-15,"No","Yes")))</f>
        <v>N/A</v>
      </c>
      <c r="E100" s="8">
        <v>95.632844159000001</v>
      </c>
      <c r="F100" s="9" t="str">
        <f>IF($B100="N/A","N/A",IF(E100&gt;15,"No",IF(E100&lt;-15,"No","Yes")))</f>
        <v>N/A</v>
      </c>
      <c r="G100" s="8">
        <v>100</v>
      </c>
      <c r="H100" s="9" t="str">
        <f>IF($B100="N/A","N/A",IF(G100&gt;15,"No",IF(G100&lt;-15,"No","Yes")))</f>
        <v>N/A</v>
      </c>
      <c r="I100" s="10">
        <v>26.12</v>
      </c>
      <c r="J100" s="10">
        <v>4.5670000000000002</v>
      </c>
      <c r="K100" s="9" t="str">
        <f t="shared" si="18"/>
        <v>Yes</v>
      </c>
    </row>
    <row r="101" spans="1:11" x14ac:dyDescent="0.2">
      <c r="A101" s="91" t="s">
        <v>355</v>
      </c>
      <c r="B101" s="37" t="s">
        <v>213</v>
      </c>
      <c r="C101" s="90"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99.999417062999996</v>
      </c>
      <c r="D104" s="9" t="str">
        <f>IF($B104="N/A","N/A",IF(C104&gt;100,"No",IF(C104&lt;98,"No","Yes")))</f>
        <v>Yes</v>
      </c>
      <c r="E104" s="8">
        <v>100</v>
      </c>
      <c r="F104" s="9" t="str">
        <f>IF($B104="N/A","N/A",IF(E104&gt;100,"No",IF(E104&lt;98,"No","Yes")))</f>
        <v>Yes</v>
      </c>
      <c r="G104" s="8" t="s">
        <v>1747</v>
      </c>
      <c r="H104" s="9" t="str">
        <f>IF($B104="N/A","N/A",IF(G104&gt;100,"No",IF(G104&lt;98,"No","Yes")))</f>
        <v>No</v>
      </c>
      <c r="I104" s="10">
        <v>5.9999999999999995E-4</v>
      </c>
      <c r="J104" s="10" t="s">
        <v>1747</v>
      </c>
      <c r="K104" s="9" t="str">
        <f t="shared" si="18"/>
        <v>N/A</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11.035204140999999</v>
      </c>
      <c r="D106" s="9" t="str">
        <f>IF($B106="N/A","N/A",IF(C106&gt;15,"No",IF(C106&lt;-15,"No","Yes")))</f>
        <v>N/A</v>
      </c>
      <c r="E106" s="8">
        <v>9.1325653285000001</v>
      </c>
      <c r="F106" s="9" t="str">
        <f>IF($B106="N/A","N/A",IF(E106&gt;15,"No",IF(E106&lt;-15,"No","Yes")))</f>
        <v>N/A</v>
      </c>
      <c r="G106" s="8" t="s">
        <v>1747</v>
      </c>
      <c r="H106" s="9" t="str">
        <f>IF($B106="N/A","N/A",IF(G106&gt;15,"No",IF(G106&lt;-15,"No","Yes")))</f>
        <v>N/A</v>
      </c>
      <c r="I106" s="10">
        <v>-17.2</v>
      </c>
      <c r="J106" s="10" t="s">
        <v>1747</v>
      </c>
      <c r="K106" s="9" t="str">
        <f>IF(J106="Div by 0", "N/A", IF(J106="N/A","N/A", IF(J106&gt;30, "No", IF(J106&lt;-30, "No", "Yes"))))</f>
        <v>N/A</v>
      </c>
    </row>
    <row r="107" spans="1:11" x14ac:dyDescent="0.2">
      <c r="A107" s="91" t="s">
        <v>913</v>
      </c>
      <c r="B107" s="37" t="s">
        <v>213</v>
      </c>
      <c r="C107" s="100">
        <v>83.340398551000007</v>
      </c>
      <c r="D107" s="9" t="str">
        <f t="shared" ref="D107:D130" si="19">IF($B107="N/A","N/A",IF(C107&gt;15,"No",IF(C107&lt;-15,"No","Yes")))</f>
        <v>N/A</v>
      </c>
      <c r="E107" s="9">
        <v>85.206860379000005</v>
      </c>
      <c r="F107" s="9" t="str">
        <f t="shared" ref="F107:F130" si="20">IF($B107="N/A","N/A",IF(E107&gt;15,"No",IF(E107&lt;-15,"No","Yes")))</f>
        <v>N/A</v>
      </c>
      <c r="G107" s="8">
        <v>88.305730792999995</v>
      </c>
      <c r="H107" s="9" t="str">
        <f t="shared" ref="H107:H130" si="21">IF($B107="N/A","N/A",IF(G107&gt;15,"No",IF(G107&lt;-15,"No","Yes")))</f>
        <v>N/A</v>
      </c>
      <c r="I107" s="10">
        <v>2.2400000000000002</v>
      </c>
      <c r="J107" s="10">
        <v>3.637</v>
      </c>
      <c r="K107" s="9" t="str">
        <f t="shared" ref="K107:K130" si="22">IF(J107="Div by 0", "N/A", IF(J107="N/A","N/A", IF(J107&gt;30, "No", IF(J107&lt;-30, "No", "Yes"))))</f>
        <v>Yes</v>
      </c>
    </row>
    <row r="108" spans="1:11" x14ac:dyDescent="0.2">
      <c r="A108" s="91" t="s">
        <v>914</v>
      </c>
      <c r="B108" s="37" t="s">
        <v>213</v>
      </c>
      <c r="C108" s="100">
        <v>4.0204000862999996</v>
      </c>
      <c r="D108" s="37" t="s">
        <v>213</v>
      </c>
      <c r="E108" s="9">
        <v>0.64554888919999998</v>
      </c>
      <c r="F108" s="37" t="s">
        <v>213</v>
      </c>
      <c r="G108" s="8">
        <v>8.7784386000000006E-3</v>
      </c>
      <c r="H108" s="37" t="s">
        <v>213</v>
      </c>
      <c r="I108" s="10">
        <v>-83.9</v>
      </c>
      <c r="J108" s="10">
        <v>-98.6</v>
      </c>
      <c r="K108" s="9" t="str">
        <f t="shared" si="22"/>
        <v>No</v>
      </c>
    </row>
    <row r="109" spans="1:11" x14ac:dyDescent="0.2">
      <c r="A109" s="91" t="s">
        <v>915</v>
      </c>
      <c r="B109" s="37" t="s">
        <v>213</v>
      </c>
      <c r="C109" s="100">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91" t="s">
        <v>916</v>
      </c>
      <c r="B110" s="37" t="s">
        <v>213</v>
      </c>
      <c r="C110" s="100">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91" t="s">
        <v>917</v>
      </c>
      <c r="B111" s="37" t="s">
        <v>213</v>
      </c>
      <c r="C111" s="100">
        <v>0</v>
      </c>
      <c r="D111" s="9" t="str">
        <f t="shared" si="19"/>
        <v>N/A</v>
      </c>
      <c r="E111" s="9">
        <v>0</v>
      </c>
      <c r="F111" s="9" t="str">
        <f t="shared" si="20"/>
        <v>N/A</v>
      </c>
      <c r="G111" s="8">
        <v>4.5281185999999996E-3</v>
      </c>
      <c r="H111" s="9" t="str">
        <f t="shared" si="21"/>
        <v>N/A</v>
      </c>
      <c r="I111" s="10" t="s">
        <v>1747</v>
      </c>
      <c r="J111" s="10" t="s">
        <v>1747</v>
      </c>
      <c r="K111" s="9" t="str">
        <f t="shared" si="22"/>
        <v>N/A</v>
      </c>
    </row>
    <row r="112" spans="1:11" x14ac:dyDescent="0.2">
      <c r="A112" s="91" t="s">
        <v>918</v>
      </c>
      <c r="B112" s="37" t="s">
        <v>213</v>
      </c>
      <c r="C112" s="100">
        <v>0.93765382929999996</v>
      </c>
      <c r="D112" s="9" t="str">
        <f t="shared" si="19"/>
        <v>N/A</v>
      </c>
      <c r="E112" s="9">
        <v>0.12829089969999999</v>
      </c>
      <c r="F112" s="9" t="str">
        <f t="shared" si="20"/>
        <v>N/A</v>
      </c>
      <c r="G112" s="8">
        <v>0</v>
      </c>
      <c r="H112" s="9" t="str">
        <f t="shared" si="21"/>
        <v>N/A</v>
      </c>
      <c r="I112" s="10">
        <v>-86.3</v>
      </c>
      <c r="J112" s="10">
        <v>-100</v>
      </c>
      <c r="K112" s="9" t="str">
        <f t="shared" si="22"/>
        <v>No</v>
      </c>
    </row>
    <row r="113" spans="1:11" x14ac:dyDescent="0.2">
      <c r="A113" s="91" t="s">
        <v>919</v>
      </c>
      <c r="B113" s="37" t="s">
        <v>213</v>
      </c>
      <c r="C113" s="100">
        <v>2.8542272E-3</v>
      </c>
      <c r="D113" s="9" t="str">
        <f t="shared" si="19"/>
        <v>N/A</v>
      </c>
      <c r="E113" s="9">
        <v>2.6493113999999998E-3</v>
      </c>
      <c r="F113" s="9" t="str">
        <f t="shared" si="20"/>
        <v>N/A</v>
      </c>
      <c r="G113" s="8">
        <v>3.9447414E-3</v>
      </c>
      <c r="H113" s="9" t="str">
        <f t="shared" si="21"/>
        <v>N/A</v>
      </c>
      <c r="I113" s="10">
        <v>-7.18</v>
      </c>
      <c r="J113" s="10">
        <v>48.9</v>
      </c>
      <c r="K113" s="9" t="str">
        <f t="shared" si="22"/>
        <v>No</v>
      </c>
    </row>
    <row r="114" spans="1:11" x14ac:dyDescent="0.2">
      <c r="A114" s="91" t="s">
        <v>920</v>
      </c>
      <c r="B114" s="37" t="s">
        <v>213</v>
      </c>
      <c r="C114" s="100">
        <v>0</v>
      </c>
      <c r="D114" s="9" t="str">
        <f t="shared" si="19"/>
        <v>N/A</v>
      </c>
      <c r="E114" s="9">
        <v>0</v>
      </c>
      <c r="F114" s="9" t="str">
        <f t="shared" si="20"/>
        <v>N/A</v>
      </c>
      <c r="G114" s="8">
        <v>0</v>
      </c>
      <c r="H114" s="9" t="str">
        <f t="shared" si="21"/>
        <v>N/A</v>
      </c>
      <c r="I114" s="10" t="s">
        <v>1747</v>
      </c>
      <c r="J114" s="10" t="s">
        <v>1747</v>
      </c>
      <c r="K114" s="9" t="str">
        <f t="shared" si="22"/>
        <v>N/A</v>
      </c>
    </row>
    <row r="115" spans="1:11" x14ac:dyDescent="0.2">
      <c r="A115" s="91" t="s">
        <v>921</v>
      </c>
      <c r="B115" s="37" t="s">
        <v>213</v>
      </c>
      <c r="C115" s="100">
        <v>0</v>
      </c>
      <c r="D115" s="9" t="str">
        <f t="shared" si="19"/>
        <v>N/A</v>
      </c>
      <c r="E115" s="9">
        <v>0</v>
      </c>
      <c r="F115" s="9" t="str">
        <f t="shared" si="20"/>
        <v>N/A</v>
      </c>
      <c r="G115" s="8">
        <v>0</v>
      </c>
      <c r="H115" s="9" t="str">
        <f t="shared" si="21"/>
        <v>N/A</v>
      </c>
      <c r="I115" s="10" t="s">
        <v>1747</v>
      </c>
      <c r="J115" s="10" t="s">
        <v>1747</v>
      </c>
      <c r="K115" s="9" t="str">
        <f t="shared" si="22"/>
        <v>N/A</v>
      </c>
    </row>
    <row r="116" spans="1:11" x14ac:dyDescent="0.2">
      <c r="A116" s="91" t="s">
        <v>922</v>
      </c>
      <c r="B116" s="37" t="s">
        <v>213</v>
      </c>
      <c r="C116" s="100">
        <v>0.17722338770000001</v>
      </c>
      <c r="D116" s="9" t="str">
        <f t="shared" si="19"/>
        <v>N/A</v>
      </c>
      <c r="E116" s="9">
        <v>2.7804389799999999E-2</v>
      </c>
      <c r="F116" s="9" t="str">
        <f t="shared" si="20"/>
        <v>N/A</v>
      </c>
      <c r="G116" s="8">
        <v>0</v>
      </c>
      <c r="H116" s="9" t="str">
        <f t="shared" si="21"/>
        <v>N/A</v>
      </c>
      <c r="I116" s="10">
        <v>-84.3</v>
      </c>
      <c r="J116" s="10">
        <v>-100</v>
      </c>
      <c r="K116" s="9" t="str">
        <f t="shared" si="22"/>
        <v>No</v>
      </c>
    </row>
    <row r="117" spans="1:11" x14ac:dyDescent="0.2">
      <c r="A117" s="91" t="s">
        <v>923</v>
      </c>
      <c r="B117" s="37" t="s">
        <v>213</v>
      </c>
      <c r="C117" s="100">
        <v>3.2160306299999997E-2</v>
      </c>
      <c r="D117" s="9" t="str">
        <f t="shared" si="19"/>
        <v>N/A</v>
      </c>
      <c r="E117" s="9">
        <v>4.6563656000000002E-3</v>
      </c>
      <c r="F117" s="9" t="str">
        <f t="shared" si="20"/>
        <v>N/A</v>
      </c>
      <c r="G117" s="8">
        <v>0</v>
      </c>
      <c r="H117" s="9" t="str">
        <f t="shared" si="21"/>
        <v>N/A</v>
      </c>
      <c r="I117" s="10">
        <v>-85.5</v>
      </c>
      <c r="J117" s="10">
        <v>-100</v>
      </c>
      <c r="K117" s="9" t="str">
        <f t="shared" si="22"/>
        <v>No</v>
      </c>
    </row>
    <row r="118" spans="1:11" x14ac:dyDescent="0.2">
      <c r="A118" s="91" t="s">
        <v>924</v>
      </c>
      <c r="B118" s="37" t="s">
        <v>213</v>
      </c>
      <c r="C118" s="100">
        <v>2.8705083358999999</v>
      </c>
      <c r="D118" s="9" t="str">
        <f t="shared" si="19"/>
        <v>N/A</v>
      </c>
      <c r="E118" s="9">
        <v>0.4821479226</v>
      </c>
      <c r="F118" s="9" t="str">
        <f t="shared" si="20"/>
        <v>N/A</v>
      </c>
      <c r="G118" s="8">
        <v>3.0557860000000002E-4</v>
      </c>
      <c r="H118" s="9" t="str">
        <f t="shared" si="21"/>
        <v>N/A</v>
      </c>
      <c r="I118" s="10">
        <v>-83.2</v>
      </c>
      <c r="J118" s="10">
        <v>-99.9</v>
      </c>
      <c r="K118" s="9" t="str">
        <f t="shared" si="22"/>
        <v>No</v>
      </c>
    </row>
    <row r="119" spans="1:11" x14ac:dyDescent="0.2">
      <c r="A119" s="91" t="s">
        <v>925</v>
      </c>
      <c r="B119" s="37" t="s">
        <v>213</v>
      </c>
      <c r="C119" s="100">
        <v>12.639201363</v>
      </c>
      <c r="D119" s="9" t="str">
        <f t="shared" si="19"/>
        <v>N/A</v>
      </c>
      <c r="E119" s="9">
        <v>14.147590731999999</v>
      </c>
      <c r="F119" s="9" t="str">
        <f t="shared" si="20"/>
        <v>N/A</v>
      </c>
      <c r="G119" s="8">
        <v>11.685490768999999</v>
      </c>
      <c r="H119" s="9" t="str">
        <f t="shared" si="21"/>
        <v>N/A</v>
      </c>
      <c r="I119" s="10">
        <v>11.93</v>
      </c>
      <c r="J119" s="10">
        <v>-17.399999999999999</v>
      </c>
      <c r="K119" s="9" t="str">
        <f t="shared" si="22"/>
        <v>Yes</v>
      </c>
    </row>
    <row r="120" spans="1:11" x14ac:dyDescent="0.2">
      <c r="A120" s="91" t="s">
        <v>926</v>
      </c>
      <c r="B120" s="37" t="s">
        <v>213</v>
      </c>
      <c r="C120" s="100">
        <v>2.5929246924</v>
      </c>
      <c r="D120" s="9" t="str">
        <f t="shared" si="19"/>
        <v>N/A</v>
      </c>
      <c r="E120" s="9">
        <v>7.5086838542000001</v>
      </c>
      <c r="F120" s="9" t="str">
        <f t="shared" si="20"/>
        <v>N/A</v>
      </c>
      <c r="G120" s="8">
        <v>6.7428686992999998</v>
      </c>
      <c r="H120" s="9" t="str">
        <f t="shared" si="21"/>
        <v>N/A</v>
      </c>
      <c r="I120" s="10">
        <v>189.6</v>
      </c>
      <c r="J120" s="10">
        <v>-10.199999999999999</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2.3205268983999998</v>
      </c>
      <c r="D123" s="9" t="str">
        <f t="shared" si="19"/>
        <v>N/A</v>
      </c>
      <c r="E123" s="9">
        <v>3.1651778785000002</v>
      </c>
      <c r="F123" s="9" t="str">
        <f t="shared" si="20"/>
        <v>N/A</v>
      </c>
      <c r="G123" s="8">
        <v>3.3364178247999998</v>
      </c>
      <c r="H123" s="9" t="str">
        <f t="shared" si="21"/>
        <v>N/A</v>
      </c>
      <c r="I123" s="10">
        <v>36.4</v>
      </c>
      <c r="J123" s="10">
        <v>5.41</v>
      </c>
      <c r="K123" s="9" t="str">
        <f t="shared" si="22"/>
        <v>Yes</v>
      </c>
    </row>
    <row r="124" spans="1:11" x14ac:dyDescent="0.2">
      <c r="A124" s="91" t="s">
        <v>930</v>
      </c>
      <c r="B124" s="37" t="s">
        <v>213</v>
      </c>
      <c r="C124" s="100">
        <v>5.9176370537</v>
      </c>
      <c r="D124" s="9" t="str">
        <f t="shared" si="19"/>
        <v>N/A</v>
      </c>
      <c r="E124" s="9">
        <v>1.5204639239</v>
      </c>
      <c r="F124" s="9" t="str">
        <f t="shared" si="20"/>
        <v>N/A</v>
      </c>
      <c r="G124" s="8">
        <v>0</v>
      </c>
      <c r="H124" s="9" t="str">
        <f t="shared" si="21"/>
        <v>N/A</v>
      </c>
      <c r="I124" s="10">
        <v>-74.3</v>
      </c>
      <c r="J124" s="10">
        <v>-100</v>
      </c>
      <c r="K124" s="9" t="str">
        <f t="shared" si="22"/>
        <v>No</v>
      </c>
    </row>
    <row r="125" spans="1:11" x14ac:dyDescent="0.2">
      <c r="A125" s="91" t="s">
        <v>931</v>
      </c>
      <c r="B125" s="37" t="s">
        <v>213</v>
      </c>
      <c r="C125" s="100">
        <v>1.0806867914</v>
      </c>
      <c r="D125" s="9" t="str">
        <f t="shared" si="19"/>
        <v>N/A</v>
      </c>
      <c r="E125" s="9">
        <v>1.5083145562</v>
      </c>
      <c r="F125" s="9" t="str">
        <f t="shared" si="20"/>
        <v>N/A</v>
      </c>
      <c r="G125" s="8">
        <v>1.5970924477999999</v>
      </c>
      <c r="H125" s="9" t="str">
        <f t="shared" si="21"/>
        <v>N/A</v>
      </c>
      <c r="I125" s="10">
        <v>39.57</v>
      </c>
      <c r="J125" s="10">
        <v>5.8860000000000001</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0.7274259273</v>
      </c>
      <c r="D130" s="9" t="str">
        <f t="shared" si="19"/>
        <v>N/A</v>
      </c>
      <c r="E130" s="9">
        <v>0.44495051940000002</v>
      </c>
      <c r="F130" s="9" t="str">
        <f t="shared" si="20"/>
        <v>N/A</v>
      </c>
      <c r="G130" s="8">
        <v>9.1117969999999996E-3</v>
      </c>
      <c r="H130" s="9" t="str">
        <f t="shared" si="21"/>
        <v>N/A</v>
      </c>
      <c r="I130" s="10">
        <v>-38.799999999999997</v>
      </c>
      <c r="J130" s="10">
        <v>-98</v>
      </c>
      <c r="K130" s="9" t="str">
        <f t="shared" si="22"/>
        <v>No</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189536</v>
      </c>
      <c r="D6" s="9" t="str">
        <f>IF($B6="N/A","N/A",IF(C6&gt;15,"No",IF(C6&lt;-15,"No","Yes")))</f>
        <v>N/A</v>
      </c>
      <c r="E6" s="38">
        <v>183764</v>
      </c>
      <c r="F6" s="9" t="str">
        <f>IF($B6="N/A","N/A",IF(E6&gt;15,"No",IF(E6&lt;-15,"No","Yes")))</f>
        <v>N/A</v>
      </c>
      <c r="G6" s="38">
        <v>189781</v>
      </c>
      <c r="H6" s="9" t="str">
        <f>IF($B6="N/A","N/A",IF(G6&gt;15,"No",IF(G6&lt;-15,"No","Yes")))</f>
        <v>N/A</v>
      </c>
      <c r="I6" s="10">
        <v>-3.05</v>
      </c>
      <c r="J6" s="10">
        <v>3.274</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161.23827136</v>
      </c>
      <c r="D9" s="9" t="str">
        <f t="shared" ref="D9:D17" si="1">IF($B9="N/A","N/A",IF(C9&gt;15,"No",IF(C9&lt;-15,"No","Yes")))</f>
        <v>N/A</v>
      </c>
      <c r="E9" s="39">
        <v>164.53886507000001</v>
      </c>
      <c r="F9" s="9" t="str">
        <f>IF($B9="N/A","N/A",IF(E9&gt;15,"No",IF(E9&lt;-15,"No","Yes")))</f>
        <v>N/A</v>
      </c>
      <c r="G9" s="39">
        <v>172.86722064</v>
      </c>
      <c r="H9" s="9" t="str">
        <f>IF($B9="N/A","N/A",IF(G9&gt;15,"No",IF(G9&lt;-15,"No","Yes")))</f>
        <v>N/A</v>
      </c>
      <c r="I9" s="10">
        <v>2.0470000000000002</v>
      </c>
      <c r="J9" s="10">
        <v>5.0620000000000003</v>
      </c>
      <c r="K9" s="9" t="str">
        <f t="shared" si="0"/>
        <v>Yes</v>
      </c>
    </row>
    <row r="10" spans="1:11" x14ac:dyDescent="0.2">
      <c r="A10" s="91" t="s">
        <v>16</v>
      </c>
      <c r="B10" s="37" t="s">
        <v>213</v>
      </c>
      <c r="C10" s="90">
        <v>40.849231807999999</v>
      </c>
      <c r="D10" s="9" t="str">
        <f t="shared" si="1"/>
        <v>N/A</v>
      </c>
      <c r="E10" s="8">
        <v>42.069175682000001</v>
      </c>
      <c r="F10" s="9" t="str">
        <f>IF($B10="N/A","N/A",IF(E10&gt;15,"No",IF(E10&lt;-15,"No","Yes")))</f>
        <v>N/A</v>
      </c>
      <c r="G10" s="8">
        <v>42.245535644</v>
      </c>
      <c r="H10" s="9" t="str">
        <f>IF($B10="N/A","N/A",IF(G10&gt;15,"No",IF(G10&lt;-15,"No","Yes")))</f>
        <v>N/A</v>
      </c>
      <c r="I10" s="10">
        <v>2.9860000000000002</v>
      </c>
      <c r="J10" s="10">
        <v>0.41920000000000002</v>
      </c>
      <c r="K10" s="9" t="str">
        <f t="shared" si="0"/>
        <v>Yes</v>
      </c>
    </row>
    <row r="11" spans="1:11" x14ac:dyDescent="0.2">
      <c r="A11" s="91" t="s">
        <v>36</v>
      </c>
      <c r="B11" s="37" t="s">
        <v>213</v>
      </c>
      <c r="C11" s="90">
        <v>71.047170218999995</v>
      </c>
      <c r="D11" s="9" t="str">
        <f t="shared" si="1"/>
        <v>N/A</v>
      </c>
      <c r="E11" s="8">
        <v>71.729949705999999</v>
      </c>
      <c r="F11" s="9" t="str">
        <f>IF($B11="N/A","N/A",IF(E11&gt;15,"No",IF(E11&lt;-15,"No","Yes")))</f>
        <v>N/A</v>
      </c>
      <c r="G11" s="8">
        <v>66.381058608999993</v>
      </c>
      <c r="H11" s="9" t="str">
        <f>IF($B11="N/A","N/A",IF(G11&gt;15,"No",IF(G11&lt;-15,"No","Yes")))</f>
        <v>N/A</v>
      </c>
      <c r="I11" s="10">
        <v>0.96099999999999997</v>
      </c>
      <c r="J11" s="10">
        <v>-7.46</v>
      </c>
      <c r="K11" s="9" t="str">
        <f t="shared" si="0"/>
        <v>Yes</v>
      </c>
    </row>
    <row r="12" spans="1:11" x14ac:dyDescent="0.2">
      <c r="A12" s="91" t="s">
        <v>37</v>
      </c>
      <c r="B12" s="37" t="s">
        <v>213</v>
      </c>
      <c r="C12" s="90" t="s">
        <v>1747</v>
      </c>
      <c r="D12" s="9" t="str">
        <f t="shared" si="1"/>
        <v>N/A</v>
      </c>
      <c r="E12" s="8">
        <v>100</v>
      </c>
      <c r="F12" s="9" t="str">
        <f>IF($B12="N/A","N/A",IF(E12&gt;15,"No",IF(E12&lt;-15,"No","Yes")))</f>
        <v>N/A</v>
      </c>
      <c r="G12" s="8">
        <v>1.1764705881999999</v>
      </c>
      <c r="H12" s="9" t="str">
        <f>IF($B12="N/A","N/A",IF(G12&gt;15,"No",IF(G12&lt;-15,"No","Yes")))</f>
        <v>N/A</v>
      </c>
      <c r="I12" s="10" t="s">
        <v>1747</v>
      </c>
      <c r="J12" s="10">
        <v>-98.8</v>
      </c>
      <c r="K12" s="9" t="str">
        <f t="shared" si="0"/>
        <v>No</v>
      </c>
    </row>
    <row r="13" spans="1:11" x14ac:dyDescent="0.2">
      <c r="A13" s="91" t="s">
        <v>38</v>
      </c>
      <c r="B13" s="37" t="s">
        <v>213</v>
      </c>
      <c r="C13" s="90">
        <v>31.099680341999999</v>
      </c>
      <c r="D13" s="9" t="str">
        <f t="shared" si="1"/>
        <v>N/A</v>
      </c>
      <c r="E13" s="8">
        <v>30.333639656999999</v>
      </c>
      <c r="F13" s="9" t="str">
        <f>IF($B13="N/A","N/A",IF(E13&gt;15,"No",IF(E13&lt;-15,"No","Yes")))</f>
        <v>N/A</v>
      </c>
      <c r="G13" s="8">
        <v>31.389662928</v>
      </c>
      <c r="H13" s="9" t="str">
        <f>IF($B13="N/A","N/A",IF(G13&gt;15,"No",IF(G13&lt;-15,"No","Yes")))</f>
        <v>N/A</v>
      </c>
      <c r="I13" s="10">
        <v>-2.46</v>
      </c>
      <c r="J13" s="10">
        <v>3.4809999999999999</v>
      </c>
      <c r="K13" s="9" t="str">
        <f t="shared" si="0"/>
        <v>Yes</v>
      </c>
    </row>
    <row r="14" spans="1:11" x14ac:dyDescent="0.2">
      <c r="A14" s="91" t="s">
        <v>676</v>
      </c>
      <c r="B14" s="37" t="s">
        <v>213</v>
      </c>
      <c r="C14" s="90">
        <v>0</v>
      </c>
      <c r="D14" s="9" t="str">
        <f t="shared" si="1"/>
        <v>N/A</v>
      </c>
      <c r="E14" s="8">
        <v>0</v>
      </c>
      <c r="F14" s="9" t="str">
        <f t="shared" ref="F14:F33" si="2">IF($B14="N/A","N/A",IF(E14&gt;15,"No",IF(E14&lt;-15,"No","Yes")))</f>
        <v>N/A</v>
      </c>
      <c r="G14" s="8">
        <v>0</v>
      </c>
      <c r="H14" s="9" t="str">
        <f t="shared" ref="H14:H33" si="3">IF($B14="N/A","N/A",IF(G14&gt;15,"No",IF(G14&lt;-15,"No","Yes")))</f>
        <v>N/A</v>
      </c>
      <c r="I14" s="10" t="s">
        <v>1747</v>
      </c>
      <c r="J14" s="10" t="s">
        <v>1747</v>
      </c>
      <c r="K14" s="9" t="str">
        <f t="shared" ref="K14:K30" si="4">IF(J14="Div by 0", "N/A", IF(J14="N/A","N/A", IF(J14&gt;30, "No", IF(J14&lt;-30, "No", "Yes"))))</f>
        <v>N/A</v>
      </c>
    </row>
    <row r="15" spans="1:11" x14ac:dyDescent="0.2">
      <c r="A15" s="91" t="s">
        <v>677</v>
      </c>
      <c r="B15" s="37" t="s">
        <v>213</v>
      </c>
      <c r="C15" s="90">
        <v>0</v>
      </c>
      <c r="D15" s="9" t="str">
        <f t="shared" si="1"/>
        <v>N/A</v>
      </c>
      <c r="E15" s="8">
        <v>0</v>
      </c>
      <c r="F15" s="9" t="str">
        <f t="shared" si="2"/>
        <v>N/A</v>
      </c>
      <c r="G15" s="8">
        <v>0</v>
      </c>
      <c r="H15" s="9" t="str">
        <f t="shared" si="3"/>
        <v>N/A</v>
      </c>
      <c r="I15" s="10" t="s">
        <v>1747</v>
      </c>
      <c r="J15" s="10" t="s">
        <v>1747</v>
      </c>
      <c r="K15" s="9" t="str">
        <f t="shared" si="4"/>
        <v>N/A</v>
      </c>
    </row>
    <row r="16" spans="1:11" x14ac:dyDescent="0.2">
      <c r="A16" s="91" t="s">
        <v>381</v>
      </c>
      <c r="B16" s="37" t="s">
        <v>213</v>
      </c>
      <c r="C16" s="90">
        <v>24.405917608999999</v>
      </c>
      <c r="D16" s="9" t="str">
        <f t="shared" si="1"/>
        <v>N/A</v>
      </c>
      <c r="E16" s="8">
        <v>28.348316318999998</v>
      </c>
      <c r="F16" s="9" t="str">
        <f t="shared" si="2"/>
        <v>N/A</v>
      </c>
      <c r="G16" s="8">
        <v>31.179095905</v>
      </c>
      <c r="H16" s="9" t="str">
        <f t="shared" si="3"/>
        <v>N/A</v>
      </c>
      <c r="I16" s="10">
        <v>16.149999999999999</v>
      </c>
      <c r="J16" s="10">
        <v>9.9860000000000007</v>
      </c>
      <c r="K16" s="9" t="str">
        <f t="shared" si="4"/>
        <v>Yes</v>
      </c>
    </row>
    <row r="17" spans="1:11" x14ac:dyDescent="0.2">
      <c r="A17" s="91" t="s">
        <v>382</v>
      </c>
      <c r="B17" s="37" t="s">
        <v>213</v>
      </c>
      <c r="C17" s="90">
        <v>44.464903765000003</v>
      </c>
      <c r="D17" s="9" t="str">
        <f t="shared" si="1"/>
        <v>N/A</v>
      </c>
      <c r="E17" s="8">
        <v>42.655797653999997</v>
      </c>
      <c r="F17" s="9" t="str">
        <f t="shared" si="2"/>
        <v>N/A</v>
      </c>
      <c r="G17" s="8">
        <v>36.230181103</v>
      </c>
      <c r="H17" s="9" t="str">
        <f t="shared" si="3"/>
        <v>N/A</v>
      </c>
      <c r="I17" s="10">
        <v>-4.07</v>
      </c>
      <c r="J17" s="10">
        <v>-15.1</v>
      </c>
      <c r="K17" s="9" t="str">
        <f t="shared" si="4"/>
        <v>Yes</v>
      </c>
    </row>
    <row r="18" spans="1:11" x14ac:dyDescent="0.2">
      <c r="A18" s="91" t="s">
        <v>383</v>
      </c>
      <c r="B18" s="37" t="s">
        <v>213</v>
      </c>
      <c r="C18" s="90">
        <v>0</v>
      </c>
      <c r="D18" s="9" t="str">
        <f t="shared" ref="D18:D33" si="5">IF($B18="N/A","N/A",IF(C18&gt;15,"No",IF(C18&lt;-15,"No","Yes")))</f>
        <v>N/A</v>
      </c>
      <c r="E18" s="8">
        <v>5.4417620000000002E-4</v>
      </c>
      <c r="F18" s="9" t="str">
        <f t="shared" si="2"/>
        <v>N/A</v>
      </c>
      <c r="G18" s="8">
        <v>0.17915386680000001</v>
      </c>
      <c r="H18" s="9" t="str">
        <f t="shared" si="3"/>
        <v>N/A</v>
      </c>
      <c r="I18" s="10" t="s">
        <v>1747</v>
      </c>
      <c r="J18" s="10">
        <v>32822</v>
      </c>
      <c r="K18" s="9" t="str">
        <f t="shared" si="4"/>
        <v>No</v>
      </c>
    </row>
    <row r="19" spans="1:11" x14ac:dyDescent="0.2">
      <c r="A19" s="91" t="s">
        <v>384</v>
      </c>
      <c r="B19" s="37" t="s">
        <v>213</v>
      </c>
      <c r="C19" s="90">
        <v>5.9698421408</v>
      </c>
      <c r="D19" s="9" t="str">
        <f t="shared" si="5"/>
        <v>N/A</v>
      </c>
      <c r="E19" s="8">
        <v>6.5845323349999996</v>
      </c>
      <c r="F19" s="9" t="str">
        <f t="shared" si="2"/>
        <v>N/A</v>
      </c>
      <c r="G19" s="8">
        <v>8.4486855902000002</v>
      </c>
      <c r="H19" s="9" t="str">
        <f t="shared" si="3"/>
        <v>N/A</v>
      </c>
      <c r="I19" s="10">
        <v>10.3</v>
      </c>
      <c r="J19" s="10">
        <v>28.31</v>
      </c>
      <c r="K19" s="9" t="str">
        <f t="shared" si="4"/>
        <v>Yes</v>
      </c>
    </row>
    <row r="20" spans="1:11" x14ac:dyDescent="0.2">
      <c r="A20" s="91" t="s">
        <v>386</v>
      </c>
      <c r="B20" s="37" t="s">
        <v>213</v>
      </c>
      <c r="C20" s="90">
        <v>0</v>
      </c>
      <c r="D20" s="9" t="str">
        <f t="shared" si="5"/>
        <v>N/A</v>
      </c>
      <c r="E20" s="8">
        <v>0</v>
      </c>
      <c r="F20" s="9" t="str">
        <f t="shared" si="2"/>
        <v>N/A</v>
      </c>
      <c r="G20" s="8">
        <v>0</v>
      </c>
      <c r="H20" s="9" t="str">
        <f t="shared" si="3"/>
        <v>N/A</v>
      </c>
      <c r="I20" s="10" t="s">
        <v>1747</v>
      </c>
      <c r="J20" s="10" t="s">
        <v>1747</v>
      </c>
      <c r="K20" s="9" t="str">
        <f t="shared" si="4"/>
        <v>N/A</v>
      </c>
    </row>
    <row r="21" spans="1:11" x14ac:dyDescent="0.2">
      <c r="A21" s="91" t="s">
        <v>387</v>
      </c>
      <c r="B21" s="37" t="s">
        <v>213</v>
      </c>
      <c r="C21" s="90">
        <v>17.268487253</v>
      </c>
      <c r="D21" s="9" t="str">
        <f t="shared" si="5"/>
        <v>N/A</v>
      </c>
      <c r="E21" s="8">
        <v>15.807775189999999</v>
      </c>
      <c r="F21" s="9" t="str">
        <f t="shared" si="2"/>
        <v>N/A</v>
      </c>
      <c r="G21" s="8">
        <v>16.298786496000002</v>
      </c>
      <c r="H21" s="9" t="str">
        <f t="shared" si="3"/>
        <v>N/A</v>
      </c>
      <c r="I21" s="10">
        <v>-8.4600000000000009</v>
      </c>
      <c r="J21" s="10">
        <v>3.1059999999999999</v>
      </c>
      <c r="K21" s="9" t="str">
        <f t="shared" si="4"/>
        <v>Yes</v>
      </c>
    </row>
    <row r="22" spans="1:11" x14ac:dyDescent="0.2">
      <c r="A22" s="91" t="s">
        <v>388</v>
      </c>
      <c r="B22" s="37" t="s">
        <v>213</v>
      </c>
      <c r="C22" s="90">
        <v>0</v>
      </c>
      <c r="D22" s="9" t="str">
        <f t="shared" si="5"/>
        <v>N/A</v>
      </c>
      <c r="E22" s="8">
        <v>0</v>
      </c>
      <c r="F22" s="9" t="str">
        <f t="shared" si="2"/>
        <v>N/A</v>
      </c>
      <c r="G22" s="8">
        <v>5.2692310000000003E-4</v>
      </c>
      <c r="H22" s="9" t="str">
        <f t="shared" si="3"/>
        <v>N/A</v>
      </c>
      <c r="I22" s="10" t="s">
        <v>1747</v>
      </c>
      <c r="J22" s="10" t="s">
        <v>1747</v>
      </c>
      <c r="K22" s="9" t="str">
        <f t="shared" si="4"/>
        <v>N/A</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5.3061159885000002</v>
      </c>
      <c r="D25" s="9" t="str">
        <f t="shared" si="5"/>
        <v>N/A</v>
      </c>
      <c r="E25" s="8">
        <v>4.7316122852999998</v>
      </c>
      <c r="F25" s="9" t="str">
        <f t="shared" si="2"/>
        <v>N/A</v>
      </c>
      <c r="G25" s="8">
        <v>4.2907351105</v>
      </c>
      <c r="H25" s="9" t="str">
        <f t="shared" si="3"/>
        <v>N/A</v>
      </c>
      <c r="I25" s="10">
        <v>-10.8</v>
      </c>
      <c r="J25" s="10">
        <v>-9.32</v>
      </c>
      <c r="K25" s="9" t="str">
        <f t="shared" si="4"/>
        <v>Yes</v>
      </c>
    </row>
    <row r="26" spans="1:11" x14ac:dyDescent="0.2">
      <c r="A26" s="91" t="s">
        <v>394</v>
      </c>
      <c r="B26" s="37" t="s">
        <v>213</v>
      </c>
      <c r="C26" s="90">
        <v>8.9692722999999992E-3</v>
      </c>
      <c r="D26" s="9" t="str">
        <f t="shared" si="5"/>
        <v>N/A</v>
      </c>
      <c r="E26" s="8">
        <v>1.9046167900000001E-2</v>
      </c>
      <c r="F26" s="9" t="str">
        <f t="shared" si="2"/>
        <v>N/A</v>
      </c>
      <c r="G26" s="8">
        <v>0.20023079229999999</v>
      </c>
      <c r="H26" s="9" t="str">
        <f t="shared" si="3"/>
        <v>N/A</v>
      </c>
      <c r="I26" s="10">
        <v>112.3</v>
      </c>
      <c r="J26" s="10">
        <v>951.3</v>
      </c>
      <c r="K26" s="9" t="str">
        <f t="shared" si="4"/>
        <v>No</v>
      </c>
    </row>
    <row r="27" spans="1:11" x14ac:dyDescent="0.2">
      <c r="A27" s="91" t="s">
        <v>395</v>
      </c>
      <c r="B27" s="37" t="s">
        <v>213</v>
      </c>
      <c r="C27" s="90">
        <v>0</v>
      </c>
      <c r="D27" s="9" t="str">
        <f t="shared" si="5"/>
        <v>N/A</v>
      </c>
      <c r="E27" s="8">
        <v>0</v>
      </c>
      <c r="F27" s="9" t="str">
        <f t="shared" si="2"/>
        <v>N/A</v>
      </c>
      <c r="G27" s="8">
        <v>5.2692310000000003E-4</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2.5757639710000002</v>
      </c>
      <c r="D29" s="9" t="str">
        <f t="shared" si="5"/>
        <v>N/A</v>
      </c>
      <c r="E29" s="8">
        <v>1.8518316972</v>
      </c>
      <c r="F29" s="9" t="str">
        <f t="shared" si="2"/>
        <v>N/A</v>
      </c>
      <c r="G29" s="8">
        <v>3.167861904</v>
      </c>
      <c r="H29" s="9" t="str">
        <f t="shared" si="3"/>
        <v>N/A</v>
      </c>
      <c r="I29" s="10">
        <v>-28.1</v>
      </c>
      <c r="J29" s="10">
        <v>71.069999999999993</v>
      </c>
      <c r="K29" s="9" t="str">
        <f t="shared" si="4"/>
        <v>No</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99.997361979000004</v>
      </c>
      <c r="D31" s="9" t="str">
        <f t="shared" si="5"/>
        <v>N/A</v>
      </c>
      <c r="E31" s="8">
        <v>99.996734943000007</v>
      </c>
      <c r="F31" s="9" t="str">
        <f t="shared" si="2"/>
        <v>N/A</v>
      </c>
      <c r="G31" s="8">
        <v>94.640664766</v>
      </c>
      <c r="H31" s="9" t="str">
        <f t="shared" si="3"/>
        <v>N/A</v>
      </c>
      <c r="I31" s="10">
        <v>-1E-3</v>
      </c>
      <c r="J31" s="10">
        <v>-5.36</v>
      </c>
      <c r="K31" s="9" t="str">
        <f t="shared" ref="K31:K43" si="6">IF(J31="Div by 0", "N/A", IF(J31="N/A","N/A", IF(J31&gt;30, "No", IF(J31&lt;-30, "No", "Yes"))))</f>
        <v>Yes</v>
      </c>
    </row>
    <row r="32" spans="1:11" x14ac:dyDescent="0.2">
      <c r="A32" s="91" t="s">
        <v>39</v>
      </c>
      <c r="B32" s="37" t="s">
        <v>267</v>
      </c>
      <c r="C32" s="90">
        <v>99.996935687999994</v>
      </c>
      <c r="D32" s="9" t="str">
        <f>IF($B32="N/A","N/A",IF(C32&gt;100,"No",IF(C32&lt;85,"No","Yes")))</f>
        <v>Yes</v>
      </c>
      <c r="E32" s="8">
        <v>99.995401594000001</v>
      </c>
      <c r="F32" s="9" t="str">
        <f>IF($B32="N/A","N/A",IF(E32&gt;100,"No",IF(E32&lt;85,"No","Yes")))</f>
        <v>Yes</v>
      </c>
      <c r="G32" s="8">
        <v>94.211678262000007</v>
      </c>
      <c r="H32" s="9" t="str">
        <f>IF($B32="N/A","N/A",IF(G32&gt;100,"No",IF(G32&lt;85,"No","Yes")))</f>
        <v>Yes</v>
      </c>
      <c r="I32" s="10">
        <v>-2E-3</v>
      </c>
      <c r="J32" s="10">
        <v>-5.78</v>
      </c>
      <c r="K32" s="9" t="str">
        <f t="shared" si="6"/>
        <v>Yes</v>
      </c>
    </row>
    <row r="33" spans="1:11" x14ac:dyDescent="0.2">
      <c r="A33" s="91" t="s">
        <v>910</v>
      </c>
      <c r="B33" s="37" t="s">
        <v>213</v>
      </c>
      <c r="C33" s="90">
        <v>76.401221964000001</v>
      </c>
      <c r="D33" s="9" t="str">
        <f t="shared" si="5"/>
        <v>N/A</v>
      </c>
      <c r="E33" s="8">
        <v>77.436628608999996</v>
      </c>
      <c r="F33" s="9" t="str">
        <f t="shared" si="2"/>
        <v>N/A</v>
      </c>
      <c r="G33" s="8">
        <v>80.678692722999997</v>
      </c>
      <c r="H33" s="9" t="str">
        <f t="shared" si="3"/>
        <v>N/A</v>
      </c>
      <c r="I33" s="10">
        <v>1.355</v>
      </c>
      <c r="J33" s="10">
        <v>4.1870000000000003</v>
      </c>
      <c r="K33" s="9" t="str">
        <f t="shared" si="6"/>
        <v>Yes</v>
      </c>
    </row>
    <row r="34" spans="1:11" x14ac:dyDescent="0.2">
      <c r="A34" s="91" t="s">
        <v>851</v>
      </c>
      <c r="B34" s="37" t="s">
        <v>268</v>
      </c>
      <c r="C34" s="90">
        <v>4.1312502968000002</v>
      </c>
      <c r="D34" s="9" t="str">
        <f>IF($B34="N/A","N/A",IF(C34&gt;25,"No",IF(C34&lt;5,"No","Yes")))</f>
        <v>No</v>
      </c>
      <c r="E34" s="8">
        <v>3.9796906801</v>
      </c>
      <c r="F34" s="9" t="str">
        <f>IF($B34="N/A","N/A",IF(E34&gt;25,"No",IF(E34&lt;5,"No","Yes")))</f>
        <v>No</v>
      </c>
      <c r="G34" s="8">
        <v>4.1077890985999996</v>
      </c>
      <c r="H34" s="9" t="str">
        <f>IF($B34="N/A","N/A",IF(G34&gt;25,"No",IF(G34&lt;5,"No","Yes")))</f>
        <v>No</v>
      </c>
      <c r="I34" s="10">
        <v>-3.67</v>
      </c>
      <c r="J34" s="10">
        <v>3.2189999999999999</v>
      </c>
      <c r="K34" s="9" t="str">
        <f t="shared" si="6"/>
        <v>Yes</v>
      </c>
    </row>
    <row r="35" spans="1:11" x14ac:dyDescent="0.2">
      <c r="A35" s="91" t="s">
        <v>852</v>
      </c>
      <c r="B35" s="37" t="s">
        <v>269</v>
      </c>
      <c r="C35" s="90">
        <v>56.094781329</v>
      </c>
      <c r="D35" s="9" t="str">
        <f>IF($B35="N/A","N/A",IF(C35&gt;70,"No",IF(C35&lt;40,"No","Yes")))</f>
        <v>Yes</v>
      </c>
      <c r="E35" s="8">
        <v>55.620435573000002</v>
      </c>
      <c r="F35" s="9" t="str">
        <f>IF($B35="N/A","N/A",IF(E35&gt;70,"No",IF(E35&lt;40,"No","Yes")))</f>
        <v>Yes</v>
      </c>
      <c r="G35" s="8">
        <v>56.070931463000001</v>
      </c>
      <c r="H35" s="9" t="str">
        <f>IF($B35="N/A","N/A",IF(G35&gt;70,"No",IF(G35&lt;40,"No","Yes")))</f>
        <v>Yes</v>
      </c>
      <c r="I35" s="10">
        <v>-0.84599999999999997</v>
      </c>
      <c r="J35" s="10">
        <v>0.80989999999999995</v>
      </c>
      <c r="K35" s="9" t="str">
        <f t="shared" si="6"/>
        <v>Yes</v>
      </c>
    </row>
    <row r="36" spans="1:11" x14ac:dyDescent="0.2">
      <c r="A36" s="91" t="s">
        <v>853</v>
      </c>
      <c r="B36" s="37" t="s">
        <v>270</v>
      </c>
      <c r="C36" s="90">
        <v>39.773968375000003</v>
      </c>
      <c r="D36" s="9" t="str">
        <f>IF($B36="N/A","N/A",IF(C36&gt;55,"No",IF(C36&lt;20,"No","Yes")))</f>
        <v>Yes</v>
      </c>
      <c r="E36" s="8">
        <v>40.399873747000001</v>
      </c>
      <c r="F36" s="9" t="str">
        <f>IF($B36="N/A","N/A",IF(E36&gt;55,"No",IF(E36&lt;20,"No","Yes")))</f>
        <v>Yes</v>
      </c>
      <c r="G36" s="8">
        <v>39.821279439000001</v>
      </c>
      <c r="H36" s="9" t="str">
        <f>IF($B36="N/A","N/A",IF(G36&gt;55,"No",IF(G36&lt;20,"No","Yes")))</f>
        <v>Yes</v>
      </c>
      <c r="I36" s="10">
        <v>1.5740000000000001</v>
      </c>
      <c r="J36" s="10">
        <v>-1.43</v>
      </c>
      <c r="K36" s="9" t="str">
        <f t="shared" si="6"/>
        <v>Yes</v>
      </c>
    </row>
    <row r="37" spans="1:11" x14ac:dyDescent="0.2">
      <c r="A37" s="91" t="s">
        <v>163</v>
      </c>
      <c r="B37" s="37" t="s">
        <v>246</v>
      </c>
      <c r="C37" s="90">
        <v>70.602946141999993</v>
      </c>
      <c r="D37" s="9" t="str">
        <f>IF($B37="N/A","N/A",IF(C37&gt;95,"Yes","No"))</f>
        <v>No</v>
      </c>
      <c r="E37" s="8">
        <v>71.504756099999994</v>
      </c>
      <c r="F37" s="9" t="str">
        <f>IF($B37="N/A","N/A",IF(E37&gt;95,"Yes","No"))</f>
        <v>No</v>
      </c>
      <c r="G37" s="8">
        <v>89.468387246000006</v>
      </c>
      <c r="H37" s="9" t="str">
        <f>IF($B37="N/A","N/A",IF(G37&gt;95,"Yes","No"))</f>
        <v>No</v>
      </c>
      <c r="I37" s="10">
        <v>1.2769999999999999</v>
      </c>
      <c r="J37" s="10">
        <v>25.12</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t="s">
        <v>1747</v>
      </c>
      <c r="D39" s="9" t="str">
        <f t="shared" si="7"/>
        <v>N/A</v>
      </c>
      <c r="E39" s="8">
        <v>100</v>
      </c>
      <c r="F39" s="9" t="str">
        <f>IF($B39="N/A","N/A",IF(E39&gt;15,"No",IF(E39&lt;-15,"No","Yes")))</f>
        <v>N/A</v>
      </c>
      <c r="G39" s="8">
        <v>100</v>
      </c>
      <c r="H39" s="9" t="str">
        <f>IF($B39="N/A","N/A",IF(G39&gt;15,"No",IF(G39&lt;-15,"No","Yes")))</f>
        <v>N/A</v>
      </c>
      <c r="I39" s="10" t="s">
        <v>1747</v>
      </c>
      <c r="J39" s="10">
        <v>0</v>
      </c>
      <c r="K39" s="9" t="str">
        <f t="shared" si="6"/>
        <v>Yes</v>
      </c>
    </row>
    <row r="40" spans="1:11" x14ac:dyDescent="0.2">
      <c r="A40" s="91" t="s">
        <v>43</v>
      </c>
      <c r="B40" s="37" t="s">
        <v>223</v>
      </c>
      <c r="C40" s="90">
        <v>62.395482907000002</v>
      </c>
      <c r="D40" s="9" t="str">
        <f>IF($B40="N/A","N/A",IF(C40&gt;100,"No",IF(C40&lt;98,"No","Yes")))</f>
        <v>No</v>
      </c>
      <c r="E40" s="8">
        <v>62.191556099000003</v>
      </c>
      <c r="F40" s="9" t="str">
        <f>IF($B40="N/A","N/A",IF(E40&gt;100,"No",IF(E40&lt;98,"No","Yes")))</f>
        <v>No</v>
      </c>
      <c r="G40" s="8">
        <v>86.524038719999993</v>
      </c>
      <c r="H40" s="9" t="str">
        <f>IF($B40="N/A","N/A",IF(G40&gt;100,"No",IF(G40&lt;98,"No","Yes")))</f>
        <v>No</v>
      </c>
      <c r="I40" s="10">
        <v>-0.32700000000000001</v>
      </c>
      <c r="J40" s="10">
        <v>39.130000000000003</v>
      </c>
      <c r="K40" s="9" t="str">
        <f t="shared" si="6"/>
        <v>No</v>
      </c>
    </row>
    <row r="41" spans="1:11" x14ac:dyDescent="0.2">
      <c r="A41" s="91" t="s">
        <v>44</v>
      </c>
      <c r="B41" s="37" t="s">
        <v>213</v>
      </c>
      <c r="C41" s="90">
        <v>67.804032341999999</v>
      </c>
      <c r="D41" s="9" t="str">
        <f t="shared" si="7"/>
        <v>N/A</v>
      </c>
      <c r="E41" s="8">
        <v>69.914003043999998</v>
      </c>
      <c r="F41" s="9" t="str">
        <f t="shared" ref="F41:F47" si="8">IF($B41="N/A","N/A",IF(E41&gt;15,"No",IF(E41&lt;-15,"No","Yes")))</f>
        <v>N/A</v>
      </c>
      <c r="G41" s="8">
        <v>76.333674923999993</v>
      </c>
      <c r="H41" s="9" t="str">
        <f t="shared" ref="H41:H47" si="9">IF($B41="N/A","N/A",IF(G41&gt;15,"No",IF(G41&lt;-15,"No","Yes")))</f>
        <v>N/A</v>
      </c>
      <c r="I41" s="10">
        <v>3.1120000000000001</v>
      </c>
      <c r="J41" s="10">
        <v>9.1820000000000004</v>
      </c>
      <c r="K41" s="9" t="str">
        <f t="shared" si="6"/>
        <v>Yes</v>
      </c>
    </row>
    <row r="42" spans="1:11" x14ac:dyDescent="0.2">
      <c r="A42" s="91" t="s">
        <v>45</v>
      </c>
      <c r="B42" s="37" t="s">
        <v>213</v>
      </c>
      <c r="C42" s="90">
        <v>32.195967658000001</v>
      </c>
      <c r="D42" s="9" t="str">
        <f t="shared" si="7"/>
        <v>N/A</v>
      </c>
      <c r="E42" s="8">
        <v>30.085996955999999</v>
      </c>
      <c r="F42" s="9" t="str">
        <f t="shared" si="8"/>
        <v>N/A</v>
      </c>
      <c r="G42" s="8">
        <v>23.666325076</v>
      </c>
      <c r="H42" s="9" t="str">
        <f t="shared" si="9"/>
        <v>N/A</v>
      </c>
      <c r="I42" s="10">
        <v>-6.55</v>
      </c>
      <c r="J42" s="10">
        <v>-21.3</v>
      </c>
      <c r="K42" s="9" t="str">
        <f t="shared" si="6"/>
        <v>Yes</v>
      </c>
    </row>
    <row r="43" spans="1:11" x14ac:dyDescent="0.2">
      <c r="A43" s="91" t="s">
        <v>50</v>
      </c>
      <c r="B43" s="37" t="s">
        <v>213</v>
      </c>
      <c r="C43" s="90">
        <v>0</v>
      </c>
      <c r="D43" s="9" t="str">
        <f t="shared" si="7"/>
        <v>N/A</v>
      </c>
      <c r="E43" s="8">
        <v>0</v>
      </c>
      <c r="F43" s="9" t="str">
        <f t="shared" si="8"/>
        <v>N/A</v>
      </c>
      <c r="G43" s="8">
        <v>0</v>
      </c>
      <c r="H43" s="9" t="str">
        <f t="shared" si="9"/>
        <v>N/A</v>
      </c>
      <c r="I43" s="10" t="s">
        <v>1747</v>
      </c>
      <c r="J43" s="10" t="s">
        <v>1747</v>
      </c>
      <c r="K43" s="9" t="str">
        <f t="shared" si="6"/>
        <v>N/A</v>
      </c>
    </row>
    <row r="44" spans="1:11" x14ac:dyDescent="0.2">
      <c r="A44" s="91" t="s">
        <v>913</v>
      </c>
      <c r="B44" s="37" t="s">
        <v>213</v>
      </c>
      <c r="C44" s="90">
        <v>77.820572345000002</v>
      </c>
      <c r="D44" s="9" t="str">
        <f t="shared" si="7"/>
        <v>N/A</v>
      </c>
      <c r="E44" s="8">
        <v>79.818680481000001</v>
      </c>
      <c r="F44" s="9" t="str">
        <f t="shared" si="8"/>
        <v>N/A</v>
      </c>
      <c r="G44" s="8">
        <v>79.799347668999999</v>
      </c>
      <c r="H44" s="9" t="str">
        <f t="shared" si="9"/>
        <v>N/A</v>
      </c>
      <c r="I44" s="10">
        <v>2.5680000000000001</v>
      </c>
      <c r="J44" s="10">
        <v>-2.4E-2</v>
      </c>
      <c r="K44" s="9" t="str">
        <f>IF(J44="Div by 0", "N/A", IF(J44="N/A","N/A", IF(J44&gt;30, "No", IF(J44&lt;-30, "No", "Yes"))))</f>
        <v>Yes</v>
      </c>
    </row>
    <row r="45" spans="1:11" x14ac:dyDescent="0.2">
      <c r="A45" s="91" t="s">
        <v>914</v>
      </c>
      <c r="B45" s="37" t="s">
        <v>213</v>
      </c>
      <c r="C45" s="90">
        <v>22.179427655000001</v>
      </c>
      <c r="D45" s="9" t="str">
        <f t="shared" si="7"/>
        <v>N/A</v>
      </c>
      <c r="E45" s="8">
        <v>20.181319518999999</v>
      </c>
      <c r="F45" s="9" t="str">
        <f t="shared" si="8"/>
        <v>N/A</v>
      </c>
      <c r="G45" s="8">
        <v>20.200652331000001</v>
      </c>
      <c r="H45" s="9" t="str">
        <f t="shared" si="9"/>
        <v>N/A</v>
      </c>
      <c r="I45" s="10">
        <v>-9.01</v>
      </c>
      <c r="J45" s="10">
        <v>9.5799999999999996E-2</v>
      </c>
      <c r="K45" s="9" t="str">
        <f>IF(J45="Div by 0", "N/A", IF(J45="N/A","N/A", IF(J45&gt;30, "No", IF(J45&lt;-30, "No", "Yes"))))</f>
        <v>Yes</v>
      </c>
    </row>
    <row r="46" spans="1:11" x14ac:dyDescent="0.2">
      <c r="A46" s="91" t="s">
        <v>937</v>
      </c>
      <c r="B46" s="37" t="s">
        <v>213</v>
      </c>
      <c r="C46" s="90">
        <v>0</v>
      </c>
      <c r="D46" s="9" t="str">
        <f t="shared" si="7"/>
        <v>N/A</v>
      </c>
      <c r="E46" s="8">
        <v>5.4417620000000002E-4</v>
      </c>
      <c r="F46" s="9" t="str">
        <f t="shared" si="8"/>
        <v>N/A</v>
      </c>
      <c r="G46" s="8">
        <v>0.17546540490000001</v>
      </c>
      <c r="H46" s="9" t="str">
        <f t="shared" si="9"/>
        <v>N/A</v>
      </c>
      <c r="I46" s="10" t="s">
        <v>1747</v>
      </c>
      <c r="J46" s="10">
        <v>32144</v>
      </c>
      <c r="K46" s="9" t="str">
        <f>IF(J46="Div by 0", "N/A", IF(J46="N/A","N/A", IF(J46&gt;30, "No", IF(J46&lt;-30, "No", "Yes"))))</f>
        <v>No</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24414241</v>
      </c>
      <c r="D6" s="9" t="str">
        <f t="shared" ref="D6:D15" si="0">IF($B6="N/A","N/A",IF(C6&lt;0,"No","Yes"))</f>
        <v>N/A</v>
      </c>
      <c r="E6" s="89">
        <v>32769639</v>
      </c>
      <c r="F6" s="9" t="str">
        <f t="shared" ref="F6:F15" si="1">IF($B6="N/A","N/A",IF(E6&lt;0,"No","Yes"))</f>
        <v>N/A</v>
      </c>
      <c r="G6" s="89">
        <v>31974037</v>
      </c>
      <c r="H6" s="9" t="str">
        <f t="shared" ref="H6:H15" si="2">IF($B6="N/A","N/A",IF(G6&lt;0,"No","Yes"))</f>
        <v>N/A</v>
      </c>
      <c r="I6" s="10">
        <v>34.22</v>
      </c>
      <c r="J6" s="10">
        <v>-2.4300000000000002</v>
      </c>
      <c r="K6" s="9" t="str">
        <f t="shared" ref="K6:K15" si="3">IF(J6="Div by 0", "N/A", IF(J6="N/A","N/A", IF(J6&gt;30, "No", IF(J6&lt;-30, "No", "Yes"))))</f>
        <v>Yes</v>
      </c>
    </row>
    <row r="7" spans="1:11" x14ac:dyDescent="0.2">
      <c r="A7" s="88" t="s">
        <v>445</v>
      </c>
      <c r="B7" s="5" t="s">
        <v>213</v>
      </c>
      <c r="C7" s="90">
        <v>0.75672227530000002</v>
      </c>
      <c r="D7" s="9" t="str">
        <f t="shared" si="0"/>
        <v>N/A</v>
      </c>
      <c r="E7" s="90">
        <v>1.5055002588999999</v>
      </c>
      <c r="F7" s="9" t="str">
        <f t="shared" si="1"/>
        <v>N/A</v>
      </c>
      <c r="G7" s="90">
        <v>2.7065490667000001</v>
      </c>
      <c r="H7" s="9" t="str">
        <f t="shared" si="2"/>
        <v>N/A</v>
      </c>
      <c r="I7" s="10">
        <v>98.95</v>
      </c>
      <c r="J7" s="10">
        <v>79.78</v>
      </c>
      <c r="K7" s="9" t="str">
        <f t="shared" si="3"/>
        <v>No</v>
      </c>
    </row>
    <row r="8" spans="1:11" x14ac:dyDescent="0.2">
      <c r="A8" s="88" t="s">
        <v>446</v>
      </c>
      <c r="B8" s="5" t="s">
        <v>213</v>
      </c>
      <c r="C8" s="90">
        <v>27.708147879999999</v>
      </c>
      <c r="D8" s="9" t="str">
        <f t="shared" si="0"/>
        <v>N/A</v>
      </c>
      <c r="E8" s="90">
        <v>29.595355016999999</v>
      </c>
      <c r="F8" s="9" t="str">
        <f t="shared" si="1"/>
        <v>N/A</v>
      </c>
      <c r="G8" s="90">
        <v>31.449119171</v>
      </c>
      <c r="H8" s="9" t="str">
        <f t="shared" si="2"/>
        <v>N/A</v>
      </c>
      <c r="I8" s="10">
        <v>6.8109999999999999</v>
      </c>
      <c r="J8" s="10">
        <v>6.2640000000000002</v>
      </c>
      <c r="K8" s="9" t="str">
        <f t="shared" si="3"/>
        <v>Yes</v>
      </c>
    </row>
    <row r="9" spans="1:11" x14ac:dyDescent="0.2">
      <c r="A9" s="88" t="s">
        <v>447</v>
      </c>
      <c r="B9" s="5" t="s">
        <v>213</v>
      </c>
      <c r="C9" s="90">
        <v>45.132875521000003</v>
      </c>
      <c r="D9" s="9" t="str">
        <f t="shared" si="0"/>
        <v>N/A</v>
      </c>
      <c r="E9" s="90">
        <v>42.541088109</v>
      </c>
      <c r="F9" s="9" t="str">
        <f t="shared" si="1"/>
        <v>N/A</v>
      </c>
      <c r="G9" s="90">
        <v>39.696282330999999</v>
      </c>
      <c r="H9" s="9" t="str">
        <f t="shared" si="2"/>
        <v>N/A</v>
      </c>
      <c r="I9" s="10">
        <v>-5.74</v>
      </c>
      <c r="J9" s="10">
        <v>-6.69</v>
      </c>
      <c r="K9" s="9" t="str">
        <f t="shared" si="3"/>
        <v>Yes</v>
      </c>
    </row>
    <row r="10" spans="1:11" x14ac:dyDescent="0.2">
      <c r="A10" s="88" t="s">
        <v>448</v>
      </c>
      <c r="B10" s="5" t="s">
        <v>213</v>
      </c>
      <c r="C10" s="90">
        <v>26.148349236000001</v>
      </c>
      <c r="D10" s="9" t="str">
        <f t="shared" si="0"/>
        <v>N/A</v>
      </c>
      <c r="E10" s="90">
        <v>26.156894801</v>
      </c>
      <c r="F10" s="9" t="str">
        <f t="shared" si="1"/>
        <v>N/A</v>
      </c>
      <c r="G10" s="90">
        <v>25.60822082</v>
      </c>
      <c r="H10" s="9" t="str">
        <f t="shared" si="2"/>
        <v>N/A</v>
      </c>
      <c r="I10" s="10">
        <v>3.27E-2</v>
      </c>
      <c r="J10" s="10">
        <v>-2.1</v>
      </c>
      <c r="K10" s="9" t="str">
        <f t="shared" si="3"/>
        <v>Yes</v>
      </c>
    </row>
    <row r="11" spans="1:11" x14ac:dyDescent="0.2">
      <c r="A11" s="88" t="s">
        <v>1642</v>
      </c>
      <c r="B11" s="5" t="s">
        <v>213</v>
      </c>
      <c r="C11" s="90">
        <v>91.650848371999999</v>
      </c>
      <c r="D11" s="9" t="str">
        <f t="shared" si="0"/>
        <v>N/A</v>
      </c>
      <c r="E11" s="90">
        <v>83.068745432</v>
      </c>
      <c r="F11" s="9" t="str">
        <f t="shared" si="1"/>
        <v>N/A</v>
      </c>
      <c r="G11" s="90">
        <v>89.060414860999998</v>
      </c>
      <c r="H11" s="9" t="str">
        <f t="shared" si="2"/>
        <v>N/A</v>
      </c>
      <c r="I11" s="10">
        <v>-9.36</v>
      </c>
      <c r="J11" s="10">
        <v>7.2130000000000001</v>
      </c>
      <c r="K11" s="9" t="str">
        <f t="shared" si="3"/>
        <v>Yes</v>
      </c>
    </row>
    <row r="12" spans="1:11" x14ac:dyDescent="0.2">
      <c r="A12" s="88" t="s">
        <v>16</v>
      </c>
      <c r="B12" s="5" t="s">
        <v>213</v>
      </c>
      <c r="C12" s="90">
        <v>1.6108999661000001</v>
      </c>
      <c r="D12" s="9" t="str">
        <f t="shared" si="0"/>
        <v>N/A</v>
      </c>
      <c r="E12" s="90">
        <v>2.4707077181999999</v>
      </c>
      <c r="F12" s="9" t="str">
        <f t="shared" si="1"/>
        <v>N/A</v>
      </c>
      <c r="G12" s="90">
        <v>4.3321148343000004</v>
      </c>
      <c r="H12" s="9" t="str">
        <f t="shared" si="2"/>
        <v>N/A</v>
      </c>
      <c r="I12" s="10">
        <v>53.37</v>
      </c>
      <c r="J12" s="10">
        <v>75.34</v>
      </c>
      <c r="K12" s="9" t="str">
        <f t="shared" si="3"/>
        <v>No</v>
      </c>
    </row>
    <row r="13" spans="1:11" x14ac:dyDescent="0.2">
      <c r="A13" s="88" t="s">
        <v>36</v>
      </c>
      <c r="B13" s="5" t="s">
        <v>213</v>
      </c>
      <c r="C13" s="90">
        <v>12.81725951</v>
      </c>
      <c r="D13" s="9" t="str">
        <f t="shared" si="0"/>
        <v>N/A</v>
      </c>
      <c r="E13" s="90">
        <v>13.955267362000001</v>
      </c>
      <c r="F13" s="9" t="str">
        <f t="shared" si="1"/>
        <v>N/A</v>
      </c>
      <c r="G13" s="90">
        <v>14.54477312</v>
      </c>
      <c r="H13" s="9" t="str">
        <f t="shared" si="2"/>
        <v>N/A</v>
      </c>
      <c r="I13" s="10">
        <v>8.8789999999999996</v>
      </c>
      <c r="J13" s="10">
        <v>4.2240000000000002</v>
      </c>
      <c r="K13" s="9" t="str">
        <f t="shared" si="3"/>
        <v>Yes</v>
      </c>
    </row>
    <row r="14" spans="1:11" x14ac:dyDescent="0.2">
      <c r="A14" s="88" t="s">
        <v>37</v>
      </c>
      <c r="B14" s="5" t="s">
        <v>213</v>
      </c>
      <c r="C14" s="90">
        <v>79.522993103999994</v>
      </c>
      <c r="D14" s="9" t="str">
        <f t="shared" si="0"/>
        <v>N/A</v>
      </c>
      <c r="E14" s="90">
        <v>83.753004767999997</v>
      </c>
      <c r="F14" s="9" t="str">
        <f t="shared" si="1"/>
        <v>N/A</v>
      </c>
      <c r="G14" s="90">
        <v>64.393129146000007</v>
      </c>
      <c r="H14" s="9" t="str">
        <f t="shared" si="2"/>
        <v>N/A</v>
      </c>
      <c r="I14" s="10">
        <v>5.319</v>
      </c>
      <c r="J14" s="10">
        <v>-23.1</v>
      </c>
      <c r="K14" s="9" t="str">
        <f t="shared" si="3"/>
        <v>Yes</v>
      </c>
    </row>
    <row r="15" spans="1:11" x14ac:dyDescent="0.2">
      <c r="A15" s="88" t="s">
        <v>38</v>
      </c>
      <c r="B15" s="5" t="s">
        <v>213</v>
      </c>
      <c r="C15" s="90">
        <v>0.68419006490000001</v>
      </c>
      <c r="D15" s="9" t="str">
        <f t="shared" si="0"/>
        <v>N/A</v>
      </c>
      <c r="E15" s="90">
        <v>0.89325970519999998</v>
      </c>
      <c r="F15" s="9" t="str">
        <f t="shared" si="1"/>
        <v>N/A</v>
      </c>
      <c r="G15" s="90">
        <v>1.2809429726999999</v>
      </c>
      <c r="H15" s="9" t="str">
        <f t="shared" si="2"/>
        <v>N/A</v>
      </c>
      <c r="I15" s="10">
        <v>30.56</v>
      </c>
      <c r="J15" s="10">
        <v>43.4</v>
      </c>
      <c r="K15" s="9" t="str">
        <f t="shared" si="3"/>
        <v>No</v>
      </c>
    </row>
    <row r="16" spans="1:11" x14ac:dyDescent="0.2">
      <c r="A16" s="88" t="s">
        <v>378</v>
      </c>
      <c r="B16" s="5" t="s">
        <v>213</v>
      </c>
      <c r="C16" s="8">
        <v>46.813239043999999</v>
      </c>
      <c r="D16" s="9" t="str">
        <f t="shared" ref="D16:D41" si="4">IF($B16="N/A","N/A",IF(C16&lt;0,"No","Yes"))</f>
        <v>N/A</v>
      </c>
      <c r="E16" s="8">
        <v>45.450308438999997</v>
      </c>
      <c r="F16" s="9" t="str">
        <f t="shared" ref="F16:F41" si="5">IF($B16="N/A","N/A",IF(E16&lt;0,"No","Yes"))</f>
        <v>N/A</v>
      </c>
      <c r="G16" s="8">
        <v>41.097226630000002</v>
      </c>
      <c r="H16" s="9" t="str">
        <f t="shared" ref="H16:H41" si="6">IF($B16="N/A","N/A",IF(G16&lt;0,"No","Yes"))</f>
        <v>N/A</v>
      </c>
      <c r="I16" s="10">
        <v>-2.91</v>
      </c>
      <c r="J16" s="10">
        <v>-9.58</v>
      </c>
      <c r="K16" s="9" t="str">
        <f t="shared" ref="K16:K41" si="7">IF(J16="Div by 0", "N/A", IF(J16="N/A","N/A", IF(J16&gt;30, "No", IF(J16&lt;-30, "No", "Yes"))))</f>
        <v>Yes</v>
      </c>
    </row>
    <row r="17" spans="1:11" x14ac:dyDescent="0.2">
      <c r="A17" s="88" t="s">
        <v>379</v>
      </c>
      <c r="B17" s="5" t="s">
        <v>213</v>
      </c>
      <c r="C17" s="8">
        <v>0</v>
      </c>
      <c r="D17" s="9" t="str">
        <f t="shared" si="4"/>
        <v>N/A</v>
      </c>
      <c r="E17" s="8">
        <v>0</v>
      </c>
      <c r="F17" s="9" t="str">
        <f t="shared" si="5"/>
        <v>N/A</v>
      </c>
      <c r="G17" s="8">
        <v>0</v>
      </c>
      <c r="H17" s="9" t="str">
        <f t="shared" si="6"/>
        <v>N/A</v>
      </c>
      <c r="I17" s="10" t="s">
        <v>1747</v>
      </c>
      <c r="J17" s="10" t="s">
        <v>1747</v>
      </c>
      <c r="K17" s="9" t="str">
        <f t="shared" si="7"/>
        <v>N/A</v>
      </c>
    </row>
    <row r="18" spans="1:11" x14ac:dyDescent="0.2">
      <c r="A18" s="88" t="s">
        <v>380</v>
      </c>
      <c r="B18" s="5" t="s">
        <v>213</v>
      </c>
      <c r="C18" s="8">
        <v>1.6621446500000001E-2</v>
      </c>
      <c r="D18" s="9" t="str">
        <f t="shared" si="4"/>
        <v>N/A</v>
      </c>
      <c r="E18" s="8">
        <v>3.8944585300000001E-2</v>
      </c>
      <c r="F18" s="9" t="str">
        <f t="shared" si="5"/>
        <v>N/A</v>
      </c>
      <c r="G18" s="8">
        <v>5.8677144299999998E-2</v>
      </c>
      <c r="H18" s="9" t="str">
        <f t="shared" si="6"/>
        <v>N/A</v>
      </c>
      <c r="I18" s="10">
        <v>134.30000000000001</v>
      </c>
      <c r="J18" s="10">
        <v>50.67</v>
      </c>
      <c r="K18" s="9" t="str">
        <f t="shared" si="7"/>
        <v>No</v>
      </c>
    </row>
    <row r="19" spans="1:11" x14ac:dyDescent="0.2">
      <c r="A19" s="88" t="s">
        <v>381</v>
      </c>
      <c r="B19" s="5" t="s">
        <v>213</v>
      </c>
      <c r="C19" s="8">
        <v>4.1450684458999998</v>
      </c>
      <c r="D19" s="9" t="str">
        <f t="shared" si="4"/>
        <v>N/A</v>
      </c>
      <c r="E19" s="8">
        <v>3.3309857334999999</v>
      </c>
      <c r="F19" s="9" t="str">
        <f t="shared" si="5"/>
        <v>N/A</v>
      </c>
      <c r="G19" s="8">
        <v>4.3728343431000001</v>
      </c>
      <c r="H19" s="9" t="str">
        <f t="shared" si="6"/>
        <v>N/A</v>
      </c>
      <c r="I19" s="10">
        <v>-19.600000000000001</v>
      </c>
      <c r="J19" s="10">
        <v>31.28</v>
      </c>
      <c r="K19" s="9" t="str">
        <f t="shared" si="7"/>
        <v>No</v>
      </c>
    </row>
    <row r="20" spans="1:11" x14ac:dyDescent="0.2">
      <c r="A20" s="88" t="s">
        <v>382</v>
      </c>
      <c r="B20" s="5" t="s">
        <v>213</v>
      </c>
      <c r="C20" s="8">
        <v>0.62063367030000005</v>
      </c>
      <c r="D20" s="9" t="str">
        <f t="shared" si="4"/>
        <v>N/A</v>
      </c>
      <c r="E20" s="8">
        <v>1.0054794927999999</v>
      </c>
      <c r="F20" s="9" t="str">
        <f t="shared" si="5"/>
        <v>N/A</v>
      </c>
      <c r="G20" s="8">
        <v>1.3530490957000001</v>
      </c>
      <c r="H20" s="9" t="str">
        <f t="shared" si="6"/>
        <v>N/A</v>
      </c>
      <c r="I20" s="10">
        <v>62.01</v>
      </c>
      <c r="J20" s="10">
        <v>34.57</v>
      </c>
      <c r="K20" s="9" t="str">
        <f t="shared" si="7"/>
        <v>No</v>
      </c>
    </row>
    <row r="21" spans="1:11" x14ac:dyDescent="0.2">
      <c r="A21" s="88" t="s">
        <v>383</v>
      </c>
      <c r="B21" s="5" t="s">
        <v>213</v>
      </c>
      <c r="C21" s="8">
        <v>0.5375346299</v>
      </c>
      <c r="D21" s="9" t="str">
        <f t="shared" si="4"/>
        <v>N/A</v>
      </c>
      <c r="E21" s="8">
        <v>1.3786602898</v>
      </c>
      <c r="F21" s="9" t="str">
        <f t="shared" si="5"/>
        <v>N/A</v>
      </c>
      <c r="G21" s="8">
        <v>3.9156305171999999</v>
      </c>
      <c r="H21" s="9" t="str">
        <f t="shared" si="6"/>
        <v>N/A</v>
      </c>
      <c r="I21" s="10">
        <v>156.5</v>
      </c>
      <c r="J21" s="10">
        <v>184</v>
      </c>
      <c r="K21" s="9" t="str">
        <f t="shared" si="7"/>
        <v>No</v>
      </c>
    </row>
    <row r="22" spans="1:11" x14ac:dyDescent="0.2">
      <c r="A22" s="88" t="s">
        <v>384</v>
      </c>
      <c r="B22" s="5" t="s">
        <v>213</v>
      </c>
      <c r="C22" s="8">
        <v>33.453139092000001</v>
      </c>
      <c r="D22" s="9" t="str">
        <f t="shared" si="4"/>
        <v>N/A</v>
      </c>
      <c r="E22" s="8">
        <v>31.559679373000002</v>
      </c>
      <c r="F22" s="9" t="str">
        <f t="shared" si="5"/>
        <v>N/A</v>
      </c>
      <c r="G22" s="8">
        <v>32.308962985000001</v>
      </c>
      <c r="H22" s="9" t="str">
        <f t="shared" si="6"/>
        <v>N/A</v>
      </c>
      <c r="I22" s="10">
        <v>-5.66</v>
      </c>
      <c r="J22" s="10">
        <v>2.3740000000000001</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0.17168668070000001</v>
      </c>
      <c r="D24" s="9" t="str">
        <f t="shared" si="4"/>
        <v>N/A</v>
      </c>
      <c r="E24" s="8">
        <v>0.2121750563</v>
      </c>
      <c r="F24" s="9" t="str">
        <f t="shared" si="5"/>
        <v>N/A</v>
      </c>
      <c r="G24" s="8">
        <v>0.19672684679999999</v>
      </c>
      <c r="H24" s="9" t="str">
        <f t="shared" si="6"/>
        <v>N/A</v>
      </c>
      <c r="I24" s="10">
        <v>23.58</v>
      </c>
      <c r="J24" s="10">
        <v>-7.28</v>
      </c>
      <c r="K24" s="9" t="str">
        <f t="shared" si="7"/>
        <v>Yes</v>
      </c>
    </row>
    <row r="25" spans="1:11" x14ac:dyDescent="0.2">
      <c r="A25" s="88" t="s">
        <v>387</v>
      </c>
      <c r="B25" s="5" t="s">
        <v>213</v>
      </c>
      <c r="C25" s="8">
        <v>3.5142071384000002</v>
      </c>
      <c r="D25" s="9" t="str">
        <f t="shared" si="4"/>
        <v>N/A</v>
      </c>
      <c r="E25" s="8">
        <v>3.6551211321000001</v>
      </c>
      <c r="F25" s="9" t="str">
        <f t="shared" si="5"/>
        <v>N/A</v>
      </c>
      <c r="G25" s="8">
        <v>3.6330194220999998</v>
      </c>
      <c r="H25" s="9" t="str">
        <f t="shared" si="6"/>
        <v>N/A</v>
      </c>
      <c r="I25" s="10">
        <v>4.01</v>
      </c>
      <c r="J25" s="10">
        <v>-0.60499999999999998</v>
      </c>
      <c r="K25" s="9" t="str">
        <f t="shared" si="7"/>
        <v>Yes</v>
      </c>
    </row>
    <row r="26" spans="1:11" x14ac:dyDescent="0.2">
      <c r="A26" s="88" t="s">
        <v>388</v>
      </c>
      <c r="B26" s="5" t="s">
        <v>213</v>
      </c>
      <c r="C26" s="8">
        <v>4.7126470161</v>
      </c>
      <c r="D26" s="9" t="str">
        <f t="shared" si="4"/>
        <v>N/A</v>
      </c>
      <c r="E26" s="8">
        <v>7.2768149811000002</v>
      </c>
      <c r="F26" s="9" t="str">
        <f t="shared" si="5"/>
        <v>N/A</v>
      </c>
      <c r="G26" s="8">
        <v>7.4038289549999998</v>
      </c>
      <c r="H26" s="9" t="str">
        <f t="shared" si="6"/>
        <v>N/A</v>
      </c>
      <c r="I26" s="10">
        <v>54.41</v>
      </c>
      <c r="J26" s="10">
        <v>1.7450000000000001</v>
      </c>
      <c r="K26" s="9" t="str">
        <f t="shared" si="7"/>
        <v>Yes</v>
      </c>
    </row>
    <row r="27" spans="1:11" x14ac:dyDescent="0.2">
      <c r="A27" s="88" t="s">
        <v>389</v>
      </c>
      <c r="B27" s="5" t="s">
        <v>213</v>
      </c>
      <c r="C27" s="8">
        <v>6.7075605600000004E-2</v>
      </c>
      <c r="D27" s="9" t="str">
        <f t="shared" si="4"/>
        <v>N/A</v>
      </c>
      <c r="E27" s="8">
        <v>6.00525383E-2</v>
      </c>
      <c r="F27" s="9" t="str">
        <f t="shared" si="5"/>
        <v>N/A</v>
      </c>
      <c r="G27" s="8">
        <v>4.9660236500000003E-2</v>
      </c>
      <c r="H27" s="9" t="str">
        <f t="shared" si="6"/>
        <v>N/A</v>
      </c>
      <c r="I27" s="10">
        <v>-10.5</v>
      </c>
      <c r="J27" s="10">
        <v>-17.3</v>
      </c>
      <c r="K27" s="9" t="str">
        <f t="shared" si="7"/>
        <v>Yes</v>
      </c>
    </row>
    <row r="28" spans="1:11" x14ac:dyDescent="0.2">
      <c r="A28" s="88" t="s">
        <v>390</v>
      </c>
      <c r="B28" s="5" t="s">
        <v>213</v>
      </c>
      <c r="C28" s="8">
        <v>8.6027659000000006E-2</v>
      </c>
      <c r="D28" s="9" t="str">
        <f t="shared" si="4"/>
        <v>N/A</v>
      </c>
      <c r="E28" s="8">
        <v>7.9591966200000003E-2</v>
      </c>
      <c r="F28" s="9" t="str">
        <f t="shared" si="5"/>
        <v>N/A</v>
      </c>
      <c r="G28" s="8">
        <v>7.0221163200000006E-2</v>
      </c>
      <c r="H28" s="9" t="str">
        <f t="shared" si="6"/>
        <v>N/A</v>
      </c>
      <c r="I28" s="10">
        <v>-7.48</v>
      </c>
      <c r="J28" s="10">
        <v>-11.8</v>
      </c>
      <c r="K28" s="9" t="str">
        <f t="shared" si="7"/>
        <v>Yes</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8" t="s">
        <v>393</v>
      </c>
      <c r="B31" s="5" t="s">
        <v>213</v>
      </c>
      <c r="C31" s="8">
        <v>3.0891806099999999E-2</v>
      </c>
      <c r="D31" s="9" t="str">
        <f t="shared" si="4"/>
        <v>N/A</v>
      </c>
      <c r="E31" s="8">
        <v>0.2151198553</v>
      </c>
      <c r="F31" s="9" t="str">
        <f t="shared" si="5"/>
        <v>N/A</v>
      </c>
      <c r="G31" s="8">
        <v>0.22488161749999999</v>
      </c>
      <c r="H31" s="9" t="str">
        <f t="shared" si="6"/>
        <v>N/A</v>
      </c>
      <c r="I31" s="10">
        <v>596.4</v>
      </c>
      <c r="J31" s="10">
        <v>4.5380000000000003</v>
      </c>
      <c r="K31" s="9" t="str">
        <f t="shared" si="7"/>
        <v>Yes</v>
      </c>
    </row>
    <row r="32" spans="1:11" x14ac:dyDescent="0.2">
      <c r="A32" s="88" t="s">
        <v>394</v>
      </c>
      <c r="B32" s="5" t="s">
        <v>213</v>
      </c>
      <c r="C32" s="8">
        <v>2.0643688999999999E-3</v>
      </c>
      <c r="D32" s="9" t="str">
        <f t="shared" si="4"/>
        <v>N/A</v>
      </c>
      <c r="E32" s="8">
        <v>1.8535449799999999E-2</v>
      </c>
      <c r="F32" s="9" t="str">
        <f t="shared" si="5"/>
        <v>N/A</v>
      </c>
      <c r="G32" s="8">
        <v>4.5100176999999998E-2</v>
      </c>
      <c r="H32" s="9" t="str">
        <f t="shared" si="6"/>
        <v>N/A</v>
      </c>
      <c r="I32" s="10">
        <v>797.9</v>
      </c>
      <c r="J32" s="10">
        <v>143.30000000000001</v>
      </c>
      <c r="K32" s="9" t="str">
        <f t="shared" si="7"/>
        <v>No</v>
      </c>
    </row>
    <row r="33" spans="1:11" x14ac:dyDescent="0.2">
      <c r="A33" s="88" t="s">
        <v>395</v>
      </c>
      <c r="B33" s="5" t="s">
        <v>213</v>
      </c>
      <c r="C33" s="8">
        <v>7.56648548E-2</v>
      </c>
      <c r="D33" s="9" t="str">
        <f t="shared" si="4"/>
        <v>N/A</v>
      </c>
      <c r="E33" s="8">
        <v>4.1297372899999997E-2</v>
      </c>
      <c r="F33" s="9" t="str">
        <f t="shared" si="5"/>
        <v>N/A</v>
      </c>
      <c r="G33" s="8">
        <v>5.6343945100000001E-2</v>
      </c>
      <c r="H33" s="9" t="str">
        <f t="shared" si="6"/>
        <v>N/A</v>
      </c>
      <c r="I33" s="10">
        <v>-45.4</v>
      </c>
      <c r="J33" s="10">
        <v>36.43</v>
      </c>
      <c r="K33" s="9" t="str">
        <f t="shared" si="7"/>
        <v>No</v>
      </c>
    </row>
    <row r="34" spans="1:11" x14ac:dyDescent="0.2">
      <c r="A34" s="88" t="s">
        <v>396</v>
      </c>
      <c r="B34" s="5" t="s">
        <v>213</v>
      </c>
      <c r="C34" s="8">
        <v>1.22879E-5</v>
      </c>
      <c r="D34" s="9" t="str">
        <f t="shared" si="4"/>
        <v>N/A</v>
      </c>
      <c r="E34" s="8">
        <v>1.434254E-4</v>
      </c>
      <c r="F34" s="9" t="str">
        <f t="shared" si="5"/>
        <v>N/A</v>
      </c>
      <c r="G34" s="8">
        <v>5.1292850000000001E-4</v>
      </c>
      <c r="H34" s="9" t="str">
        <f t="shared" si="6"/>
        <v>N/A</v>
      </c>
      <c r="I34" s="10">
        <v>1067</v>
      </c>
      <c r="J34" s="10">
        <v>257.60000000000002</v>
      </c>
      <c r="K34" s="9" t="str">
        <f t="shared" si="7"/>
        <v>No</v>
      </c>
    </row>
    <row r="35" spans="1:11" x14ac:dyDescent="0.2">
      <c r="A35" s="88" t="s">
        <v>397</v>
      </c>
      <c r="B35" s="5" t="s">
        <v>213</v>
      </c>
      <c r="C35" s="8">
        <v>1.6793480000000001E-4</v>
      </c>
      <c r="D35" s="9" t="str">
        <f t="shared" si="4"/>
        <v>N/A</v>
      </c>
      <c r="E35" s="8">
        <v>1.7973953999999999E-3</v>
      </c>
      <c r="F35" s="9" t="str">
        <f t="shared" si="5"/>
        <v>N/A</v>
      </c>
      <c r="G35" s="8">
        <v>3.7196699399999998E-2</v>
      </c>
      <c r="H35" s="9" t="str">
        <f t="shared" si="6"/>
        <v>N/A</v>
      </c>
      <c r="I35" s="10">
        <v>970.3</v>
      </c>
      <c r="J35" s="10">
        <v>1969</v>
      </c>
      <c r="K35" s="9" t="str">
        <f t="shared" si="7"/>
        <v>No</v>
      </c>
    </row>
    <row r="36" spans="1:11" x14ac:dyDescent="0.2">
      <c r="A36" s="88"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0.64344003159999996</v>
      </c>
      <c r="D38" s="9" t="str">
        <f t="shared" si="4"/>
        <v>N/A</v>
      </c>
      <c r="E38" s="8">
        <v>0.81321310859999996</v>
      </c>
      <c r="F38" s="9" t="str">
        <f t="shared" si="5"/>
        <v>N/A</v>
      </c>
      <c r="G38" s="8">
        <v>0.6227640109</v>
      </c>
      <c r="H38" s="9" t="str">
        <f t="shared" si="6"/>
        <v>N/A</v>
      </c>
      <c r="I38" s="10">
        <v>26.39</v>
      </c>
      <c r="J38" s="10">
        <v>-23.4</v>
      </c>
      <c r="K38" s="9" t="str">
        <f t="shared" si="7"/>
        <v>Yes</v>
      </c>
    </row>
    <row r="39" spans="1:11" x14ac:dyDescent="0.2">
      <c r="A39" s="88" t="s">
        <v>401</v>
      </c>
      <c r="B39" s="5" t="s">
        <v>213</v>
      </c>
      <c r="C39" s="8">
        <v>5.1098659999000002</v>
      </c>
      <c r="D39" s="9" t="str">
        <f t="shared" si="4"/>
        <v>N/A</v>
      </c>
      <c r="E39" s="8">
        <v>4.8553449123999997</v>
      </c>
      <c r="F39" s="9" t="str">
        <f t="shared" si="5"/>
        <v>N/A</v>
      </c>
      <c r="G39" s="8">
        <v>4.5290523485999996</v>
      </c>
      <c r="H39" s="9" t="str">
        <f t="shared" si="6"/>
        <v>N/A</v>
      </c>
      <c r="I39" s="10">
        <v>-4.9800000000000004</v>
      </c>
      <c r="J39" s="10">
        <v>-6.72</v>
      </c>
      <c r="K39" s="9" t="str">
        <f t="shared" si="7"/>
        <v>Yes</v>
      </c>
    </row>
    <row r="40" spans="1:11" x14ac:dyDescent="0.2">
      <c r="A40" s="88" t="s">
        <v>402</v>
      </c>
      <c r="B40" s="5" t="s">
        <v>213</v>
      </c>
      <c r="C40" s="8">
        <v>1.22879E-5</v>
      </c>
      <c r="D40" s="9" t="str">
        <f t="shared" si="4"/>
        <v>N/A</v>
      </c>
      <c r="E40" s="8">
        <v>6.6769120999999997E-3</v>
      </c>
      <c r="F40" s="9" t="str">
        <f t="shared" si="5"/>
        <v>N/A</v>
      </c>
      <c r="G40" s="8">
        <v>2.4310934499999999E-2</v>
      </c>
      <c r="H40" s="9" t="str">
        <f t="shared" si="6"/>
        <v>N/A</v>
      </c>
      <c r="I40" s="10">
        <v>54237</v>
      </c>
      <c r="J40" s="10">
        <v>264.10000000000002</v>
      </c>
      <c r="K40" s="9" t="str">
        <f t="shared" si="7"/>
        <v>No</v>
      </c>
    </row>
    <row r="41" spans="1:11" x14ac:dyDescent="0.2">
      <c r="A41" s="88" t="s">
        <v>403</v>
      </c>
      <c r="B41" s="5" t="s">
        <v>213</v>
      </c>
      <c r="C41" s="8">
        <v>0</v>
      </c>
      <c r="D41" s="9" t="str">
        <f t="shared" si="4"/>
        <v>N/A</v>
      </c>
      <c r="E41" s="8">
        <v>5.7980499999999998E-5</v>
      </c>
      <c r="F41" s="9" t="str">
        <f t="shared" si="5"/>
        <v>N/A</v>
      </c>
      <c r="G41" s="8">
        <v>0</v>
      </c>
      <c r="H41" s="9" t="str">
        <f t="shared" si="6"/>
        <v>N/A</v>
      </c>
      <c r="I41" s="10" t="s">
        <v>1747</v>
      </c>
      <c r="J41" s="10">
        <v>-100</v>
      </c>
      <c r="K41" s="9" t="str">
        <f t="shared" si="7"/>
        <v>No</v>
      </c>
    </row>
    <row r="42" spans="1:11" x14ac:dyDescent="0.2">
      <c r="A42" s="88" t="s">
        <v>32</v>
      </c>
      <c r="B42" s="5" t="s">
        <v>213</v>
      </c>
      <c r="C42" s="8">
        <v>99.999713282000002</v>
      </c>
      <c r="D42" s="9" t="str">
        <f t="shared" ref="D42:D51" si="8">IF($B42="N/A","N/A",IF(C42&lt;0,"No","Yes"))</f>
        <v>N/A</v>
      </c>
      <c r="E42" s="8">
        <v>99.905793896999995</v>
      </c>
      <c r="F42" s="9" t="str">
        <f t="shared" ref="F42:F51" si="9">IF($B42="N/A","N/A",IF(E42&lt;0,"No","Yes"))</f>
        <v>N/A</v>
      </c>
      <c r="G42" s="8">
        <v>95.712202371999993</v>
      </c>
      <c r="H42" s="9" t="str">
        <f t="shared" ref="H42:H51" si="10">IF($B42="N/A","N/A",IF(G42&lt;0,"No","Yes"))</f>
        <v>N/A</v>
      </c>
      <c r="I42" s="10">
        <v>-9.4E-2</v>
      </c>
      <c r="J42" s="10">
        <v>-4.2</v>
      </c>
      <c r="K42" s="9" t="str">
        <f t="shared" ref="K42:K51" si="11">IF(J42="Div by 0", "N/A", IF(J42="N/A","N/A", IF(J42&gt;30, "No", IF(J42&lt;-30, "No", "Yes"))))</f>
        <v>Yes</v>
      </c>
    </row>
    <row r="43" spans="1:11" x14ac:dyDescent="0.2">
      <c r="A43" s="88" t="s">
        <v>39</v>
      </c>
      <c r="B43" s="5" t="s">
        <v>213</v>
      </c>
      <c r="C43" s="8">
        <v>99.999793530000005</v>
      </c>
      <c r="D43" s="9" t="str">
        <f t="shared" si="8"/>
        <v>N/A</v>
      </c>
      <c r="E43" s="8">
        <v>99.999987740999998</v>
      </c>
      <c r="F43" s="9" t="str">
        <f t="shared" si="9"/>
        <v>N/A</v>
      </c>
      <c r="G43" s="8">
        <v>96.919646263000004</v>
      </c>
      <c r="H43" s="9" t="str">
        <f t="shared" si="10"/>
        <v>N/A</v>
      </c>
      <c r="I43" s="10">
        <v>2.0000000000000001E-4</v>
      </c>
      <c r="J43" s="10">
        <v>-3.08</v>
      </c>
      <c r="K43" s="9" t="str">
        <f t="shared" si="11"/>
        <v>Yes</v>
      </c>
    </row>
    <row r="44" spans="1:11" x14ac:dyDescent="0.2">
      <c r="A44" s="88" t="s">
        <v>40</v>
      </c>
      <c r="B44" s="5" t="s">
        <v>213</v>
      </c>
      <c r="C44" s="8">
        <v>51.218962134999998</v>
      </c>
      <c r="D44" s="9" t="str">
        <f t="shared" si="8"/>
        <v>N/A</v>
      </c>
      <c r="E44" s="8">
        <v>51.469138973</v>
      </c>
      <c r="F44" s="9" t="str">
        <f t="shared" si="9"/>
        <v>N/A</v>
      </c>
      <c r="G44" s="8">
        <v>50.203415966000001</v>
      </c>
      <c r="H44" s="9" t="str">
        <f t="shared" si="10"/>
        <v>N/A</v>
      </c>
      <c r="I44" s="10">
        <v>0.4884</v>
      </c>
      <c r="J44" s="10">
        <v>-2.46</v>
      </c>
      <c r="K44" s="9" t="str">
        <f t="shared" si="11"/>
        <v>Yes</v>
      </c>
    </row>
    <row r="45" spans="1:11" x14ac:dyDescent="0.2">
      <c r="A45" s="88" t="s">
        <v>163</v>
      </c>
      <c r="B45" s="5" t="s">
        <v>213</v>
      </c>
      <c r="C45" s="8">
        <v>99.671634272999995</v>
      </c>
      <c r="D45" s="9" t="str">
        <f t="shared" si="8"/>
        <v>N/A</v>
      </c>
      <c r="E45" s="8">
        <v>99.724595683999993</v>
      </c>
      <c r="F45" s="9" t="str">
        <f t="shared" si="9"/>
        <v>N/A</v>
      </c>
      <c r="G45" s="8">
        <v>99.695036944999998</v>
      </c>
      <c r="H45" s="9" t="str">
        <f t="shared" si="10"/>
        <v>N/A</v>
      </c>
      <c r="I45" s="10">
        <v>5.3100000000000001E-2</v>
      </c>
      <c r="J45" s="10">
        <v>-0.03</v>
      </c>
      <c r="K45" s="9" t="str">
        <f t="shared" si="11"/>
        <v>Yes</v>
      </c>
    </row>
    <row r="46" spans="1:11" x14ac:dyDescent="0.2">
      <c r="A46" s="88"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8"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8" t="s">
        <v>43</v>
      </c>
      <c r="B48" s="5" t="s">
        <v>213</v>
      </c>
      <c r="C48" s="8">
        <v>99.929629210000002</v>
      </c>
      <c r="D48" s="9" t="str">
        <f t="shared" si="8"/>
        <v>N/A</v>
      </c>
      <c r="E48" s="8">
        <v>99.925037560000007</v>
      </c>
      <c r="F48" s="9" t="str">
        <f t="shared" si="9"/>
        <v>N/A</v>
      </c>
      <c r="G48" s="8">
        <v>99.907979635999993</v>
      </c>
      <c r="H48" s="9" t="str">
        <f t="shared" si="10"/>
        <v>N/A</v>
      </c>
      <c r="I48" s="10">
        <v>-5.0000000000000001E-3</v>
      </c>
      <c r="J48" s="10">
        <v>-1.7000000000000001E-2</v>
      </c>
      <c r="K48" s="9" t="str">
        <f t="shared" si="11"/>
        <v>Yes</v>
      </c>
    </row>
    <row r="49" spans="1:12" x14ac:dyDescent="0.2">
      <c r="A49" s="88" t="s">
        <v>44</v>
      </c>
      <c r="B49" s="5" t="s">
        <v>213</v>
      </c>
      <c r="C49" s="8">
        <v>83.146997217000006</v>
      </c>
      <c r="D49" s="9" t="str">
        <f t="shared" si="8"/>
        <v>N/A</v>
      </c>
      <c r="E49" s="8">
        <v>79.458796508000006</v>
      </c>
      <c r="F49" s="9" t="str">
        <f t="shared" si="9"/>
        <v>N/A</v>
      </c>
      <c r="G49" s="8">
        <v>76.899673641000007</v>
      </c>
      <c r="H49" s="9" t="str">
        <f t="shared" si="10"/>
        <v>N/A</v>
      </c>
      <c r="I49" s="10">
        <v>-4.4400000000000004</v>
      </c>
      <c r="J49" s="10">
        <v>-3.22</v>
      </c>
      <c r="K49" s="9" t="str">
        <f t="shared" si="11"/>
        <v>Yes</v>
      </c>
    </row>
    <row r="50" spans="1:12" x14ac:dyDescent="0.2">
      <c r="A50" s="88" t="s">
        <v>45</v>
      </c>
      <c r="B50" s="5" t="s">
        <v>213</v>
      </c>
      <c r="C50" s="8">
        <v>16.853002783000001</v>
      </c>
      <c r="D50" s="9" t="str">
        <f t="shared" si="8"/>
        <v>N/A</v>
      </c>
      <c r="E50" s="8">
        <v>20.541203492000001</v>
      </c>
      <c r="F50" s="9" t="str">
        <f t="shared" si="9"/>
        <v>N/A</v>
      </c>
      <c r="G50" s="8">
        <v>23.100326359</v>
      </c>
      <c r="H50" s="9" t="str">
        <f t="shared" si="10"/>
        <v>N/A</v>
      </c>
      <c r="I50" s="10">
        <v>21.88</v>
      </c>
      <c r="J50" s="10">
        <v>12.46</v>
      </c>
      <c r="K50" s="9" t="str">
        <f t="shared" si="11"/>
        <v>Yes</v>
      </c>
    </row>
    <row r="51" spans="1:12" x14ac:dyDescent="0.2">
      <c r="A51" s="88"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0.56373238069999998</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0.11308862879999999</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0.2041375007</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2.1892800000000002E-5</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12452903</v>
      </c>
      <c r="D7" s="34" t="str">
        <f>IF($B7="N/A","N/A",IF(C7&gt;15,"No",IF(C7&lt;-15,"No","Yes")))</f>
        <v>N/A</v>
      </c>
      <c r="E7" s="33">
        <v>12635606</v>
      </c>
      <c r="F7" s="34" t="str">
        <f>IF($B7="N/A","N/A",IF(E7&gt;15,"No",IF(E7&lt;-15,"No","Yes")))</f>
        <v>N/A</v>
      </c>
      <c r="G7" s="33">
        <v>12881558</v>
      </c>
      <c r="H7" s="34" t="str">
        <f>IF($B7="N/A","N/A",IF(G7&gt;15,"No",IF(G7&lt;-15,"No","Yes")))</f>
        <v>N/A</v>
      </c>
      <c r="I7" s="35">
        <v>1.4670000000000001</v>
      </c>
      <c r="J7" s="35">
        <v>1.946</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99.999501409000004</v>
      </c>
      <c r="F11" s="9" t="str">
        <f>IF(OR($B11="N/A",$E11="N/A"),"N/A",IF(E11&gt;100,"No",IF(E11&lt;95,"No","Yes")))</f>
        <v>Yes</v>
      </c>
      <c r="G11" s="9">
        <v>99.965221597999999</v>
      </c>
      <c r="H11" s="9" t="str">
        <f>IF($B11="N/A","N/A",IF(G11&gt;100,"No",IF(G11&lt;95,"No","Yes")))</f>
        <v>Yes</v>
      </c>
      <c r="I11" s="10">
        <v>0</v>
      </c>
      <c r="J11" s="10">
        <v>-3.4000000000000002E-2</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 t="s">
        <v>13</v>
      </c>
      <c r="B14" s="37" t="s">
        <v>213</v>
      </c>
      <c r="C14" s="38">
        <v>12452903</v>
      </c>
      <c r="D14" s="9" t="str">
        <f>IF($B14="N/A","N/A",IF(C14&gt;15,"No",IF(C14&lt;-15,"No","Yes")))</f>
        <v>N/A</v>
      </c>
      <c r="E14" s="38">
        <v>12635606</v>
      </c>
      <c r="F14" s="9" t="str">
        <f>IF($B14="N/A","N/A",IF(E14&gt;15,"No",IF(E14&lt;-15,"No","Yes")))</f>
        <v>N/A</v>
      </c>
      <c r="G14" s="38">
        <v>12881558</v>
      </c>
      <c r="H14" s="9" t="str">
        <f>IF($B14="N/A","N/A",IF(G14&gt;15,"No",IF(G14&lt;-15,"No","Yes")))</f>
        <v>N/A</v>
      </c>
      <c r="I14" s="10">
        <v>1.4670000000000001</v>
      </c>
      <c r="J14" s="10">
        <v>1.946</v>
      </c>
      <c r="K14" s="9" t="str">
        <f t="shared" si="0"/>
        <v>Yes</v>
      </c>
    </row>
    <row r="15" spans="1:11" ht="14.25" customHeight="1" x14ac:dyDescent="0.2">
      <c r="A15" s="3" t="s">
        <v>444</v>
      </c>
      <c r="B15" s="37" t="s">
        <v>213</v>
      </c>
      <c r="C15" s="9">
        <v>34.423491454000001</v>
      </c>
      <c r="D15" s="9" t="str">
        <f>IF($B15="N/A","N/A",IF(C15&gt;15,"No",IF(C15&lt;-15,"No","Yes")))</f>
        <v>N/A</v>
      </c>
      <c r="E15" s="9">
        <v>0</v>
      </c>
      <c r="F15" s="9" t="str">
        <f>IF($B15="N/A","N/A",IF(E15&gt;15,"No",IF(E15&lt;-15,"No","Yes")))</f>
        <v>N/A</v>
      </c>
      <c r="G15" s="9">
        <v>1.55261E-5</v>
      </c>
      <c r="H15" s="9" t="str">
        <f>IF($B15="N/A","N/A",IF(G15&gt;15,"No",IF(G15&lt;-15,"No","Yes")))</f>
        <v>N/A</v>
      </c>
      <c r="I15" s="10">
        <v>-100</v>
      </c>
      <c r="J15" s="10" t="s">
        <v>1747</v>
      </c>
      <c r="K15" s="9" t="str">
        <f t="shared" si="0"/>
        <v>N/A</v>
      </c>
    </row>
    <row r="16" spans="1:11" ht="12.75" customHeight="1" x14ac:dyDescent="0.2">
      <c r="A16" s="3" t="s">
        <v>862</v>
      </c>
      <c r="B16" s="37" t="s">
        <v>213</v>
      </c>
      <c r="C16" s="39">
        <v>63.174499920999999</v>
      </c>
      <c r="D16" s="9" t="str">
        <f>IF($B16="N/A","N/A",IF(C16&gt;15,"No",IF(C16&lt;-15,"No","Yes")))</f>
        <v>N/A</v>
      </c>
      <c r="E16" s="39" t="s">
        <v>1747</v>
      </c>
      <c r="F16" s="9" t="str">
        <f>IF($B16="N/A","N/A",IF(E16&gt;15,"No",IF(E16&lt;-15,"No","Yes")))</f>
        <v>N/A</v>
      </c>
      <c r="G16" s="39">
        <v>1</v>
      </c>
      <c r="H16" s="9" t="str">
        <f>IF($B16="N/A","N/A",IF(G16&gt;15,"No",IF(G16&lt;-15,"No","Yes")))</f>
        <v>N/A</v>
      </c>
      <c r="I16" s="10" t="s">
        <v>1747</v>
      </c>
      <c r="J16" s="10" t="s">
        <v>1747</v>
      </c>
      <c r="K16" s="9" t="str">
        <f t="shared" si="0"/>
        <v>N/A</v>
      </c>
    </row>
    <row r="17" spans="1:11" x14ac:dyDescent="0.2">
      <c r="A17" s="3" t="s">
        <v>131</v>
      </c>
      <c r="B17" s="37" t="s">
        <v>213</v>
      </c>
      <c r="C17" s="38">
        <v>2711</v>
      </c>
      <c r="D17" s="9" t="str">
        <f>IF($B17="N/A","N/A",IF(C17&gt;15,"No",IF(C17&lt;-15,"No","Yes")))</f>
        <v>N/A</v>
      </c>
      <c r="E17" s="38">
        <v>2782</v>
      </c>
      <c r="F17" s="9" t="str">
        <f>IF($B17="N/A","N/A",IF(E17&gt;15,"No",IF(E17&lt;-15,"No","Yes")))</f>
        <v>N/A</v>
      </c>
      <c r="G17" s="38">
        <v>4085</v>
      </c>
      <c r="H17" s="9" t="str">
        <f>IF($B17="N/A","N/A",IF(G17&gt;15,"No",IF(G17&lt;-15,"No","Yes")))</f>
        <v>N/A</v>
      </c>
      <c r="I17" s="10">
        <v>2.6190000000000002</v>
      </c>
      <c r="J17" s="10">
        <v>46.84</v>
      </c>
      <c r="K17" s="9" t="str">
        <f t="shared" si="0"/>
        <v>No</v>
      </c>
    </row>
    <row r="18" spans="1:11" x14ac:dyDescent="0.2">
      <c r="A18" s="3" t="s">
        <v>346</v>
      </c>
      <c r="B18" s="37" t="s">
        <v>213</v>
      </c>
      <c r="C18" s="8" t="s">
        <v>213</v>
      </c>
      <c r="D18" s="9" t="str">
        <f>IF($B18="N/A","N/A",IF(C18&gt;15,"No",IF(C18&lt;-15,"No","Yes")))</f>
        <v>N/A</v>
      </c>
      <c r="E18" s="8">
        <v>2.2017147399999999E-2</v>
      </c>
      <c r="F18" s="9" t="str">
        <f>IF($B18="N/A","N/A",IF(E18&gt;15,"No",IF(E18&lt;-15,"No","Yes")))</f>
        <v>N/A</v>
      </c>
      <c r="G18" s="8">
        <v>3.1712002500000003E-2</v>
      </c>
      <c r="H18" s="9" t="str">
        <f>IF($B18="N/A","N/A",IF(G18&gt;15,"No",IF(G18&lt;-15,"No","Yes")))</f>
        <v>N/A</v>
      </c>
      <c r="I18" s="10" t="s">
        <v>213</v>
      </c>
      <c r="J18" s="10">
        <v>44.03</v>
      </c>
      <c r="K18" s="9" t="str">
        <f t="shared" si="0"/>
        <v>No</v>
      </c>
    </row>
    <row r="19" spans="1:11" ht="27.75" customHeight="1" x14ac:dyDescent="0.2">
      <c r="A19" s="3" t="s">
        <v>841</v>
      </c>
      <c r="B19" s="37" t="s">
        <v>213</v>
      </c>
      <c r="C19" s="39">
        <v>47.119513095000002</v>
      </c>
      <c r="D19" s="9" t="str">
        <f>IF($B19="N/A","N/A",IF(C19&gt;60,"No",IF(C19&lt;15,"No","Yes")))</f>
        <v>N/A</v>
      </c>
      <c r="E19" s="39">
        <v>36.377785766000002</v>
      </c>
      <c r="F19" s="9" t="str">
        <f>IF($B19="N/A","N/A",IF(E19&gt;60,"No",IF(E19&lt;15,"No","Yes")))</f>
        <v>N/A</v>
      </c>
      <c r="G19" s="39">
        <v>36.483231334000003</v>
      </c>
      <c r="H19" s="9" t="str">
        <f>IF($B19="N/A","N/A",IF(G19&gt;60,"No",IF(G19&lt;15,"No","Yes")))</f>
        <v>N/A</v>
      </c>
      <c r="I19" s="10">
        <v>-22.8</v>
      </c>
      <c r="J19" s="10">
        <v>0.28989999999999999</v>
      </c>
      <c r="K19" s="9" t="str">
        <f t="shared" si="0"/>
        <v>Yes</v>
      </c>
    </row>
    <row r="20" spans="1:11" x14ac:dyDescent="0.2">
      <c r="A20" s="3" t="s">
        <v>27</v>
      </c>
      <c r="B20" s="37" t="s">
        <v>217</v>
      </c>
      <c r="C20" s="38">
        <v>0</v>
      </c>
      <c r="D20" s="9" t="str">
        <f>IF($B20="N/A","N/A",IF(C20="N/A","N/A",IF(C20=0,"Yes","No")))</f>
        <v>Yes</v>
      </c>
      <c r="E20" s="38">
        <v>11</v>
      </c>
      <c r="F20" s="9" t="str">
        <f>IF($B20="N/A","N/A",IF(E20="N/A","N/A",IF(E20=0,"Yes","No")))</f>
        <v>No</v>
      </c>
      <c r="G20" s="38">
        <v>11</v>
      </c>
      <c r="H20" s="9" t="str">
        <f>IF($B20="N/A","N/A",IF(G20=0,"Yes","No"))</f>
        <v>No</v>
      </c>
      <c r="I20" s="10" t="s">
        <v>1747</v>
      </c>
      <c r="J20" s="10">
        <v>900</v>
      </c>
      <c r="K20" s="9" t="str">
        <f t="shared" si="0"/>
        <v>No</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12452903</v>
      </c>
      <c r="D6" s="9" t="str">
        <f>IF($B6="N/A","N/A",IF(C6&gt;15,"No",IF(C6&lt;-15,"No","Yes")))</f>
        <v>N/A</v>
      </c>
      <c r="E6" s="38">
        <v>12635606</v>
      </c>
      <c r="F6" s="9" t="str">
        <f>IF($B6="N/A","N/A",IF(E6&gt;15,"No",IF(E6&lt;-15,"No","Yes")))</f>
        <v>N/A</v>
      </c>
      <c r="G6" s="38">
        <v>12881558</v>
      </c>
      <c r="H6" s="9" t="str">
        <f>IF($B6="N/A","N/A",IF(G6&gt;15,"No",IF(G6&lt;-15,"No","Yes")))</f>
        <v>N/A</v>
      </c>
      <c r="I6" s="10">
        <v>1.4670000000000001</v>
      </c>
      <c r="J6" s="10">
        <v>1.946</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59.581889058000002</v>
      </c>
      <c r="D9" s="9" t="str">
        <f>IF($B9="N/A","N/A",IF(C9&gt;60,"No",IF(C9&lt;15,"No","Yes")))</f>
        <v>Yes</v>
      </c>
      <c r="E9" s="39">
        <v>58.475868747</v>
      </c>
      <c r="F9" s="9" t="str">
        <f>IF($B9="N/A","N/A",IF(E9&gt;60,"No",IF(E9&lt;15,"No","Yes")))</f>
        <v>Yes</v>
      </c>
      <c r="G9" s="39">
        <v>62.146046929999997</v>
      </c>
      <c r="H9" s="9" t="str">
        <f>IF($B9="N/A","N/A",IF(G9&gt;60,"No",IF(G9&lt;15,"No","Yes")))</f>
        <v>No</v>
      </c>
      <c r="I9" s="10">
        <v>-1.86</v>
      </c>
      <c r="J9" s="10">
        <v>6.2759999999999998</v>
      </c>
      <c r="K9" s="9" t="str">
        <f t="shared" si="0"/>
        <v>Yes</v>
      </c>
    </row>
    <row r="10" spans="1:11" x14ac:dyDescent="0.2">
      <c r="A10" s="3" t="s">
        <v>14</v>
      </c>
      <c r="B10" s="37" t="s">
        <v>272</v>
      </c>
      <c r="C10" s="9">
        <v>0.95857166800000004</v>
      </c>
      <c r="D10" s="9" t="str">
        <f>IF($B10="N/A","N/A",IF(C10&gt;15,"No",IF(C10&lt;=0,"No","Yes")))</f>
        <v>Yes</v>
      </c>
      <c r="E10" s="9">
        <v>0.90058996769999999</v>
      </c>
      <c r="F10" s="9" t="str">
        <f>IF($B10="N/A","N/A",IF(E10&gt;15,"No",IF(E10&lt;=0,"No","Yes")))</f>
        <v>Yes</v>
      </c>
      <c r="G10" s="9">
        <v>1.1221158186</v>
      </c>
      <c r="H10" s="9" t="str">
        <f>IF($B10="N/A","N/A",IF(G10&gt;15,"No",IF(G10&lt;=0,"No","Yes")))</f>
        <v>Yes</v>
      </c>
      <c r="I10" s="10">
        <v>-6.05</v>
      </c>
      <c r="J10" s="10">
        <v>24.6</v>
      </c>
      <c r="K10" s="9" t="str">
        <f t="shared" si="0"/>
        <v>Yes</v>
      </c>
    </row>
    <row r="11" spans="1:11" x14ac:dyDescent="0.2">
      <c r="A11" s="3" t="s">
        <v>877</v>
      </c>
      <c r="B11" s="37" t="s">
        <v>213</v>
      </c>
      <c r="C11" s="39">
        <v>81.186688447999998</v>
      </c>
      <c r="D11" s="9" t="str">
        <f>IF($B11="N/A","N/A",IF(C11&gt;15,"No",IF(C11&lt;-15,"No","Yes")))</f>
        <v>N/A</v>
      </c>
      <c r="E11" s="39">
        <v>79.137818006000003</v>
      </c>
      <c r="F11" s="9" t="str">
        <f>IF($B11="N/A","N/A",IF(E11&gt;15,"No",IF(E11&lt;-15,"No","Yes")))</f>
        <v>N/A</v>
      </c>
      <c r="G11" s="39">
        <v>81.316528993999995</v>
      </c>
      <c r="H11" s="9" t="str">
        <f>IF($B11="N/A","N/A",IF(G11&gt;15,"No",IF(G11&lt;-15,"No","Yes")))</f>
        <v>N/A</v>
      </c>
      <c r="I11" s="10">
        <v>-2.52</v>
      </c>
      <c r="J11" s="10">
        <v>2.7530000000000001</v>
      </c>
      <c r="K11" s="9" t="str">
        <f t="shared" si="0"/>
        <v>Yes</v>
      </c>
    </row>
    <row r="12" spans="1:11" x14ac:dyDescent="0.2">
      <c r="A12" s="3" t="s">
        <v>939</v>
      </c>
      <c r="B12" s="37" t="s">
        <v>213</v>
      </c>
      <c r="C12" s="9">
        <v>2.6912600218999998</v>
      </c>
      <c r="D12" s="9" t="str">
        <f>IF($B12="N/A","N/A",IF(C12&gt;15,"No",IF(C12&lt;-15,"No","Yes")))</f>
        <v>N/A</v>
      </c>
      <c r="E12" s="9">
        <v>2.7090271728999999</v>
      </c>
      <c r="F12" s="9" t="str">
        <f>IF($B12="N/A","N/A",IF(E12&gt;15,"No",IF(E12&lt;-15,"No","Yes")))</f>
        <v>N/A</v>
      </c>
      <c r="G12" s="9">
        <v>2.5754338100999998</v>
      </c>
      <c r="H12" s="9" t="str">
        <f>IF($B12="N/A","N/A",IF(G12&gt;15,"No",IF(G12&lt;-15,"No","Yes")))</f>
        <v>N/A</v>
      </c>
      <c r="I12" s="10">
        <v>0.66020000000000001</v>
      </c>
      <c r="J12" s="10">
        <v>-4.93</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165</v>
      </c>
      <c r="B16" s="37" t="s">
        <v>275</v>
      </c>
      <c r="C16" s="9">
        <v>100</v>
      </c>
      <c r="D16" s="9" t="str">
        <f>IF($B16="N/A","N/A",IF(C16&gt;98,"Yes","No"))</f>
        <v>Yes</v>
      </c>
      <c r="E16" s="9">
        <v>99.996715629999997</v>
      </c>
      <c r="F16" s="9" t="str">
        <f>IF($B16="N/A","N/A",IF(E16&gt;98,"Yes","No"))</f>
        <v>Yes</v>
      </c>
      <c r="G16" s="9">
        <v>99.986282715000002</v>
      </c>
      <c r="H16" s="9" t="str">
        <f>IF($B16="N/A","N/A",IF(G16&gt;98,"Yes","No"))</f>
        <v>Yes</v>
      </c>
      <c r="I16" s="10">
        <v>-3.0000000000000001E-3</v>
      </c>
      <c r="J16" s="10">
        <v>-0.01</v>
      </c>
      <c r="K16" s="9" t="str">
        <f t="shared" si="0"/>
        <v>Yes</v>
      </c>
    </row>
    <row r="17" spans="1:11" x14ac:dyDescent="0.2">
      <c r="A17" s="3" t="s">
        <v>21</v>
      </c>
      <c r="B17" s="37" t="s">
        <v>275</v>
      </c>
      <c r="C17" s="9">
        <v>99.848621643000001</v>
      </c>
      <c r="D17" s="9" t="str">
        <f>IF($B17="N/A","N/A",IF(C17&gt;98,"Yes","No"))</f>
        <v>Yes</v>
      </c>
      <c r="E17" s="9">
        <v>99.782234424999999</v>
      </c>
      <c r="F17" s="9" t="str">
        <f>IF($B17="N/A","N/A",IF(E17&gt;98,"Yes","No"))</f>
        <v>Yes</v>
      </c>
      <c r="G17" s="9">
        <v>99.813135958000004</v>
      </c>
      <c r="H17" s="9" t="str">
        <f>IF($B17="N/A","N/A",IF(G17&gt;98,"Yes","No"))</f>
        <v>Yes</v>
      </c>
      <c r="I17" s="10">
        <v>-6.6000000000000003E-2</v>
      </c>
      <c r="J17" s="10">
        <v>3.1E-2</v>
      </c>
      <c r="K17" s="9" t="str">
        <f t="shared" si="0"/>
        <v>Yes</v>
      </c>
    </row>
    <row r="18" spans="1:11" x14ac:dyDescent="0.2">
      <c r="A18" s="3" t="s">
        <v>53</v>
      </c>
      <c r="B18" s="37" t="s">
        <v>275</v>
      </c>
      <c r="C18" s="9">
        <v>99.993905036000001</v>
      </c>
      <c r="D18" s="9" t="str">
        <f>IF($B18="N/A","N/A",IF(C18&gt;98,"Yes","No"))</f>
        <v>Yes</v>
      </c>
      <c r="E18" s="9">
        <v>100</v>
      </c>
      <c r="F18" s="9" t="str">
        <f>IF($B18="N/A","N/A",IF(E18&gt;98,"Yes","No"))</f>
        <v>Yes</v>
      </c>
      <c r="G18" s="9">
        <v>99.999976711000002</v>
      </c>
      <c r="H18" s="9" t="str">
        <f>IF($B18="N/A","N/A",IF(G18&gt;98,"Yes","No"))</f>
        <v>Yes</v>
      </c>
      <c r="I18" s="10">
        <v>6.1000000000000004E-3</v>
      </c>
      <c r="J18" s="10">
        <v>0</v>
      </c>
      <c r="K18" s="9" t="str">
        <f t="shared" si="0"/>
        <v>Yes</v>
      </c>
    </row>
    <row r="19" spans="1:11" ht="12.75" customHeight="1" x14ac:dyDescent="0.2">
      <c r="A19" s="3" t="s">
        <v>678</v>
      </c>
      <c r="B19" s="37" t="s">
        <v>223</v>
      </c>
      <c r="C19" s="9">
        <v>99.913417779</v>
      </c>
      <c r="D19" s="9" t="str">
        <f>IF($B19="N/A","N/A",IF(C19&gt;100,"No",IF(C19&lt;98,"No","Yes")))</f>
        <v>Yes</v>
      </c>
      <c r="E19" s="9">
        <v>99.643111696000005</v>
      </c>
      <c r="F19" s="9" t="str">
        <f>IF($B19="N/A","N/A",IF(E19&gt;100,"No",IF(E19&lt;98,"No","Yes")))</f>
        <v>Yes</v>
      </c>
      <c r="G19" s="9">
        <v>99.836394014000007</v>
      </c>
      <c r="H19" s="9" t="str">
        <f>IF($B19="N/A","N/A",IF(G19&gt;100,"No",IF(G19&lt;98,"No","Yes")))</f>
        <v>Yes</v>
      </c>
      <c r="I19" s="10">
        <v>-0.27100000000000002</v>
      </c>
      <c r="J19" s="10">
        <v>0.19400000000000001</v>
      </c>
      <c r="K19" s="9" t="str">
        <f>IF(J19="Div by 0", "N/A", IF(J19="N/A","N/A", IF(J19&gt;30, "No", IF(J19&lt;-30, "No", "Yes"))))</f>
        <v>Yes</v>
      </c>
    </row>
    <row r="20" spans="1:11" x14ac:dyDescent="0.2">
      <c r="A20" s="3" t="s">
        <v>679</v>
      </c>
      <c r="B20" s="37" t="s">
        <v>223</v>
      </c>
      <c r="C20" s="9">
        <v>99.999582427000007</v>
      </c>
      <c r="D20" s="9" t="str">
        <f>IF($B20="N/A","N/A",IF(C20&gt;100,"No",IF(C20&lt;98,"No","Yes")))</f>
        <v>Yes</v>
      </c>
      <c r="E20" s="9">
        <v>99.999960428999998</v>
      </c>
      <c r="F20" s="9" t="str">
        <f>IF($B20="N/A","N/A",IF(E20&gt;100,"No",IF(E20&lt;98,"No","Yes")))</f>
        <v>Yes</v>
      </c>
      <c r="G20" s="9">
        <v>99.999937896000006</v>
      </c>
      <c r="H20" s="9" t="str">
        <f>IF($B20="N/A","N/A",IF(G20&gt;100,"No",IF(G20&lt;98,"No","Yes")))</f>
        <v>Yes</v>
      </c>
      <c r="I20" s="10">
        <v>4.0000000000000002E-4</v>
      </c>
      <c r="J20" s="10">
        <v>0</v>
      </c>
      <c r="K20" s="9" t="str">
        <f>IF(J20="Div by 0", "N/A", IF(J20="N/A","N/A", IF(J20&gt;30, "No", IF(J20&lt;-30, "No", "Yes"))))</f>
        <v>Yes</v>
      </c>
    </row>
    <row r="21" spans="1:11" x14ac:dyDescent="0.2">
      <c r="A21" s="3" t="s">
        <v>680</v>
      </c>
      <c r="B21" s="37" t="s">
        <v>223</v>
      </c>
      <c r="C21" s="9">
        <v>99.999582427000007</v>
      </c>
      <c r="D21" s="9" t="str">
        <f>IF($B21="N/A","N/A",IF(C21&gt;100,"No",IF(C21&lt;98,"No","Yes")))</f>
        <v>Yes</v>
      </c>
      <c r="E21" s="9">
        <v>99.999960428999998</v>
      </c>
      <c r="F21" s="9" t="str">
        <f>IF($B21="N/A","N/A",IF(E21&gt;100,"No",IF(E21&lt;98,"No","Yes")))</f>
        <v>Yes</v>
      </c>
      <c r="G21" s="9">
        <v>99.999937896000006</v>
      </c>
      <c r="H21" s="9" t="str">
        <f>IF($B21="N/A","N/A",IF(G21&gt;100,"No",IF(G21&lt;98,"No","Yes")))</f>
        <v>Yes</v>
      </c>
      <c r="I21" s="10">
        <v>4.0000000000000002E-4</v>
      </c>
      <c r="J21" s="10">
        <v>0</v>
      </c>
      <c r="K21" s="9" t="str">
        <f>IF(J21="Div by 0", "N/A", IF(J21="N/A","N/A", IF(J21&gt;30, "No", IF(J21&lt;-30, "No", "Yes"))))</f>
        <v>Yes</v>
      </c>
    </row>
    <row r="22" spans="1:11" ht="15" customHeight="1" x14ac:dyDescent="0.2">
      <c r="A22" s="3" t="s">
        <v>1714</v>
      </c>
      <c r="B22" s="37" t="s">
        <v>213</v>
      </c>
      <c r="C22" s="9">
        <v>62.220134534000003</v>
      </c>
      <c r="D22" s="9" t="str">
        <f>IF($B22="N/A","N/A",IF(C22&gt;15,"No",IF(C22&lt;-15,"No","Yes")))</f>
        <v>N/A</v>
      </c>
      <c r="E22" s="9">
        <v>61.602933804999999</v>
      </c>
      <c r="F22" s="9" t="str">
        <f>IF($B22="N/A","N/A",IF(E22&gt;15,"No",IF(E22&lt;-15,"No","Yes")))</f>
        <v>N/A</v>
      </c>
      <c r="G22" s="9">
        <v>57.970153920999998</v>
      </c>
      <c r="H22" s="9" t="str">
        <f>IF($B22="N/A","N/A",IF(G22&gt;15,"No",IF(G22&lt;-15,"No","Yes")))</f>
        <v>N/A</v>
      </c>
      <c r="I22" s="10">
        <v>-0.99199999999999999</v>
      </c>
      <c r="J22" s="10">
        <v>-5.9</v>
      </c>
      <c r="K22" s="9" t="str">
        <f t="shared" ref="K22:K31" si="1">IF(J22="Div by 0", "N/A", IF(J22="N/A","N/A", IF(J22&gt;30, "No", IF(J22&lt;-30, "No", "Yes"))))</f>
        <v>Yes</v>
      </c>
    </row>
    <row r="23" spans="1:11" x14ac:dyDescent="0.2">
      <c r="A23" s="3" t="s">
        <v>940</v>
      </c>
      <c r="B23" s="37" t="s">
        <v>213</v>
      </c>
      <c r="C23" s="9">
        <v>37.739192219000003</v>
      </c>
      <c r="D23" s="9" t="str">
        <f>IF($B23="N/A","N/A",IF(C23&gt;15,"No",IF(C23&lt;-15,"No","Yes")))</f>
        <v>N/A</v>
      </c>
      <c r="E23" s="9">
        <v>38.048551054999997</v>
      </c>
      <c r="F23" s="9" t="str">
        <f>IF($B23="N/A","N/A",IF(E23&gt;15,"No",IF(E23&lt;-15,"No","Yes")))</f>
        <v>N/A</v>
      </c>
      <c r="G23" s="9">
        <v>40.632647075999998</v>
      </c>
      <c r="H23" s="9" t="str">
        <f>IF($B23="N/A","N/A",IF(G23&gt;15,"No",IF(G23&lt;-15,"No","Yes")))</f>
        <v>N/A</v>
      </c>
      <c r="I23" s="10">
        <v>0.81969999999999998</v>
      </c>
      <c r="J23" s="10">
        <v>6.7919999999999998</v>
      </c>
      <c r="K23" s="9" t="str">
        <f t="shared" si="1"/>
        <v>Yes</v>
      </c>
    </row>
    <row r="24" spans="1:11" ht="25.5" x14ac:dyDescent="0.2">
      <c r="A24" s="3" t="s">
        <v>941</v>
      </c>
      <c r="B24" s="37" t="s">
        <v>213</v>
      </c>
      <c r="C24" s="9">
        <v>4.1355819E-3</v>
      </c>
      <c r="D24" s="9" t="str">
        <f>IF($B24="N/A","N/A",IF(C24&gt;15,"No",IF(C24&lt;-15,"No","Yes")))</f>
        <v>N/A</v>
      </c>
      <c r="E24" s="9">
        <v>5.7456681999999999E-3</v>
      </c>
      <c r="F24" s="9" t="str">
        <f>IF($B24="N/A","N/A",IF(E24&gt;15,"No",IF(E24&lt;-15,"No","Yes")))</f>
        <v>N/A</v>
      </c>
      <c r="G24" s="9">
        <v>6.6839741000000001E-3</v>
      </c>
      <c r="H24" s="9" t="str">
        <f>IF($B24="N/A","N/A",IF(G24&gt;15,"No",IF(G24&lt;-15,"No","Yes")))</f>
        <v>N/A</v>
      </c>
      <c r="I24" s="10">
        <v>38.93</v>
      </c>
      <c r="J24" s="10">
        <v>16.329999999999998</v>
      </c>
      <c r="K24" s="9" t="str">
        <f t="shared" si="1"/>
        <v>Yes</v>
      </c>
    </row>
    <row r="25" spans="1:11" x14ac:dyDescent="0.2">
      <c r="A25" s="3" t="s">
        <v>166</v>
      </c>
      <c r="B25" s="37" t="s">
        <v>213</v>
      </c>
      <c r="C25" s="9">
        <v>99.999582427000007</v>
      </c>
      <c r="D25" s="9" t="str">
        <f t="shared" ref="D25:D27" si="2">IF($B25="N/A","N/A",IF(C25&gt;15,"No",IF(C25&lt;-15,"No","Yes")))</f>
        <v>N/A</v>
      </c>
      <c r="E25" s="9">
        <v>99.999960428999998</v>
      </c>
      <c r="F25" s="9" t="str">
        <f t="shared" ref="F25:F27" si="3">IF($B25="N/A","N/A",IF(E25&gt;15,"No",IF(E25&lt;-15,"No","Yes")))</f>
        <v>N/A</v>
      </c>
      <c r="G25" s="9">
        <v>99.999937896000006</v>
      </c>
      <c r="H25" s="9" t="str">
        <f t="shared" ref="H25:H27" si="4">IF($B25="N/A","N/A",IF(G25&gt;15,"No",IF(G25&lt;-15,"No","Yes")))</f>
        <v>N/A</v>
      </c>
      <c r="I25" s="10">
        <v>4.0000000000000002E-4</v>
      </c>
      <c r="J25" s="10">
        <v>0</v>
      </c>
      <c r="K25" s="9" t="str">
        <f t="shared" si="1"/>
        <v>Yes</v>
      </c>
    </row>
    <row r="26" spans="1:11" x14ac:dyDescent="0.2">
      <c r="A26" s="3" t="s">
        <v>167</v>
      </c>
      <c r="B26" s="37" t="s">
        <v>213</v>
      </c>
      <c r="C26" s="9">
        <v>99.999582427000007</v>
      </c>
      <c r="D26" s="9" t="str">
        <f t="shared" si="2"/>
        <v>N/A</v>
      </c>
      <c r="E26" s="9">
        <v>99.999960428999998</v>
      </c>
      <c r="F26" s="9" t="str">
        <f t="shared" si="3"/>
        <v>N/A</v>
      </c>
      <c r="G26" s="9">
        <v>99.999937896000006</v>
      </c>
      <c r="H26" s="9" t="str">
        <f t="shared" si="4"/>
        <v>N/A</v>
      </c>
      <c r="I26" s="10">
        <v>4.0000000000000002E-4</v>
      </c>
      <c r="J26" s="10">
        <v>0</v>
      </c>
      <c r="K26" s="9" t="str">
        <f t="shared" si="1"/>
        <v>Yes</v>
      </c>
    </row>
    <row r="27" spans="1:11" x14ac:dyDescent="0.2">
      <c r="A27" s="3" t="s">
        <v>168</v>
      </c>
      <c r="B27" s="37" t="s">
        <v>213</v>
      </c>
      <c r="C27" s="9">
        <v>99.999582427000007</v>
      </c>
      <c r="D27" s="9" t="str">
        <f t="shared" si="2"/>
        <v>N/A</v>
      </c>
      <c r="E27" s="9">
        <v>99.999960428999998</v>
      </c>
      <c r="F27" s="9" t="str">
        <f t="shared" si="3"/>
        <v>N/A</v>
      </c>
      <c r="G27" s="9">
        <v>99.999937896000006</v>
      </c>
      <c r="H27" s="9" t="str">
        <f t="shared" si="4"/>
        <v>N/A</v>
      </c>
      <c r="I27" s="10">
        <v>4.0000000000000002E-4</v>
      </c>
      <c r="J27" s="10">
        <v>0</v>
      </c>
      <c r="K27" s="9" t="str">
        <f t="shared" si="1"/>
        <v>Yes</v>
      </c>
    </row>
    <row r="28" spans="1:11" x14ac:dyDescent="0.2">
      <c r="A28" s="3" t="s">
        <v>54</v>
      </c>
      <c r="B28" s="37" t="s">
        <v>213</v>
      </c>
      <c r="C28" s="9">
        <v>7.5630397184999998</v>
      </c>
      <c r="D28" s="9" t="str">
        <f>IF($B28="N/A","N/A",IF(C28&gt;15,"No",IF(C28&lt;-15,"No","Yes")))</f>
        <v>N/A</v>
      </c>
      <c r="E28" s="9">
        <v>7.3734651111999998</v>
      </c>
      <c r="F28" s="9" t="str">
        <f>IF($B28="N/A","N/A",IF(E28&gt;15,"No",IF(E28&lt;-15,"No","Yes")))</f>
        <v>N/A</v>
      </c>
      <c r="G28" s="9">
        <v>7.2934422993999997</v>
      </c>
      <c r="H28" s="9" t="str">
        <f>IF($B28="N/A","N/A",IF(G28&gt;15,"No",IF(G28&lt;-15,"No","Yes")))</f>
        <v>N/A</v>
      </c>
      <c r="I28" s="10">
        <v>-2.5099999999999998</v>
      </c>
      <c r="J28" s="10">
        <v>-1.0900000000000001</v>
      </c>
      <c r="K28" s="9" t="str">
        <f t="shared" si="1"/>
        <v>Yes</v>
      </c>
    </row>
    <row r="29" spans="1:11" x14ac:dyDescent="0.2">
      <c r="A29" s="3" t="s">
        <v>55</v>
      </c>
      <c r="B29" s="37" t="s">
        <v>213</v>
      </c>
      <c r="C29" s="9">
        <v>92.436542708000005</v>
      </c>
      <c r="D29" s="9" t="str">
        <f>IF($B29="N/A","N/A",IF(C29&gt;15,"No",IF(C29&lt;-15,"No","Yes")))</f>
        <v>N/A</v>
      </c>
      <c r="E29" s="9">
        <v>92.626495317999996</v>
      </c>
      <c r="F29" s="9" t="str">
        <f>IF($B29="N/A","N/A",IF(E29&gt;15,"No",IF(E29&lt;-15,"No","Yes")))</f>
        <v>N/A</v>
      </c>
      <c r="G29" s="9">
        <v>92.706495595999996</v>
      </c>
      <c r="H29" s="9" t="str">
        <f>IF($B29="N/A","N/A",IF(G29&gt;15,"No",IF(G29&lt;-15,"No","Yes")))</f>
        <v>N/A</v>
      </c>
      <c r="I29" s="10">
        <v>0.20549999999999999</v>
      </c>
      <c r="J29" s="10">
        <v>8.6400000000000005E-2</v>
      </c>
      <c r="K29" s="9" t="str">
        <f t="shared" si="1"/>
        <v>Yes</v>
      </c>
    </row>
    <row r="30" spans="1:11" x14ac:dyDescent="0.2">
      <c r="A30" s="3" t="s">
        <v>56</v>
      </c>
      <c r="B30" s="37" t="s">
        <v>213</v>
      </c>
      <c r="C30" s="9">
        <v>73.753099980000002</v>
      </c>
      <c r="D30" s="9" t="str">
        <f>IF($B30="N/A","N/A",IF(C30&gt;15,"No",IF(C30&lt;-15,"No","Yes")))</f>
        <v>N/A</v>
      </c>
      <c r="E30" s="9">
        <v>74.986170033999997</v>
      </c>
      <c r="F30" s="9" t="str">
        <f>IF($B30="N/A","N/A",IF(E30&gt;15,"No",IF(E30&lt;-15,"No","Yes")))</f>
        <v>N/A</v>
      </c>
      <c r="G30" s="9">
        <v>76.445815017000001</v>
      </c>
      <c r="H30" s="9" t="str">
        <f>IF($B30="N/A","N/A",IF(G30&gt;15,"No",IF(G30&lt;-15,"No","Yes")))</f>
        <v>N/A</v>
      </c>
      <c r="I30" s="10">
        <v>1.6719999999999999</v>
      </c>
      <c r="J30" s="10">
        <v>1.9470000000000001</v>
      </c>
      <c r="K30" s="9" t="str">
        <f t="shared" si="1"/>
        <v>Yes</v>
      </c>
    </row>
    <row r="31" spans="1:11" x14ac:dyDescent="0.2">
      <c r="A31" s="3" t="s">
        <v>57</v>
      </c>
      <c r="B31" s="37" t="s">
        <v>213</v>
      </c>
      <c r="C31" s="9">
        <v>22.155910152000001</v>
      </c>
      <c r="D31" s="9" t="str">
        <f>IF($B31="N/A","N/A",IF(C31&gt;15,"No",IF(C31&lt;-15,"No","Yes")))</f>
        <v>N/A</v>
      </c>
      <c r="E31" s="9">
        <v>20.345981032000001</v>
      </c>
      <c r="F31" s="9" t="str">
        <f>IF($B31="N/A","N/A",IF(E31&gt;15,"No",IF(E31&lt;-15,"No","Yes")))</f>
        <v>N/A</v>
      </c>
      <c r="G31" s="9">
        <v>16.547400554999999</v>
      </c>
      <c r="H31" s="9" t="str">
        <f>IF($B31="N/A","N/A",IF(G31&gt;15,"No",IF(G31&lt;-15,"No","Yes")))</f>
        <v>N/A</v>
      </c>
      <c r="I31" s="10">
        <v>-8.17</v>
      </c>
      <c r="J31" s="10">
        <v>-18.7</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1544155</v>
      </c>
      <c r="D7" s="84" t="str">
        <f>IF($B7="N/A","N/A",IF(C7&gt;10,"No",IF(C7&lt;-10,"No","Yes")))</f>
        <v>N/A</v>
      </c>
      <c r="E7" s="33">
        <v>1551034</v>
      </c>
      <c r="F7" s="84" t="str">
        <f>IF($B7="N/A","N/A",IF(E7&gt;10,"No",IF(E7&lt;-10,"No","Yes")))</f>
        <v>N/A</v>
      </c>
      <c r="G7" s="33">
        <v>1593027</v>
      </c>
      <c r="H7" s="84" t="str">
        <f>IF($B7="N/A","N/A",IF(G7&gt;10,"No",IF(G7&lt;-10,"No","Yes")))</f>
        <v>N/A</v>
      </c>
      <c r="I7" s="85">
        <v>0.44550000000000001</v>
      </c>
      <c r="J7" s="85">
        <v>2.7069999999999999</v>
      </c>
      <c r="K7" s="86" t="s">
        <v>739</v>
      </c>
      <c r="L7" s="34" t="str">
        <f>IF(J7="Div by 0", "N/A", IF(K7="N/A","N/A", IF(J7&gt;VALUE(MID(K7,1,2)), "No", IF(J7&lt;-1*VALUE(MID(K7,1,2)), "No", "Yes"))))</f>
        <v>Yes</v>
      </c>
    </row>
    <row r="8" spans="1:12" x14ac:dyDescent="0.2">
      <c r="A8" s="3" t="s">
        <v>58</v>
      </c>
      <c r="B8" s="37" t="s">
        <v>213</v>
      </c>
      <c r="C8" s="49">
        <v>8926707716</v>
      </c>
      <c r="D8" s="46" t="str">
        <f>IF($B8="N/A","N/A",IF(C8&gt;10,"No",IF(C8&lt;-10,"No","Yes")))</f>
        <v>N/A</v>
      </c>
      <c r="E8" s="49">
        <v>9452594866</v>
      </c>
      <c r="F8" s="46" t="str">
        <f>IF($B8="N/A","N/A",IF(E8&gt;10,"No",IF(E8&lt;-10,"No","Yes")))</f>
        <v>N/A</v>
      </c>
      <c r="G8" s="49">
        <v>10612487975</v>
      </c>
      <c r="H8" s="46" t="str">
        <f>IF($B8="N/A","N/A",IF(G8&gt;10,"No",IF(G8&lt;-10,"No","Yes")))</f>
        <v>N/A</v>
      </c>
      <c r="I8" s="12">
        <v>5.891</v>
      </c>
      <c r="J8" s="12">
        <v>12.27</v>
      </c>
      <c r="K8" s="47" t="s">
        <v>739</v>
      </c>
      <c r="L8" s="9" t="str">
        <f>IF(J8="Div by 0", "N/A", IF(K8="N/A","N/A", IF(J8&gt;VALUE(MID(K8,1,2)), "No", IF(J8&lt;-1*VALUE(MID(K8,1,2)), "No", "Yes"))))</f>
        <v>Yes</v>
      </c>
    </row>
    <row r="9" spans="1:12" x14ac:dyDescent="0.2">
      <c r="A9" s="61" t="s">
        <v>944</v>
      </c>
      <c r="B9" s="9" t="s">
        <v>213</v>
      </c>
      <c r="C9" s="8">
        <v>4.1886339130000003</v>
      </c>
      <c r="D9" s="46" t="str">
        <f>IF($B9="N/A","N/A",IF(C9&gt;10,"No",IF(C9&lt;-10,"No","Yes")))</f>
        <v>N/A</v>
      </c>
      <c r="E9" s="8">
        <v>6.1097951431000004</v>
      </c>
      <c r="F9" s="46" t="str">
        <f>IF($B9="N/A","N/A",IF(E9&gt;10,"No",IF(E9&lt;-10,"No","Yes")))</f>
        <v>N/A</v>
      </c>
      <c r="G9" s="8">
        <v>6.7209155902999997</v>
      </c>
      <c r="H9" s="46" t="str">
        <f>IF($B9="N/A","N/A",IF(G9&gt;10,"No",IF(G9&lt;-10,"No","Yes")))</f>
        <v>N/A</v>
      </c>
      <c r="I9" s="12">
        <v>45.87</v>
      </c>
      <c r="J9" s="12">
        <v>10</v>
      </c>
      <c r="K9" s="9" t="s">
        <v>213</v>
      </c>
      <c r="L9" s="9" t="str">
        <f>IF(J9="Div by 0", "N/A", IF(K9="N/A","N/A", IF(J9&gt;VALUE(MID(K9,1,2)), "No", IF(J9&lt;-1*VALUE(MID(K9,1,2)), "No", "Yes"))))</f>
        <v>N/A</v>
      </c>
    </row>
    <row r="10" spans="1:12" x14ac:dyDescent="0.2">
      <c r="A10" s="61" t="s">
        <v>945</v>
      </c>
      <c r="B10" s="9" t="s">
        <v>213</v>
      </c>
      <c r="C10" s="8">
        <v>0.56730056240000004</v>
      </c>
      <c r="D10" s="46" t="str">
        <f t="shared" ref="D10:D19" si="0">IF($B10="N/A","N/A",IF(C10&gt;10,"No",IF(C10&lt;-10,"No","Yes")))</f>
        <v>N/A</v>
      </c>
      <c r="E10" s="8">
        <v>0.64589170839999999</v>
      </c>
      <c r="F10" s="46" t="str">
        <f t="shared" ref="F10:F19" si="1">IF($B10="N/A","N/A",IF(E10&gt;10,"No",IF(E10&lt;-10,"No","Yes")))</f>
        <v>N/A</v>
      </c>
      <c r="G10" s="8">
        <v>0.72779682960000003</v>
      </c>
      <c r="H10" s="46" t="str">
        <f t="shared" ref="H10:H19" si="2">IF($B10="N/A","N/A",IF(G10&gt;10,"No",IF(G10&lt;-10,"No","Yes")))</f>
        <v>N/A</v>
      </c>
      <c r="I10" s="12">
        <v>13.85</v>
      </c>
      <c r="J10" s="12">
        <v>12.68</v>
      </c>
      <c r="K10" s="9" t="s">
        <v>213</v>
      </c>
      <c r="L10" s="9" t="str">
        <f t="shared" ref="L10:L26" si="3">IF(J10="Div by 0", "N/A", IF(K10="N/A","N/A", IF(J10&gt;VALUE(MID(K10,1,2)), "No", IF(J10&lt;-1*VALUE(MID(K10,1,2)), "No", "Yes"))))</f>
        <v>N/A</v>
      </c>
    </row>
    <row r="11" spans="1:12" x14ac:dyDescent="0.2">
      <c r="A11" s="61" t="s">
        <v>946</v>
      </c>
      <c r="B11" s="9" t="s">
        <v>213</v>
      </c>
      <c r="C11" s="8">
        <v>18.013541387</v>
      </c>
      <c r="D11" s="46" t="str">
        <f t="shared" si="0"/>
        <v>N/A</v>
      </c>
      <c r="E11" s="8">
        <v>15.220813986</v>
      </c>
      <c r="F11" s="46" t="str">
        <f t="shared" si="1"/>
        <v>N/A</v>
      </c>
      <c r="G11" s="8">
        <v>14.660015179</v>
      </c>
      <c r="H11" s="46" t="str">
        <f t="shared" si="2"/>
        <v>N/A</v>
      </c>
      <c r="I11" s="12">
        <v>-15.5</v>
      </c>
      <c r="J11" s="12">
        <v>-3.68</v>
      </c>
      <c r="K11" s="9" t="s">
        <v>213</v>
      </c>
      <c r="L11" s="9" t="str">
        <f t="shared" si="3"/>
        <v>N/A</v>
      </c>
    </row>
    <row r="12" spans="1:12" x14ac:dyDescent="0.2">
      <c r="A12" s="61" t="s">
        <v>947</v>
      </c>
      <c r="B12" s="9" t="s">
        <v>213</v>
      </c>
      <c r="C12" s="8">
        <v>4.8116931299999999E-2</v>
      </c>
      <c r="D12" s="46" t="str">
        <f t="shared" si="0"/>
        <v>N/A</v>
      </c>
      <c r="E12" s="8">
        <v>0.1081214209</v>
      </c>
      <c r="F12" s="46" t="str">
        <f t="shared" si="1"/>
        <v>N/A</v>
      </c>
      <c r="G12" s="8">
        <v>0.14186827969999999</v>
      </c>
      <c r="H12" s="46" t="str">
        <f t="shared" si="2"/>
        <v>N/A</v>
      </c>
      <c r="I12" s="12">
        <v>124.7</v>
      </c>
      <c r="J12" s="12">
        <v>31.21</v>
      </c>
      <c r="K12" s="9" t="s">
        <v>213</v>
      </c>
      <c r="L12" s="9" t="str">
        <f t="shared" si="3"/>
        <v>N/A</v>
      </c>
    </row>
    <row r="13" spans="1:12" x14ac:dyDescent="0.2">
      <c r="A13" s="61" t="s">
        <v>948</v>
      </c>
      <c r="B13" s="11" t="s">
        <v>213</v>
      </c>
      <c r="C13" s="8">
        <v>8.5789315191999993</v>
      </c>
      <c r="D13" s="46" t="str">
        <f t="shared" si="0"/>
        <v>N/A</v>
      </c>
      <c r="E13" s="8">
        <v>5.2590078618999998</v>
      </c>
      <c r="F13" s="46" t="str">
        <f t="shared" si="1"/>
        <v>N/A</v>
      </c>
      <c r="G13" s="8">
        <v>4.7809610257999999</v>
      </c>
      <c r="H13" s="46" t="str">
        <f t="shared" si="2"/>
        <v>N/A</v>
      </c>
      <c r="I13" s="12">
        <v>-38.700000000000003</v>
      </c>
      <c r="J13" s="12">
        <v>-9.09</v>
      </c>
      <c r="K13" s="9" t="s">
        <v>213</v>
      </c>
      <c r="L13" s="9" t="str">
        <f t="shared" si="3"/>
        <v>N/A</v>
      </c>
    </row>
    <row r="14" spans="1:12" ht="12.75" customHeight="1" x14ac:dyDescent="0.2">
      <c r="A14" s="61" t="s">
        <v>949</v>
      </c>
      <c r="B14" s="11" t="s">
        <v>213</v>
      </c>
      <c r="C14" s="8">
        <v>8.8428298972999997</v>
      </c>
      <c r="D14" s="46" t="str">
        <f t="shared" si="0"/>
        <v>N/A</v>
      </c>
      <c r="E14" s="8">
        <v>9.2526018127</v>
      </c>
      <c r="F14" s="46" t="str">
        <f t="shared" si="1"/>
        <v>N/A</v>
      </c>
      <c r="G14" s="8">
        <v>10.564416046</v>
      </c>
      <c r="H14" s="46" t="str">
        <f t="shared" si="2"/>
        <v>N/A</v>
      </c>
      <c r="I14" s="12">
        <v>4.6340000000000003</v>
      </c>
      <c r="J14" s="12">
        <v>14.18</v>
      </c>
      <c r="K14" s="9" t="s">
        <v>213</v>
      </c>
      <c r="L14" s="9" t="str">
        <f t="shared" si="3"/>
        <v>N/A</v>
      </c>
    </row>
    <row r="15" spans="1:12" x14ac:dyDescent="0.2">
      <c r="A15" s="61" t="s">
        <v>950</v>
      </c>
      <c r="B15" s="11" t="s">
        <v>213</v>
      </c>
      <c r="C15" s="8">
        <v>3.7884797800000002E-2</v>
      </c>
      <c r="D15" s="46" t="str">
        <f t="shared" si="0"/>
        <v>N/A</v>
      </c>
      <c r="E15" s="8">
        <v>7.9946667999999995E-3</v>
      </c>
      <c r="F15" s="46" t="str">
        <f t="shared" si="1"/>
        <v>N/A</v>
      </c>
      <c r="G15" s="8">
        <v>1.5630620200000001E-2</v>
      </c>
      <c r="H15" s="46" t="str">
        <f t="shared" si="2"/>
        <v>N/A</v>
      </c>
      <c r="I15" s="12">
        <v>-78.900000000000006</v>
      </c>
      <c r="J15" s="12">
        <v>95.51</v>
      </c>
      <c r="K15" s="9" t="s">
        <v>213</v>
      </c>
      <c r="L15" s="9" t="str">
        <f t="shared" si="3"/>
        <v>N/A</v>
      </c>
    </row>
    <row r="16" spans="1:12" ht="12.75" customHeight="1" x14ac:dyDescent="0.2">
      <c r="A16" s="61" t="s">
        <v>951</v>
      </c>
      <c r="B16" s="11" t="s">
        <v>213</v>
      </c>
      <c r="C16" s="8">
        <v>59.722760991999998</v>
      </c>
      <c r="D16" s="46" t="str">
        <f t="shared" si="0"/>
        <v>N/A</v>
      </c>
      <c r="E16" s="8">
        <v>63.395773400000003</v>
      </c>
      <c r="F16" s="46" t="str">
        <f t="shared" si="1"/>
        <v>N/A</v>
      </c>
      <c r="G16" s="8">
        <v>62.38839643</v>
      </c>
      <c r="H16" s="46" t="str">
        <f t="shared" si="2"/>
        <v>N/A</v>
      </c>
      <c r="I16" s="12">
        <v>6.15</v>
      </c>
      <c r="J16" s="12">
        <v>-1.59</v>
      </c>
      <c r="K16" s="9" t="s">
        <v>213</v>
      </c>
      <c r="L16" s="9" t="str">
        <f t="shared" si="3"/>
        <v>N/A</v>
      </c>
    </row>
    <row r="17" spans="1:12" ht="12.75" customHeight="1" x14ac:dyDescent="0.2">
      <c r="A17" s="4" t="s">
        <v>952</v>
      </c>
      <c r="B17" s="11" t="s">
        <v>213</v>
      </c>
      <c r="C17" s="8" t="s">
        <v>213</v>
      </c>
      <c r="D17" s="46" t="str">
        <f t="shared" si="0"/>
        <v>N/A</v>
      </c>
      <c r="E17" s="8">
        <v>69.308667636999999</v>
      </c>
      <c r="F17" s="46" t="str">
        <f t="shared" si="1"/>
        <v>N/A</v>
      </c>
      <c r="G17" s="8">
        <v>67.912784905999999</v>
      </c>
      <c r="H17" s="46" t="str">
        <f t="shared" si="2"/>
        <v>N/A</v>
      </c>
      <c r="I17" s="12" t="s">
        <v>213</v>
      </c>
      <c r="J17" s="12">
        <v>-2.0099999999999998</v>
      </c>
      <c r="K17" s="9" t="s">
        <v>213</v>
      </c>
      <c r="L17" s="9" t="str">
        <f t="shared" si="3"/>
        <v>N/A</v>
      </c>
    </row>
    <row r="18" spans="1:12" ht="12.75" customHeight="1" x14ac:dyDescent="0.2">
      <c r="A18" s="4" t="s">
        <v>953</v>
      </c>
      <c r="B18" s="11" t="s">
        <v>213</v>
      </c>
      <c r="C18" s="8" t="s">
        <v>213</v>
      </c>
      <c r="D18" s="46" t="str">
        <f t="shared" si="0"/>
        <v>N/A</v>
      </c>
      <c r="E18" s="8">
        <v>24.581537220000001</v>
      </c>
      <c r="F18" s="46" t="str">
        <f t="shared" si="1"/>
        <v>N/A</v>
      </c>
      <c r="G18" s="8">
        <v>25.366299504000001</v>
      </c>
      <c r="H18" s="46" t="str">
        <f t="shared" si="2"/>
        <v>N/A</v>
      </c>
      <c r="I18" s="12" t="s">
        <v>213</v>
      </c>
      <c r="J18" s="12">
        <v>3.1920000000000002</v>
      </c>
      <c r="K18" s="9" t="s">
        <v>213</v>
      </c>
      <c r="L18" s="9" t="str">
        <f t="shared" si="3"/>
        <v>N/A</v>
      </c>
    </row>
    <row r="19" spans="1:12" ht="12.75" customHeight="1" x14ac:dyDescent="0.2">
      <c r="A19" s="18" t="s">
        <v>132</v>
      </c>
      <c r="B19" s="1" t="s">
        <v>213</v>
      </c>
      <c r="C19" s="38">
        <v>11702</v>
      </c>
      <c r="D19" s="46" t="str">
        <f t="shared" si="0"/>
        <v>N/A</v>
      </c>
      <c r="E19" s="38">
        <v>11833</v>
      </c>
      <c r="F19" s="46" t="str">
        <f t="shared" si="1"/>
        <v>N/A</v>
      </c>
      <c r="G19" s="38">
        <v>29014</v>
      </c>
      <c r="H19" s="46" t="str">
        <f t="shared" si="2"/>
        <v>N/A</v>
      </c>
      <c r="I19" s="12">
        <v>1.119</v>
      </c>
      <c r="J19" s="12">
        <v>145.19999999999999</v>
      </c>
      <c r="K19" s="38" t="s">
        <v>213</v>
      </c>
      <c r="L19" s="9" t="str">
        <f t="shared" si="3"/>
        <v>N/A</v>
      </c>
    </row>
    <row r="20" spans="1:12" ht="12.75" customHeight="1" x14ac:dyDescent="0.2">
      <c r="A20" s="18" t="s">
        <v>133</v>
      </c>
      <c r="B20" s="50" t="s">
        <v>276</v>
      </c>
      <c r="C20" s="8">
        <v>0.75782547739999995</v>
      </c>
      <c r="D20" s="46" t="str">
        <f>IF($B20="N/A","N/A",IF(C20&gt;=2,"No",IF(C20&lt;0,"No","Yes")))</f>
        <v>Yes</v>
      </c>
      <c r="E20" s="8">
        <v>0.76291041979999996</v>
      </c>
      <c r="F20" s="46" t="str">
        <f>IF($B20="N/A","N/A",IF(E20&gt;=2,"No",IF(E20&lt;0,"No","Yes")))</f>
        <v>Yes</v>
      </c>
      <c r="G20" s="8">
        <v>1.8213125076000001</v>
      </c>
      <c r="H20" s="46" t="str">
        <f>IF($B20="N/A","N/A",IF(G20&gt;=2,"No",IF(G20&lt;0,"No","Yes")))</f>
        <v>Yes</v>
      </c>
      <c r="I20" s="12">
        <v>0.67100000000000004</v>
      </c>
      <c r="J20" s="12">
        <v>138.69999999999999</v>
      </c>
      <c r="K20" s="9" t="s">
        <v>213</v>
      </c>
      <c r="L20" s="9" t="str">
        <f t="shared" si="3"/>
        <v>N/A</v>
      </c>
    </row>
    <row r="21" spans="1:12" ht="25.5" x14ac:dyDescent="0.2">
      <c r="A21" s="2" t="s">
        <v>134</v>
      </c>
      <c r="B21" s="50" t="s">
        <v>213</v>
      </c>
      <c r="C21" s="49">
        <v>25926703</v>
      </c>
      <c r="D21" s="46" t="str">
        <f t="shared" ref="D21:D26" si="4">IF($B21="N/A","N/A",IF(C21&gt;10,"No",IF(C21&lt;-10,"No","Yes")))</f>
        <v>N/A</v>
      </c>
      <c r="E21" s="49">
        <v>23268983</v>
      </c>
      <c r="F21" s="46" t="str">
        <f t="shared" ref="F21:F26" si="5">IF($B21="N/A","N/A",IF(E21&gt;10,"No",IF(E21&lt;-10,"No","Yes")))</f>
        <v>N/A</v>
      </c>
      <c r="G21" s="49">
        <v>70495499</v>
      </c>
      <c r="H21" s="46" t="str">
        <f t="shared" ref="H21:H26" si="6">IF($B21="N/A","N/A",IF(G21&gt;10,"No",IF(G21&lt;-10,"No","Yes")))</f>
        <v>N/A</v>
      </c>
      <c r="I21" s="12">
        <v>-10.3</v>
      </c>
      <c r="J21" s="12">
        <v>203</v>
      </c>
      <c r="K21" s="9" t="s">
        <v>213</v>
      </c>
      <c r="L21" s="9" t="str">
        <f t="shared" si="3"/>
        <v>N/A</v>
      </c>
    </row>
    <row r="22" spans="1:12" ht="25.5" x14ac:dyDescent="0.2">
      <c r="A22" s="2" t="s">
        <v>1708</v>
      </c>
      <c r="B22" s="50" t="s">
        <v>213</v>
      </c>
      <c r="C22" s="49">
        <v>2215.57879</v>
      </c>
      <c r="D22" s="46" t="str">
        <f t="shared" si="4"/>
        <v>N/A</v>
      </c>
      <c r="E22" s="49">
        <v>1966.4483224999999</v>
      </c>
      <c r="F22" s="46" t="str">
        <f t="shared" si="5"/>
        <v>N/A</v>
      </c>
      <c r="G22" s="49">
        <v>2429.7063142000002</v>
      </c>
      <c r="H22" s="46" t="str">
        <f t="shared" si="6"/>
        <v>N/A</v>
      </c>
      <c r="I22" s="12">
        <v>-11.2</v>
      </c>
      <c r="J22" s="12">
        <v>23.56</v>
      </c>
      <c r="K22" s="9" t="s">
        <v>213</v>
      </c>
      <c r="L22" s="9" t="str">
        <f t="shared" si="3"/>
        <v>N/A</v>
      </c>
    </row>
    <row r="23" spans="1:12" ht="12.75" customHeight="1" x14ac:dyDescent="0.2">
      <c r="A23" s="18" t="s">
        <v>135</v>
      </c>
      <c r="B23" s="37" t="s">
        <v>213</v>
      </c>
      <c r="C23" s="1">
        <v>1094</v>
      </c>
      <c r="D23" s="46" t="str">
        <f t="shared" si="4"/>
        <v>N/A</v>
      </c>
      <c r="E23" s="1">
        <v>389</v>
      </c>
      <c r="F23" s="46" t="str">
        <f t="shared" si="5"/>
        <v>N/A</v>
      </c>
      <c r="G23" s="1">
        <v>1146</v>
      </c>
      <c r="H23" s="46" t="str">
        <f t="shared" si="6"/>
        <v>N/A</v>
      </c>
      <c r="I23" s="12">
        <v>-64.400000000000006</v>
      </c>
      <c r="J23" s="12">
        <v>194.6</v>
      </c>
      <c r="K23" s="38" t="s">
        <v>213</v>
      </c>
      <c r="L23" s="9" t="str">
        <f t="shared" si="3"/>
        <v>N/A</v>
      </c>
    </row>
    <row r="24" spans="1:12" ht="12.75" customHeight="1" x14ac:dyDescent="0.2">
      <c r="A24" s="18" t="s">
        <v>136</v>
      </c>
      <c r="B24" s="37" t="s">
        <v>213</v>
      </c>
      <c r="C24" s="13">
        <v>7.0847809999999997E-2</v>
      </c>
      <c r="D24" s="46" t="str">
        <f t="shared" si="4"/>
        <v>N/A</v>
      </c>
      <c r="E24" s="13">
        <v>2.5080043400000002E-2</v>
      </c>
      <c r="F24" s="46" t="str">
        <f t="shared" si="5"/>
        <v>N/A</v>
      </c>
      <c r="G24" s="13">
        <v>7.1938516999999993E-2</v>
      </c>
      <c r="H24" s="46" t="str">
        <f t="shared" si="6"/>
        <v>N/A</v>
      </c>
      <c r="I24" s="12">
        <v>-64.599999999999994</v>
      </c>
      <c r="J24" s="12">
        <v>186.8</v>
      </c>
      <c r="K24" s="9" t="s">
        <v>213</v>
      </c>
      <c r="L24" s="9" t="str">
        <f t="shared" si="3"/>
        <v>N/A</v>
      </c>
    </row>
    <row r="25" spans="1:12" ht="25.5" x14ac:dyDescent="0.2">
      <c r="A25" s="2" t="s">
        <v>137</v>
      </c>
      <c r="B25" s="37" t="s">
        <v>213</v>
      </c>
      <c r="C25" s="14">
        <v>3492104</v>
      </c>
      <c r="D25" s="46" t="str">
        <f t="shared" si="4"/>
        <v>N/A</v>
      </c>
      <c r="E25" s="14">
        <v>935481</v>
      </c>
      <c r="F25" s="46" t="str">
        <f t="shared" si="5"/>
        <v>N/A</v>
      </c>
      <c r="G25" s="14">
        <v>2447371</v>
      </c>
      <c r="H25" s="46" t="str">
        <f t="shared" si="6"/>
        <v>N/A</v>
      </c>
      <c r="I25" s="12">
        <v>-73.2</v>
      </c>
      <c r="J25" s="12">
        <v>161.6</v>
      </c>
      <c r="K25" s="9" t="s">
        <v>213</v>
      </c>
      <c r="L25" s="9" t="str">
        <f t="shared" si="3"/>
        <v>N/A</v>
      </c>
    </row>
    <row r="26" spans="1:12" ht="25.5" x14ac:dyDescent="0.2">
      <c r="A26" s="2" t="s">
        <v>954</v>
      </c>
      <c r="B26" s="37" t="s">
        <v>213</v>
      </c>
      <c r="C26" s="14">
        <v>3192.0511882999999</v>
      </c>
      <c r="D26" s="46" t="str">
        <f t="shared" si="4"/>
        <v>N/A</v>
      </c>
      <c r="E26" s="14">
        <v>2404.8354755999999</v>
      </c>
      <c r="F26" s="46" t="str">
        <f t="shared" si="5"/>
        <v>N/A</v>
      </c>
      <c r="G26" s="14">
        <v>2135.5767888</v>
      </c>
      <c r="H26" s="46" t="str">
        <f t="shared" si="6"/>
        <v>N/A</v>
      </c>
      <c r="I26" s="12">
        <v>-24.7</v>
      </c>
      <c r="J26" s="12">
        <v>-11.2</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1532453</v>
      </c>
      <c r="D6" s="46" t="str">
        <f>IF($B6="N/A","N/A",IF(C6&gt;10,"No",IF(C6&lt;-10,"No","Yes")))</f>
        <v>N/A</v>
      </c>
      <c r="E6" s="38">
        <v>1539201</v>
      </c>
      <c r="F6" s="46" t="str">
        <f>IF($B6="N/A","N/A",IF(E6&gt;10,"No",IF(E6&lt;-10,"No","Yes")))</f>
        <v>N/A</v>
      </c>
      <c r="G6" s="38">
        <v>1564013</v>
      </c>
      <c r="H6" s="46" t="str">
        <f>IF($B6="N/A","N/A",IF(G6&gt;10,"No",IF(G6&lt;-10,"No","Yes")))</f>
        <v>N/A</v>
      </c>
      <c r="I6" s="12">
        <v>0.44030000000000002</v>
      </c>
      <c r="J6" s="12">
        <v>1.6120000000000001</v>
      </c>
      <c r="K6" s="52" t="s">
        <v>739</v>
      </c>
      <c r="L6" s="9" t="str">
        <f>IF(J6="Div by 0", "N/A", IF(K6="N/A","N/A", IF(J6&gt;VALUE(MID(K6,1,2)), "No", IF(J6&lt;-1*VALUE(MID(K6,1,2)), "No", "Yes"))))</f>
        <v>Yes</v>
      </c>
    </row>
    <row r="7" spans="1:14" x14ac:dyDescent="0.2">
      <c r="A7" s="18" t="s">
        <v>59</v>
      </c>
      <c r="B7" s="38" t="s">
        <v>213</v>
      </c>
      <c r="C7" s="38">
        <v>1299862.69</v>
      </c>
      <c r="D7" s="46" t="str">
        <f>IF($B7="N/A","N/A",IF(C7&gt;10,"No",IF(C7&lt;-10,"No","Yes")))</f>
        <v>N/A</v>
      </c>
      <c r="E7" s="38">
        <v>1321363.6499999999</v>
      </c>
      <c r="F7" s="46" t="str">
        <f>IF($B7="N/A","N/A",IF(E7&gt;10,"No",IF(E7&lt;-10,"No","Yes")))</f>
        <v>N/A</v>
      </c>
      <c r="G7" s="38">
        <v>1343171.05</v>
      </c>
      <c r="H7" s="46" t="str">
        <f>IF($B7="N/A","N/A",IF(G7&gt;10,"No",IF(G7&lt;-10,"No","Yes")))</f>
        <v>N/A</v>
      </c>
      <c r="I7" s="12">
        <v>1.6539999999999999</v>
      </c>
      <c r="J7" s="12">
        <v>1.65</v>
      </c>
      <c r="K7" s="52" t="s">
        <v>740</v>
      </c>
      <c r="L7" s="9" t="str">
        <f>IF(J7="Div by 0", "N/A", IF(K7="N/A","N/A", IF(J7&gt;VALUE(MID(K7,1,2)), "No", IF(J7&lt;-1*VALUE(MID(K7,1,2)), "No", "Yes"))))</f>
        <v>Yes</v>
      </c>
    </row>
    <row r="8" spans="1:14" x14ac:dyDescent="0.2">
      <c r="A8" s="72" t="s">
        <v>143</v>
      </c>
      <c r="B8" s="38" t="s">
        <v>213</v>
      </c>
      <c r="C8" s="38">
        <v>41044</v>
      </c>
      <c r="D8" s="46" t="str">
        <f>IF($B8="N/A","N/A",IF(C8&gt;10,"No",IF(C8&lt;-10,"No","Yes")))</f>
        <v>N/A</v>
      </c>
      <c r="E8" s="38">
        <v>39953</v>
      </c>
      <c r="F8" s="46" t="str">
        <f>IF($B8="N/A","N/A",IF(E8&gt;10,"No",IF(E8&lt;-10,"No","Yes")))</f>
        <v>N/A</v>
      </c>
      <c r="G8" s="38">
        <v>43109</v>
      </c>
      <c r="H8" s="46" t="str">
        <f>IF($B8="N/A","N/A",IF(G8&gt;10,"No",IF(G8&lt;-10,"No","Yes")))</f>
        <v>N/A</v>
      </c>
      <c r="I8" s="12">
        <v>-2.66</v>
      </c>
      <c r="J8" s="12">
        <v>7.899</v>
      </c>
      <c r="K8" s="38" t="s">
        <v>213</v>
      </c>
      <c r="L8" s="9" t="str">
        <f>IF(J8="Div by 0", "N/A", IF(K8="N/A","N/A", IF(J8&gt;VALUE(MID(K8,1,2)), "No", IF(J8&lt;-1*VALUE(MID(K8,1,2)), "No", "Yes"))))</f>
        <v>N/A</v>
      </c>
    </row>
    <row r="9" spans="1:14" x14ac:dyDescent="0.2">
      <c r="A9" s="18" t="s">
        <v>681</v>
      </c>
      <c r="B9" s="38" t="s">
        <v>213</v>
      </c>
      <c r="C9" s="38">
        <v>38413</v>
      </c>
      <c r="D9" s="46" t="str">
        <f t="shared" ref="D9:D11" si="0">IF($B9="N/A","N/A",IF(C9&gt;10,"No",IF(C9&lt;-10,"No","Yes")))</f>
        <v>N/A</v>
      </c>
      <c r="E9" s="38">
        <v>37458</v>
      </c>
      <c r="F9" s="46" t="str">
        <f t="shared" ref="F9:F11" si="1">IF($B9="N/A","N/A",IF(E9&gt;10,"No",IF(E9&lt;-10,"No","Yes")))</f>
        <v>N/A</v>
      </c>
      <c r="G9" s="38">
        <v>40540</v>
      </c>
      <c r="H9" s="46" t="str">
        <f t="shared" ref="H9:H11" si="2">IF($B9="N/A","N/A",IF(G9&gt;10,"No",IF(G9&lt;-10,"No","Yes")))</f>
        <v>N/A</v>
      </c>
      <c r="I9" s="12">
        <v>-2.4900000000000002</v>
      </c>
      <c r="J9" s="12">
        <v>8.2279999999999998</v>
      </c>
      <c r="K9" s="38" t="s">
        <v>213</v>
      </c>
      <c r="L9" s="9" t="str">
        <f t="shared" ref="L9:L11" si="3">IF(J9="Div by 0", "N/A", IF(K9="N/A","N/A", IF(J9&gt;VALUE(MID(K9,1,2)), "No", IF(J9&lt;-1*VALUE(MID(K9,1,2)), "No", "Yes"))))</f>
        <v>N/A</v>
      </c>
    </row>
    <row r="10" spans="1:14" x14ac:dyDescent="0.2">
      <c r="A10" s="18" t="s">
        <v>425</v>
      </c>
      <c r="B10" s="38" t="s">
        <v>213</v>
      </c>
      <c r="C10" s="38">
        <v>2631</v>
      </c>
      <c r="D10" s="46" t="str">
        <f t="shared" si="0"/>
        <v>N/A</v>
      </c>
      <c r="E10" s="38">
        <v>2495</v>
      </c>
      <c r="F10" s="46" t="str">
        <f t="shared" si="1"/>
        <v>N/A</v>
      </c>
      <c r="G10" s="38">
        <v>2569</v>
      </c>
      <c r="H10" s="46" t="str">
        <f t="shared" si="2"/>
        <v>N/A</v>
      </c>
      <c r="I10" s="12">
        <v>-5.17</v>
      </c>
      <c r="J10" s="12">
        <v>2.9660000000000002</v>
      </c>
      <c r="K10" s="38" t="s">
        <v>213</v>
      </c>
      <c r="L10" s="9" t="str">
        <f t="shared" si="3"/>
        <v>N/A</v>
      </c>
    </row>
    <row r="11" spans="1:14" x14ac:dyDescent="0.2">
      <c r="A11" s="18" t="s">
        <v>169</v>
      </c>
      <c r="B11" s="38" t="s">
        <v>213</v>
      </c>
      <c r="C11" s="8">
        <v>2.6783203139</v>
      </c>
      <c r="D11" s="46" t="str">
        <f t="shared" si="0"/>
        <v>N/A</v>
      </c>
      <c r="E11" s="8">
        <v>2.5956973781000001</v>
      </c>
      <c r="F11" s="46" t="str">
        <f t="shared" si="1"/>
        <v>N/A</v>
      </c>
      <c r="G11" s="8">
        <v>2.7563070127999998</v>
      </c>
      <c r="H11" s="46" t="str">
        <f t="shared" si="2"/>
        <v>N/A</v>
      </c>
      <c r="I11" s="12">
        <v>-3.08</v>
      </c>
      <c r="J11" s="12">
        <v>6.1879999999999997</v>
      </c>
      <c r="K11" s="38" t="s">
        <v>213</v>
      </c>
      <c r="L11" s="9" t="str">
        <f t="shared" si="3"/>
        <v>N/A</v>
      </c>
    </row>
    <row r="12" spans="1:14" x14ac:dyDescent="0.2">
      <c r="A12" s="18" t="s">
        <v>144</v>
      </c>
      <c r="B12" s="38" t="s">
        <v>213</v>
      </c>
      <c r="C12" s="38">
        <v>30560.25</v>
      </c>
      <c r="D12" s="46" t="str">
        <f>IF($B12="N/A","N/A",IF(C12&gt;10,"No",IF(C12&lt;-10,"No","Yes")))</f>
        <v>N/A</v>
      </c>
      <c r="E12" s="38">
        <v>29632.5</v>
      </c>
      <c r="F12" s="46" t="str">
        <f>IF($B12="N/A","N/A",IF(E12&gt;10,"No",IF(E12&lt;-10,"No","Yes")))</f>
        <v>N/A</v>
      </c>
      <c r="G12" s="38">
        <v>26866.583332999999</v>
      </c>
      <c r="H12" s="46" t="str">
        <f>IF($B12="N/A","N/A",IF(G12&gt;10,"No",IF(G12&lt;-10,"No","Yes")))</f>
        <v>N/A</v>
      </c>
      <c r="I12" s="12">
        <v>-3.04</v>
      </c>
      <c r="J12" s="12">
        <v>-9.33</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99.479352153999997</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0.51994452729999996</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7.0331899999999999E-4</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8143</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0.52064784630000005</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80.412624339999994</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46.972860124999997</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21.294363257000001</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846</v>
      </c>
      <c r="D22" s="46" t="str">
        <f>IF($B22="N/A","N/A",IF(C22&gt;0,"No",IF(C22&lt;0,"No","Yes")))</f>
        <v>No</v>
      </c>
      <c r="E22" s="1">
        <v>736</v>
      </c>
      <c r="F22" s="46" t="str">
        <f>IF($B22="N/A","N/A",IF(E22&gt;0,"No",IF(E22&lt;0,"No","Yes")))</f>
        <v>No</v>
      </c>
      <c r="G22" s="1">
        <v>635</v>
      </c>
      <c r="H22" s="46" t="str">
        <f>IF($B22="N/A","N/A",IF(G22&gt;0,"No",IF(G22&lt;0,"No","Yes")))</f>
        <v>No</v>
      </c>
      <c r="I22" s="12">
        <v>-13</v>
      </c>
      <c r="J22" s="12">
        <v>-13.7</v>
      </c>
      <c r="K22" s="47" t="s">
        <v>213</v>
      </c>
      <c r="L22" s="9" t="str">
        <f t="shared" si="4"/>
        <v>N/A</v>
      </c>
    </row>
    <row r="23" spans="1:14" x14ac:dyDescent="0.2">
      <c r="A23" s="6" t="s">
        <v>145</v>
      </c>
      <c r="B23" s="50" t="s">
        <v>279</v>
      </c>
      <c r="C23" s="8">
        <v>0.1109332554</v>
      </c>
      <c r="D23" s="46" t="str">
        <f>IF($B23="N/A","N/A",IF(C23&gt;=10,"No",IF(C23&lt;0,"No","Yes")))</f>
        <v>Yes</v>
      </c>
      <c r="E23" s="8">
        <v>9.60888149E-2</v>
      </c>
      <c r="F23" s="46" t="str">
        <f>IF($B23="N/A","N/A",IF(E23&gt;=10,"No",IF(E23&lt;0,"No","Yes")))</f>
        <v>Yes</v>
      </c>
      <c r="G23" s="8">
        <v>8.1457123399999998E-2</v>
      </c>
      <c r="H23" s="46" t="str">
        <f>IF($B23="N/A","N/A",IF(G23&gt;=10,"No",IF(G23&lt;0,"No","Yes")))</f>
        <v>Yes</v>
      </c>
      <c r="I23" s="12">
        <v>-13.4</v>
      </c>
      <c r="J23" s="12">
        <v>-15.2</v>
      </c>
      <c r="K23" s="47" t="s">
        <v>213</v>
      </c>
      <c r="L23" s="9" t="str">
        <f t="shared" si="4"/>
        <v>N/A</v>
      </c>
    </row>
    <row r="24" spans="1:14" x14ac:dyDescent="0.2">
      <c r="A24" s="2" t="s">
        <v>426</v>
      </c>
      <c r="B24" s="37" t="s">
        <v>213</v>
      </c>
      <c r="C24" s="13">
        <v>52.764705882000001</v>
      </c>
      <c r="D24" s="78" t="str">
        <f t="shared" ref="D24:D27" si="8">IF($B24="N/A","N/A",IF(C24&gt;10,"No",IF(C24&lt;-10,"No","Yes")))</f>
        <v>N/A</v>
      </c>
      <c r="E24" s="13">
        <v>59.837728194999997</v>
      </c>
      <c r="F24" s="46" t="str">
        <f t="shared" ref="F24:F27" si="9">IF($B24="N/A","N/A",IF(E24&gt;10,"No",IF(E24&lt;-10,"No","Yes")))</f>
        <v>N/A</v>
      </c>
      <c r="G24" s="13">
        <v>64.835164835</v>
      </c>
      <c r="H24" s="46" t="str">
        <f t="shared" ref="H24:H27" si="10">IF($B24="N/A","N/A",IF(G24&gt;10,"No",IF(G24&lt;-10,"No","Yes")))</f>
        <v>N/A</v>
      </c>
      <c r="I24" s="12">
        <v>13.4</v>
      </c>
      <c r="J24" s="12">
        <v>8.3520000000000003</v>
      </c>
      <c r="K24" s="47" t="s">
        <v>213</v>
      </c>
      <c r="L24" s="9" t="str">
        <f t="shared" si="4"/>
        <v>N/A</v>
      </c>
    </row>
    <row r="25" spans="1:14" x14ac:dyDescent="0.2">
      <c r="A25" s="2" t="s">
        <v>427</v>
      </c>
      <c r="B25" s="37" t="s">
        <v>213</v>
      </c>
      <c r="C25" s="13">
        <v>13.764705881999999</v>
      </c>
      <c r="D25" s="78" t="str">
        <f t="shared" si="8"/>
        <v>N/A</v>
      </c>
      <c r="E25" s="13">
        <v>12.035158891</v>
      </c>
      <c r="F25" s="46" t="str">
        <f t="shared" si="9"/>
        <v>N/A</v>
      </c>
      <c r="G25" s="13">
        <v>14.128728413999999</v>
      </c>
      <c r="H25" s="46" t="str">
        <f t="shared" si="10"/>
        <v>N/A</v>
      </c>
      <c r="I25" s="12">
        <v>-12.6</v>
      </c>
      <c r="J25" s="12">
        <v>17.399999999999999</v>
      </c>
      <c r="K25" s="47" t="s">
        <v>213</v>
      </c>
      <c r="L25" s="9" t="str">
        <f t="shared" si="4"/>
        <v>N/A</v>
      </c>
    </row>
    <row r="26" spans="1:14" x14ac:dyDescent="0.2">
      <c r="A26" s="2" t="s">
        <v>423</v>
      </c>
      <c r="B26" s="37" t="s">
        <v>213</v>
      </c>
      <c r="C26" s="13">
        <v>0.1764705882</v>
      </c>
      <c r="D26" s="78" t="str">
        <f t="shared" si="8"/>
        <v>N/A</v>
      </c>
      <c r="E26" s="13">
        <v>0.1352265044</v>
      </c>
      <c r="F26" s="46" t="str">
        <f t="shared" si="9"/>
        <v>N/A</v>
      </c>
      <c r="G26" s="13">
        <v>0.47095761380000001</v>
      </c>
      <c r="H26" s="46" t="str">
        <f t="shared" si="10"/>
        <v>N/A</v>
      </c>
      <c r="I26" s="12">
        <v>-23.4</v>
      </c>
      <c r="J26" s="12">
        <v>248.3</v>
      </c>
      <c r="K26" s="47" t="s">
        <v>213</v>
      </c>
      <c r="L26" s="9" t="str">
        <f t="shared" si="4"/>
        <v>N/A</v>
      </c>
    </row>
    <row r="27" spans="1:14" x14ac:dyDescent="0.2">
      <c r="A27" s="2" t="s">
        <v>424</v>
      </c>
      <c r="B27" s="37" t="s">
        <v>213</v>
      </c>
      <c r="C27" s="13">
        <v>0</v>
      </c>
      <c r="D27" s="78" t="str">
        <f t="shared" si="8"/>
        <v>N/A</v>
      </c>
      <c r="E27" s="13">
        <v>0</v>
      </c>
      <c r="F27" s="46" t="str">
        <f t="shared" si="9"/>
        <v>N/A</v>
      </c>
      <c r="G27" s="13">
        <v>0</v>
      </c>
      <c r="H27" s="46" t="str">
        <f t="shared" si="10"/>
        <v>N/A</v>
      </c>
      <c r="I27" s="12" t="s">
        <v>1747</v>
      </c>
      <c r="J27" s="12" t="s">
        <v>1747</v>
      </c>
      <c r="K27" s="47" t="s">
        <v>213</v>
      </c>
      <c r="L27" s="9" t="str">
        <f t="shared" si="4"/>
        <v>N/A</v>
      </c>
    </row>
    <row r="28" spans="1:14" x14ac:dyDescent="0.2">
      <c r="A28" s="2" t="s">
        <v>955</v>
      </c>
      <c r="B28" s="37" t="s">
        <v>213</v>
      </c>
      <c r="C28" s="74">
        <v>20.569766251000001</v>
      </c>
      <c r="D28" s="78" t="str">
        <f>IF($B28="N/A","N/A",IF(C28&gt;10,"No",IF(C28&lt;-10,"No","Yes")))</f>
        <v>N/A</v>
      </c>
      <c r="E28" s="74">
        <v>19.033836387000001</v>
      </c>
      <c r="F28" s="78" t="str">
        <f>IF($B28="N/A","N/A",IF(E28&gt;10,"No",IF(E28&lt;-10,"No","Yes")))</f>
        <v>N/A</v>
      </c>
      <c r="G28" s="74">
        <v>19.400286314999999</v>
      </c>
      <c r="H28" s="78" t="str">
        <f>IF($B28="N/A","N/A",IF(G28&gt;10,"No",IF(G28&lt;-10,"No","Yes")))</f>
        <v>N/A</v>
      </c>
      <c r="I28" s="12">
        <v>-7.47</v>
      </c>
      <c r="J28" s="12">
        <v>1.925</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98.609549525999995</v>
      </c>
      <c r="D30" s="46" t="str">
        <f>IF($B30="N/A","N/A",IF(C30&gt;=98,"Yes","No"))</f>
        <v>Yes</v>
      </c>
      <c r="E30" s="13">
        <v>98.809187363999996</v>
      </c>
      <c r="F30" s="46" t="str">
        <f>IF($B30="N/A","N/A",IF(E30&gt;=98,"Yes","No"))</f>
        <v>Yes</v>
      </c>
      <c r="G30" s="13">
        <v>98.836454684000003</v>
      </c>
      <c r="H30" s="46" t="str">
        <f>IF($B30="N/A","N/A",IF(G30&gt;=98,"Yes","No"))</f>
        <v>Yes</v>
      </c>
      <c r="I30" s="12">
        <v>0.20250000000000001</v>
      </c>
      <c r="J30" s="12">
        <v>2.76E-2</v>
      </c>
      <c r="K30" s="47" t="s">
        <v>740</v>
      </c>
      <c r="L30" s="9" t="str">
        <f t="shared" si="4"/>
        <v>Yes</v>
      </c>
    </row>
    <row r="31" spans="1:14" x14ac:dyDescent="0.2">
      <c r="A31" s="2" t="s">
        <v>18</v>
      </c>
      <c r="B31" s="50" t="s">
        <v>277</v>
      </c>
      <c r="C31" s="13">
        <v>99.999934745000004</v>
      </c>
      <c r="D31" s="46" t="str">
        <f>IF($B31="N/A","N/A",IF(C31&gt;=95,"Yes","No"))</f>
        <v>Yes</v>
      </c>
      <c r="E31" s="13">
        <v>100</v>
      </c>
      <c r="F31" s="46" t="str">
        <f>IF($B31="N/A","N/A",IF(E31&gt;=95,"Yes","No"))</f>
        <v>Yes</v>
      </c>
      <c r="G31" s="13">
        <v>100</v>
      </c>
      <c r="H31" s="46" t="str">
        <f>IF($B31="N/A","N/A",IF(G31&gt;=95,"Yes","No"))</f>
        <v>Yes</v>
      </c>
      <c r="I31" s="12">
        <v>1E-4</v>
      </c>
      <c r="J31" s="12">
        <v>0</v>
      </c>
      <c r="K31" s="47" t="s">
        <v>740</v>
      </c>
      <c r="L31" s="9" t="str">
        <f t="shared" si="4"/>
        <v>Yes</v>
      </c>
    </row>
    <row r="32" spans="1:14" x14ac:dyDescent="0.2">
      <c r="A32" s="2" t="s">
        <v>23</v>
      </c>
      <c r="B32" s="37" t="s">
        <v>213</v>
      </c>
      <c r="C32" s="13">
        <v>61.189087039</v>
      </c>
      <c r="D32" s="46" t="str">
        <f t="shared" ref="D32:D37" si="11">IF($B32="N/A","N/A",IF(C32&gt;10,"No",IF(C32&lt;-10,"No","Yes")))</f>
        <v>N/A</v>
      </c>
      <c r="E32" s="13">
        <v>61.403156572999997</v>
      </c>
      <c r="F32" s="46" t="str">
        <f t="shared" ref="F32:F37" si="12">IF($B32="N/A","N/A",IF(E32&gt;10,"No",IF(E32&lt;-10,"No","Yes")))</f>
        <v>N/A</v>
      </c>
      <c r="G32" s="13">
        <v>61.274234933000002</v>
      </c>
      <c r="H32" s="46" t="str">
        <f t="shared" ref="H32:H37" si="13">IF($B32="N/A","N/A",IF(G32&gt;10,"No",IF(G32&lt;-10,"No","Yes")))</f>
        <v>N/A</v>
      </c>
      <c r="I32" s="12">
        <v>0.3498</v>
      </c>
      <c r="J32" s="12">
        <v>-0.21</v>
      </c>
      <c r="K32" s="47" t="s">
        <v>740</v>
      </c>
      <c r="L32" s="9" t="str">
        <f t="shared" si="4"/>
        <v>Yes</v>
      </c>
    </row>
    <row r="33" spans="1:12" x14ac:dyDescent="0.2">
      <c r="A33" s="2" t="s">
        <v>24</v>
      </c>
      <c r="B33" s="37" t="s">
        <v>213</v>
      </c>
      <c r="C33" s="13">
        <v>29.236002670000001</v>
      </c>
      <c r="D33" s="46" t="str">
        <f t="shared" si="11"/>
        <v>N/A</v>
      </c>
      <c r="E33" s="13">
        <v>29.023499855000001</v>
      </c>
      <c r="F33" s="46" t="str">
        <f t="shared" si="12"/>
        <v>N/A</v>
      </c>
      <c r="G33" s="13">
        <v>28.916639440000001</v>
      </c>
      <c r="H33" s="46" t="str">
        <f t="shared" si="13"/>
        <v>N/A</v>
      </c>
      <c r="I33" s="12">
        <v>-0.72699999999999998</v>
      </c>
      <c r="J33" s="12">
        <v>-0.36799999999999999</v>
      </c>
      <c r="K33" s="47" t="s">
        <v>740</v>
      </c>
      <c r="L33" s="9" t="str">
        <f t="shared" si="4"/>
        <v>Yes</v>
      </c>
    </row>
    <row r="34" spans="1:12" x14ac:dyDescent="0.2">
      <c r="A34" s="2" t="s">
        <v>25</v>
      </c>
      <c r="B34" s="37" t="s">
        <v>213</v>
      </c>
      <c r="C34" s="13">
        <v>0.15967863290000001</v>
      </c>
      <c r="D34" s="46" t="str">
        <f t="shared" si="11"/>
        <v>N/A</v>
      </c>
      <c r="E34" s="13">
        <v>0.1567046799</v>
      </c>
      <c r="F34" s="46" t="str">
        <f t="shared" si="12"/>
        <v>N/A</v>
      </c>
      <c r="G34" s="13">
        <v>0.1528120291</v>
      </c>
      <c r="H34" s="46" t="str">
        <f t="shared" si="13"/>
        <v>N/A</v>
      </c>
      <c r="I34" s="12">
        <v>-1.86</v>
      </c>
      <c r="J34" s="12">
        <v>-2.48</v>
      </c>
      <c r="K34" s="47" t="s">
        <v>740</v>
      </c>
      <c r="L34" s="9" t="str">
        <f t="shared" si="4"/>
        <v>Yes</v>
      </c>
    </row>
    <row r="35" spans="1:12" x14ac:dyDescent="0.2">
      <c r="A35" s="2" t="s">
        <v>26</v>
      </c>
      <c r="B35" s="50" t="s">
        <v>213</v>
      </c>
      <c r="C35" s="13">
        <v>8.2025354100000003E-2</v>
      </c>
      <c r="D35" s="11" t="str">
        <f t="shared" si="11"/>
        <v>N/A</v>
      </c>
      <c r="E35" s="13">
        <v>3.6122637700000002E-2</v>
      </c>
      <c r="F35" s="11" t="str">
        <f t="shared" si="12"/>
        <v>N/A</v>
      </c>
      <c r="G35" s="13">
        <v>3.0242715399999998E-2</v>
      </c>
      <c r="H35" s="11" t="str">
        <f t="shared" si="13"/>
        <v>N/A</v>
      </c>
      <c r="I35" s="12">
        <v>-56</v>
      </c>
      <c r="J35" s="12">
        <v>-16.3</v>
      </c>
      <c r="K35" s="50" t="s">
        <v>213</v>
      </c>
      <c r="L35" s="9" t="str">
        <f t="shared" si="4"/>
        <v>N/A</v>
      </c>
    </row>
    <row r="36" spans="1:12" x14ac:dyDescent="0.2">
      <c r="A36" s="2" t="s">
        <v>60</v>
      </c>
      <c r="B36" s="50" t="s">
        <v>213</v>
      </c>
      <c r="C36" s="13">
        <v>0.96427100860000003</v>
      </c>
      <c r="D36" s="11" t="str">
        <f t="shared" si="11"/>
        <v>N/A</v>
      </c>
      <c r="E36" s="13">
        <v>1.0519743685</v>
      </c>
      <c r="F36" s="11" t="str">
        <f t="shared" si="12"/>
        <v>N/A</v>
      </c>
      <c r="G36" s="13">
        <v>1.0828554494</v>
      </c>
      <c r="H36" s="11" t="str">
        <f t="shared" si="13"/>
        <v>N/A</v>
      </c>
      <c r="I36" s="12">
        <v>9.0950000000000006</v>
      </c>
      <c r="J36" s="12">
        <v>2.9359999999999999</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8.3689352952</v>
      </c>
      <c r="D38" s="11" t="str">
        <f>IF($B38="N/A","N/A",IF(C38&gt;=5,"No",IF(C38&lt;0,"No","Yes")))</f>
        <v>No</v>
      </c>
      <c r="E38" s="13">
        <v>8.3285418863</v>
      </c>
      <c r="F38" s="11" t="str">
        <f>IF($B38="N/A","N/A",IF(E38&gt;=5,"No",IF(E38&lt;0,"No","Yes")))</f>
        <v>No</v>
      </c>
      <c r="G38" s="13">
        <v>8.5432154336000004</v>
      </c>
      <c r="H38" s="11" t="str">
        <f>IF($B38="N/A","N/A",IF(G38&gt;=5,"No",IF(G38&lt;0,"No","Yes")))</f>
        <v>No</v>
      </c>
      <c r="I38" s="12">
        <v>-0.48299999999999998</v>
      </c>
      <c r="J38" s="12">
        <v>2.5779999999999998</v>
      </c>
      <c r="K38" s="47" t="s">
        <v>740</v>
      </c>
      <c r="L38" s="9" t="str">
        <f t="shared" si="4"/>
        <v>Yes</v>
      </c>
    </row>
    <row r="39" spans="1:12" x14ac:dyDescent="0.2">
      <c r="A39" s="2" t="s">
        <v>63</v>
      </c>
      <c r="B39" s="50" t="s">
        <v>213</v>
      </c>
      <c r="C39" s="13">
        <v>4.7807012677999996</v>
      </c>
      <c r="D39" s="11" t="str">
        <f>IF($B39="N/A","N/A",IF(C39&gt;10,"No",IF(C39&lt;-10,"No","Yes")))</f>
        <v>N/A</v>
      </c>
      <c r="E39" s="13">
        <v>4.9463325452999998</v>
      </c>
      <c r="F39" s="11" t="str">
        <f>IF($B39="N/A","N/A",IF(E39&gt;10,"No",IF(E39&lt;-10,"No","Yes")))</f>
        <v>N/A</v>
      </c>
      <c r="G39" s="13">
        <v>5.1059677893000002</v>
      </c>
      <c r="H39" s="11" t="str">
        <f>IF($B39="N/A","N/A",IF(G39&gt;10,"No",IF(G39&lt;-10,"No","Yes")))</f>
        <v>N/A</v>
      </c>
      <c r="I39" s="12">
        <v>3.4649999999999999</v>
      </c>
      <c r="J39" s="12">
        <v>3.2269999999999999</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3.2533461059</v>
      </c>
      <c r="D41" s="46" t="str">
        <f>IF($B41="N/A","N/A",IF(C41&gt;8,"No",IF(C41&lt;2,"No","Yes")))</f>
        <v>Yes</v>
      </c>
      <c r="E41" s="8">
        <v>3.1641741397000001</v>
      </c>
      <c r="F41" s="46" t="str">
        <f>IF($B41="N/A","N/A",IF(E41&gt;8,"No",IF(E41&lt;2,"No","Yes")))</f>
        <v>Yes</v>
      </c>
      <c r="G41" s="8">
        <v>3.1425569992</v>
      </c>
      <c r="H41" s="46" t="str">
        <f>IF($B41="N/A","N/A",IF(G41&gt;8,"No",IF(G41&lt;2,"No","Yes")))</f>
        <v>Yes</v>
      </c>
      <c r="I41" s="12">
        <v>-2.74</v>
      </c>
      <c r="J41" s="12">
        <v>-0.68300000000000005</v>
      </c>
      <c r="K41" s="47" t="s">
        <v>740</v>
      </c>
      <c r="L41" s="9" t="str">
        <f t="shared" si="4"/>
        <v>Yes</v>
      </c>
    </row>
    <row r="42" spans="1:12" x14ac:dyDescent="0.2">
      <c r="A42" s="3" t="s">
        <v>170</v>
      </c>
      <c r="B42" s="37" t="s">
        <v>213</v>
      </c>
      <c r="C42" s="8">
        <v>16.147966691000001</v>
      </c>
      <c r="D42" s="11" t="str">
        <f t="shared" ref="D42:D49" si="14">IF($B42="N/A","N/A",IF(C42&gt;10,"No",IF(C42&lt;-10,"No","Yes")))</f>
        <v>N/A</v>
      </c>
      <c r="E42" s="8">
        <v>16.525586977</v>
      </c>
      <c r="F42" s="11" t="str">
        <f t="shared" ref="F42:F49" si="15">IF($B42="N/A","N/A",IF(E42&gt;10,"No",IF(E42&lt;-10,"No","Yes")))</f>
        <v>N/A</v>
      </c>
      <c r="G42" s="8">
        <v>16.276399237</v>
      </c>
      <c r="H42" s="11" t="str">
        <f t="shared" ref="H42:H49" si="16">IF($B42="N/A","N/A",IF(G42&gt;10,"No",IF(G42&lt;-10,"No","Yes")))</f>
        <v>N/A</v>
      </c>
      <c r="I42" s="12">
        <v>2.339</v>
      </c>
      <c r="J42" s="12">
        <v>-1.51</v>
      </c>
      <c r="K42" s="47" t="s">
        <v>740</v>
      </c>
      <c r="L42" s="9" t="str">
        <f>IF(J42="Div by 0", "N/A", IF(OR(J42="N/A",K42="N/A"),"N/A", IF(J42&gt;VALUE(MID(K42,1,2)), "No", IF(J42&lt;-1*VALUE(MID(K42,1,2)), "No", "Yes"))))</f>
        <v>Yes</v>
      </c>
    </row>
    <row r="43" spans="1:12" x14ac:dyDescent="0.2">
      <c r="A43" s="3" t="s">
        <v>171</v>
      </c>
      <c r="B43" s="37" t="s">
        <v>213</v>
      </c>
      <c r="C43" s="8">
        <v>30.171496287</v>
      </c>
      <c r="D43" s="11" t="str">
        <f t="shared" si="14"/>
        <v>N/A</v>
      </c>
      <c r="E43" s="8">
        <v>31.066312976999999</v>
      </c>
      <c r="F43" s="11" t="str">
        <f t="shared" si="15"/>
        <v>N/A</v>
      </c>
      <c r="G43" s="8">
        <v>30.899423469999999</v>
      </c>
      <c r="H43" s="11" t="str">
        <f t="shared" si="16"/>
        <v>N/A</v>
      </c>
      <c r="I43" s="12">
        <v>2.9660000000000002</v>
      </c>
      <c r="J43" s="12">
        <v>-0.53700000000000003</v>
      </c>
      <c r="K43" s="47" t="s">
        <v>740</v>
      </c>
      <c r="L43" s="9" t="str">
        <f>IF(J43="Div by 0", "N/A", IF(OR(J43="N/A",K43="N/A"),"N/A", IF(J43&gt;VALUE(MID(K43,1,2)), "No", IF(J43&lt;-1*VALUE(MID(K43,1,2)), "No", "Yes"))))</f>
        <v>Yes</v>
      </c>
    </row>
    <row r="44" spans="1:12" x14ac:dyDescent="0.2">
      <c r="A44" s="3" t="s">
        <v>172</v>
      </c>
      <c r="B44" s="37" t="s">
        <v>213</v>
      </c>
      <c r="C44" s="8">
        <v>4.3022526629</v>
      </c>
      <c r="D44" s="11" t="str">
        <f t="shared" si="14"/>
        <v>N/A</v>
      </c>
      <c r="E44" s="8">
        <v>4.5176036138000004</v>
      </c>
      <c r="F44" s="11" t="str">
        <f t="shared" si="15"/>
        <v>N/A</v>
      </c>
      <c r="G44" s="8">
        <v>4.3534164996999998</v>
      </c>
      <c r="H44" s="11" t="str">
        <f t="shared" si="16"/>
        <v>N/A</v>
      </c>
      <c r="I44" s="12">
        <v>5.0060000000000002</v>
      </c>
      <c r="J44" s="12">
        <v>-3.63</v>
      </c>
      <c r="K44" s="47" t="s">
        <v>740</v>
      </c>
      <c r="L44" s="9" t="str">
        <f t="shared" ref="L44:L53" si="17">IF(J44="Div by 0", "N/A", IF(OR(J44="N/A",K44="N/A"),"N/A", IF(J44&gt;VALUE(MID(K44,1,2)), "No", IF(J44&lt;-1*VALUE(MID(K44,1,2)), "No", "Yes"))))</f>
        <v>Yes</v>
      </c>
    </row>
    <row r="45" spans="1:12" x14ac:dyDescent="0.2">
      <c r="A45" s="3" t="s">
        <v>173</v>
      </c>
      <c r="B45" s="37" t="s">
        <v>213</v>
      </c>
      <c r="C45" s="8">
        <v>23.869900088000001</v>
      </c>
      <c r="D45" s="11" t="str">
        <f t="shared" si="14"/>
        <v>N/A</v>
      </c>
      <c r="E45" s="8">
        <v>23.837692412999999</v>
      </c>
      <c r="F45" s="11" t="str">
        <f t="shared" si="15"/>
        <v>N/A</v>
      </c>
      <c r="G45" s="8">
        <v>23.933304902</v>
      </c>
      <c r="H45" s="11" t="str">
        <f t="shared" si="16"/>
        <v>N/A</v>
      </c>
      <c r="I45" s="12">
        <v>-0.13500000000000001</v>
      </c>
      <c r="J45" s="12">
        <v>0.40110000000000001</v>
      </c>
      <c r="K45" s="47" t="s">
        <v>740</v>
      </c>
      <c r="L45" s="9" t="str">
        <f t="shared" si="17"/>
        <v>Yes</v>
      </c>
    </row>
    <row r="46" spans="1:12" x14ac:dyDescent="0.2">
      <c r="A46" s="3" t="s">
        <v>174</v>
      </c>
      <c r="B46" s="37" t="s">
        <v>213</v>
      </c>
      <c r="C46" s="8">
        <v>12.503221958999999</v>
      </c>
      <c r="D46" s="11" t="str">
        <f t="shared" si="14"/>
        <v>N/A</v>
      </c>
      <c r="E46" s="8">
        <v>11.582827714</v>
      </c>
      <c r="F46" s="11" t="str">
        <f t="shared" si="15"/>
        <v>N/A</v>
      </c>
      <c r="G46" s="8">
        <v>11.982828787000001</v>
      </c>
      <c r="H46" s="11" t="str">
        <f t="shared" si="16"/>
        <v>N/A</v>
      </c>
      <c r="I46" s="12">
        <v>-7.36</v>
      </c>
      <c r="J46" s="12">
        <v>3.4529999999999998</v>
      </c>
      <c r="K46" s="47" t="s">
        <v>740</v>
      </c>
      <c r="L46" s="9" t="str">
        <f t="shared" si="17"/>
        <v>Yes</v>
      </c>
    </row>
    <row r="47" spans="1:12" x14ac:dyDescent="0.2">
      <c r="A47" s="3" t="s">
        <v>175</v>
      </c>
      <c r="B47" s="37" t="s">
        <v>213</v>
      </c>
      <c r="C47" s="8">
        <v>4.7905547511000002</v>
      </c>
      <c r="D47" s="11" t="str">
        <f t="shared" si="14"/>
        <v>N/A</v>
      </c>
      <c r="E47" s="8">
        <v>4.4752439739999996</v>
      </c>
      <c r="F47" s="11" t="str">
        <f t="shared" si="15"/>
        <v>N/A</v>
      </c>
      <c r="G47" s="8">
        <v>4.6011765886999996</v>
      </c>
      <c r="H47" s="11" t="str">
        <f t="shared" si="16"/>
        <v>N/A</v>
      </c>
      <c r="I47" s="12">
        <v>-6.58</v>
      </c>
      <c r="J47" s="12">
        <v>2.8140000000000001</v>
      </c>
      <c r="K47" s="47" t="s">
        <v>740</v>
      </c>
      <c r="L47" s="9" t="str">
        <f t="shared" si="17"/>
        <v>Yes</v>
      </c>
    </row>
    <row r="48" spans="1:12" x14ac:dyDescent="0.2">
      <c r="A48" s="3" t="s">
        <v>176</v>
      </c>
      <c r="B48" s="37" t="s">
        <v>213</v>
      </c>
      <c r="C48" s="8">
        <v>3.2033608861</v>
      </c>
      <c r="D48" s="11" t="str">
        <f t="shared" si="14"/>
        <v>N/A</v>
      </c>
      <c r="E48" s="8">
        <v>3.088615457</v>
      </c>
      <c r="F48" s="11" t="str">
        <f t="shared" si="15"/>
        <v>N/A</v>
      </c>
      <c r="G48" s="8">
        <v>3.0938361766</v>
      </c>
      <c r="H48" s="11" t="str">
        <f t="shared" si="16"/>
        <v>N/A</v>
      </c>
      <c r="I48" s="12">
        <v>-3.58</v>
      </c>
      <c r="J48" s="12">
        <v>0.16900000000000001</v>
      </c>
      <c r="K48" s="47" t="s">
        <v>740</v>
      </c>
      <c r="L48" s="9" t="str">
        <f t="shared" si="17"/>
        <v>Yes</v>
      </c>
    </row>
    <row r="49" spans="1:12" x14ac:dyDescent="0.2">
      <c r="A49" s="3" t="s">
        <v>957</v>
      </c>
      <c r="B49" s="37" t="s">
        <v>213</v>
      </c>
      <c r="C49" s="8">
        <v>1.7578353137</v>
      </c>
      <c r="D49" s="11" t="str">
        <f t="shared" si="14"/>
        <v>N/A</v>
      </c>
      <c r="E49" s="8">
        <v>1.7419427352000001</v>
      </c>
      <c r="F49" s="11" t="str">
        <f t="shared" si="15"/>
        <v>N/A</v>
      </c>
      <c r="G49" s="8">
        <v>1.7170573389999999</v>
      </c>
      <c r="H49" s="11" t="str">
        <f t="shared" si="16"/>
        <v>N/A</v>
      </c>
      <c r="I49" s="12">
        <v>-0.90400000000000003</v>
      </c>
      <c r="J49" s="12">
        <v>-1.43</v>
      </c>
      <c r="K49" s="47" t="s">
        <v>740</v>
      </c>
      <c r="L49" s="9" t="str">
        <f t="shared" si="17"/>
        <v>Yes</v>
      </c>
    </row>
    <row r="50" spans="1:12" x14ac:dyDescent="0.2">
      <c r="A50" s="2" t="s">
        <v>208</v>
      </c>
      <c r="B50" s="37" t="s">
        <v>213</v>
      </c>
      <c r="C50" s="38">
        <v>757755</v>
      </c>
      <c r="D50" s="9" t="str">
        <f t="shared" ref="D50:D53" si="18">IF($B50="N/A","N/A",IF(C50&lt;0,"No","Yes"))</f>
        <v>N/A</v>
      </c>
      <c r="E50" s="38">
        <v>779293</v>
      </c>
      <c r="F50" s="9" t="str">
        <f t="shared" ref="F50:F53" si="19">IF($B50="N/A","N/A",IF(E50&lt;0,"No","Yes"))</f>
        <v>N/A</v>
      </c>
      <c r="G50" s="38">
        <v>785011</v>
      </c>
      <c r="H50" s="9" t="str">
        <f t="shared" ref="H50:H53" si="20">IF($B50="N/A","N/A",IF(G50&lt;0,"No","Yes"))</f>
        <v>N/A</v>
      </c>
      <c r="I50" s="12">
        <v>2.8420000000000001</v>
      </c>
      <c r="J50" s="12">
        <v>0.73370000000000002</v>
      </c>
      <c r="K50" s="47" t="s">
        <v>740</v>
      </c>
      <c r="L50" s="9" t="str">
        <f t="shared" si="17"/>
        <v>Yes</v>
      </c>
    </row>
    <row r="51" spans="1:12" x14ac:dyDescent="0.2">
      <c r="A51" s="2" t="s">
        <v>209</v>
      </c>
      <c r="B51" s="37" t="s">
        <v>213</v>
      </c>
      <c r="C51" s="38">
        <v>65335</v>
      </c>
      <c r="D51" s="9" t="str">
        <f t="shared" si="18"/>
        <v>N/A</v>
      </c>
      <c r="E51" s="38">
        <v>68845</v>
      </c>
      <c r="F51" s="9" t="str">
        <f t="shared" si="19"/>
        <v>N/A</v>
      </c>
      <c r="G51" s="38">
        <v>67427</v>
      </c>
      <c r="H51" s="9" t="str">
        <f t="shared" si="20"/>
        <v>N/A</v>
      </c>
      <c r="I51" s="12">
        <v>5.3719999999999999</v>
      </c>
      <c r="J51" s="12">
        <v>-2.06</v>
      </c>
      <c r="K51" s="47" t="s">
        <v>740</v>
      </c>
      <c r="L51" s="9" t="str">
        <f t="shared" si="17"/>
        <v>Yes</v>
      </c>
    </row>
    <row r="52" spans="1:12" x14ac:dyDescent="0.2">
      <c r="A52" s="2" t="s">
        <v>210</v>
      </c>
      <c r="B52" s="37" t="s">
        <v>213</v>
      </c>
      <c r="C52" s="38">
        <v>551200</v>
      </c>
      <c r="D52" s="9" t="str">
        <f t="shared" si="18"/>
        <v>N/A</v>
      </c>
      <c r="E52" s="38">
        <v>539153</v>
      </c>
      <c r="F52" s="9" t="str">
        <f t="shared" si="19"/>
        <v>N/A</v>
      </c>
      <c r="G52" s="38">
        <v>555669</v>
      </c>
      <c r="H52" s="9" t="str">
        <f t="shared" si="20"/>
        <v>N/A</v>
      </c>
      <c r="I52" s="12">
        <v>-2.19</v>
      </c>
      <c r="J52" s="12">
        <v>3.0630000000000002</v>
      </c>
      <c r="K52" s="47" t="s">
        <v>740</v>
      </c>
      <c r="L52" s="9" t="str">
        <f t="shared" si="17"/>
        <v>Yes</v>
      </c>
    </row>
    <row r="53" spans="1:12" x14ac:dyDescent="0.2">
      <c r="A53" s="2" t="s">
        <v>958</v>
      </c>
      <c r="B53" s="37" t="s">
        <v>213</v>
      </c>
      <c r="C53" s="38">
        <v>123112</v>
      </c>
      <c r="D53" s="9" t="str">
        <f t="shared" si="18"/>
        <v>N/A</v>
      </c>
      <c r="E53" s="38">
        <v>117486</v>
      </c>
      <c r="F53" s="9" t="str">
        <f t="shared" si="19"/>
        <v>N/A</v>
      </c>
      <c r="G53" s="38">
        <v>121678</v>
      </c>
      <c r="H53" s="9" t="str">
        <f t="shared" si="20"/>
        <v>N/A</v>
      </c>
      <c r="I53" s="12">
        <v>-4.57</v>
      </c>
      <c r="J53" s="12">
        <v>3.5680000000000001</v>
      </c>
      <c r="K53" s="47" t="s">
        <v>740</v>
      </c>
      <c r="L53" s="9" t="str">
        <f t="shared" si="17"/>
        <v>Yes</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99.999934745000004</v>
      </c>
      <c r="D55" s="46" t="str">
        <f>IF($B55="N/A","N/A",IF(C55&gt;10,"No",IF(C55&lt;-10,"No","Yes")))</f>
        <v>N/A</v>
      </c>
      <c r="E55" s="8">
        <v>99.999805093999996</v>
      </c>
      <c r="F55" s="46" t="str">
        <f>IF($B55="N/A","N/A",IF(E55&gt;10,"No",IF(E55&lt;-10,"No","Yes")))</f>
        <v>N/A</v>
      </c>
      <c r="G55" s="8">
        <v>99.999360619000001</v>
      </c>
      <c r="H55" s="46" t="str">
        <f>IF($B55="N/A","N/A",IF(G55&gt;10,"No",IF(G55&lt;-10,"No","Yes")))</f>
        <v>N/A</v>
      </c>
      <c r="I55" s="12">
        <v>0</v>
      </c>
      <c r="J55" s="12">
        <v>0</v>
      </c>
      <c r="K55" s="37" t="s">
        <v>213</v>
      </c>
      <c r="L55" s="9" t="str">
        <f t="shared" si="4"/>
        <v>N/A</v>
      </c>
    </row>
    <row r="56" spans="1:12" x14ac:dyDescent="0.2">
      <c r="A56" s="2" t="s">
        <v>177</v>
      </c>
      <c r="B56" s="37" t="s">
        <v>213</v>
      </c>
      <c r="C56" s="8">
        <v>57.769471559999999</v>
      </c>
      <c r="D56" s="46" t="str">
        <f t="shared" ref="D56:D57" si="21">IF($B56="N/A","N/A",IF(C56&gt;10,"No",IF(C56&lt;-10,"No","Yes")))</f>
        <v>N/A</v>
      </c>
      <c r="E56" s="8">
        <v>57.981965967999997</v>
      </c>
      <c r="F56" s="46" t="str">
        <f t="shared" ref="F56:F57" si="22">IF($B56="N/A","N/A",IF(E56&gt;10,"No",IF(E56&lt;-10,"No","Yes")))</f>
        <v>N/A</v>
      </c>
      <c r="G56" s="8">
        <v>57.966845544000002</v>
      </c>
      <c r="H56" s="46" t="str">
        <f t="shared" ref="H56:H57" si="23">IF($B56="N/A","N/A",IF(G56&gt;10,"No",IF(G56&lt;-10,"No","Yes")))</f>
        <v>N/A</v>
      </c>
      <c r="I56" s="12">
        <v>0.36780000000000002</v>
      </c>
      <c r="J56" s="12">
        <v>-2.5999999999999999E-2</v>
      </c>
      <c r="K56" s="47" t="s">
        <v>740</v>
      </c>
      <c r="L56" s="9" t="str">
        <f>IF(J56="Div by 0", "N/A", IF(OR(J56="N/A",K56="N/A"),"N/A", IF(J56&gt;VALUE(MID(K56,1,2)), "No", IF(J56&lt;-1*VALUE(MID(K56,1,2)), "No", "Yes"))))</f>
        <v>Yes</v>
      </c>
    </row>
    <row r="57" spans="1:12" x14ac:dyDescent="0.2">
      <c r="A57" s="6" t="s">
        <v>178</v>
      </c>
      <c r="B57" s="37" t="s">
        <v>213</v>
      </c>
      <c r="C57" s="8">
        <v>42.230463184999998</v>
      </c>
      <c r="D57" s="46" t="str">
        <f t="shared" si="21"/>
        <v>N/A</v>
      </c>
      <c r="E57" s="8">
        <v>42.017839125999998</v>
      </c>
      <c r="F57" s="46" t="str">
        <f t="shared" si="22"/>
        <v>N/A</v>
      </c>
      <c r="G57" s="8">
        <v>42.032515074999999</v>
      </c>
      <c r="H57" s="46" t="str">
        <f t="shared" si="23"/>
        <v>N/A</v>
      </c>
      <c r="I57" s="12">
        <v>-0.503</v>
      </c>
      <c r="J57" s="12">
        <v>3.49E-2</v>
      </c>
      <c r="K57" s="47" t="s">
        <v>740</v>
      </c>
      <c r="L57" s="9" t="str">
        <f>IF(J57="Div by 0", "N/A", IF(OR(J57="N/A",K57="N/A"),"N/A", IF(J57&gt;VALUE(MID(K57,1,2)), "No", IF(J57&lt;-1*VALUE(MID(K57,1,2)), "No", "Yes"))))</f>
        <v>Yes</v>
      </c>
    </row>
    <row r="58" spans="1:12" x14ac:dyDescent="0.2">
      <c r="A58" s="7" t="s">
        <v>686</v>
      </c>
      <c r="B58" s="37" t="s">
        <v>282</v>
      </c>
      <c r="C58" s="8">
        <v>67.093085400000007</v>
      </c>
      <c r="D58" s="46" t="str">
        <f>IF($B58="N/A","N/A",IF(C58&gt;70,"No",IF(C58&lt;40,"No","Yes")))</f>
        <v>Yes</v>
      </c>
      <c r="E58" s="8">
        <v>70.323888823000004</v>
      </c>
      <c r="F58" s="46" t="str">
        <f>IF($B58="N/A","N/A",IF(E58&gt;70,"No",IF(E58&lt;40,"No","Yes")))</f>
        <v>No</v>
      </c>
      <c r="G58" s="8">
        <v>70.103892998000006</v>
      </c>
      <c r="H58" s="46" t="str">
        <f>IF($B58="N/A","N/A",IF(G58&gt;70,"No",IF(G58&lt;40,"No","Yes")))</f>
        <v>No</v>
      </c>
      <c r="I58" s="12">
        <v>4.8150000000000004</v>
      </c>
      <c r="J58" s="12">
        <v>-0.313</v>
      </c>
      <c r="K58" s="47" t="s">
        <v>740</v>
      </c>
      <c r="L58" s="9" t="str">
        <f t="shared" si="4"/>
        <v>Yes</v>
      </c>
    </row>
    <row r="59" spans="1:12" x14ac:dyDescent="0.2">
      <c r="A59" s="2" t="s">
        <v>687</v>
      </c>
      <c r="B59" s="37" t="s">
        <v>213</v>
      </c>
      <c r="C59" s="8">
        <v>73.739346283000003</v>
      </c>
      <c r="D59" s="46" t="str">
        <f>IF($B59="N/A","N/A",IF(C59&gt;10,"No",IF(C59&lt;-10,"No","Yes")))</f>
        <v>N/A</v>
      </c>
      <c r="E59" s="8">
        <v>72.656574651</v>
      </c>
      <c r="F59" s="46" t="str">
        <f>IF($B59="N/A","N/A",IF(E59&gt;10,"No",IF(E59&lt;-10,"No","Yes")))</f>
        <v>N/A</v>
      </c>
      <c r="G59" s="8">
        <v>73.32929455</v>
      </c>
      <c r="H59" s="46" t="str">
        <f>IF($B59="N/A","N/A",IF(G59&gt;10,"No",IF(G59&lt;-10,"No","Yes")))</f>
        <v>N/A</v>
      </c>
      <c r="I59" s="12">
        <v>-1.47</v>
      </c>
      <c r="J59" s="12">
        <v>0.92589999999999995</v>
      </c>
      <c r="K59" s="37" t="s">
        <v>213</v>
      </c>
      <c r="L59" s="9" t="str">
        <f t="shared" si="4"/>
        <v>N/A</v>
      </c>
    </row>
    <row r="60" spans="1:12" x14ac:dyDescent="0.2">
      <c r="A60" s="2" t="s">
        <v>688</v>
      </c>
      <c r="B60" s="37" t="s">
        <v>213</v>
      </c>
      <c r="C60" s="8">
        <v>69.551701426999998</v>
      </c>
      <c r="D60" s="46" t="str">
        <f t="shared" ref="D60:D66" si="24">IF($B60="N/A","N/A",IF(C60&gt;10,"No",IF(C60&lt;-10,"No","Yes")))</f>
        <v>N/A</v>
      </c>
      <c r="E60" s="8">
        <v>78.299651660999999</v>
      </c>
      <c r="F60" s="46" t="str">
        <f t="shared" ref="F60:F66" si="25">IF($B60="N/A","N/A",IF(E60&gt;10,"No",IF(E60&lt;-10,"No","Yes")))</f>
        <v>N/A</v>
      </c>
      <c r="G60" s="8">
        <v>79.705910638999995</v>
      </c>
      <c r="H60" s="46" t="str">
        <f t="shared" ref="H60:H66" si="26">IF($B60="N/A","N/A",IF(G60&gt;10,"No",IF(G60&lt;-10,"No","Yes")))</f>
        <v>N/A</v>
      </c>
      <c r="I60" s="12">
        <v>12.58</v>
      </c>
      <c r="J60" s="12">
        <v>1.796</v>
      </c>
      <c r="K60" s="37" t="s">
        <v>213</v>
      </c>
      <c r="L60" s="9" t="str">
        <f t="shared" si="4"/>
        <v>N/A</v>
      </c>
    </row>
    <row r="61" spans="1:12" x14ac:dyDescent="0.2">
      <c r="A61" s="2" t="s">
        <v>1748</v>
      </c>
      <c r="B61" s="37" t="s">
        <v>213</v>
      </c>
      <c r="C61" s="8">
        <v>70.099754085000001</v>
      </c>
      <c r="D61" s="46" t="str">
        <f t="shared" si="24"/>
        <v>N/A</v>
      </c>
      <c r="E61" s="8">
        <v>72.800963852999999</v>
      </c>
      <c r="F61" s="46" t="str">
        <f t="shared" si="25"/>
        <v>N/A</v>
      </c>
      <c r="G61" s="8">
        <v>71.564068641000006</v>
      </c>
      <c r="H61" s="46" t="str">
        <f t="shared" si="26"/>
        <v>N/A</v>
      </c>
      <c r="I61" s="12">
        <v>3.8530000000000002</v>
      </c>
      <c r="J61" s="12">
        <v>-1.7</v>
      </c>
      <c r="K61" s="37" t="s">
        <v>213</v>
      </c>
      <c r="L61" s="9" t="str">
        <f t="shared" si="4"/>
        <v>N/A</v>
      </c>
    </row>
    <row r="62" spans="1:12" x14ac:dyDescent="0.2">
      <c r="A62" s="2" t="s">
        <v>689</v>
      </c>
      <c r="B62" s="37" t="s">
        <v>213</v>
      </c>
      <c r="C62" s="8">
        <v>53.432927311999997</v>
      </c>
      <c r="D62" s="46" t="str">
        <f t="shared" si="24"/>
        <v>N/A</v>
      </c>
      <c r="E62" s="8">
        <v>55.358873789</v>
      </c>
      <c r="F62" s="46" t="str">
        <f t="shared" si="25"/>
        <v>N/A</v>
      </c>
      <c r="G62" s="8">
        <v>55.981821326999999</v>
      </c>
      <c r="H62" s="46" t="str">
        <f t="shared" si="26"/>
        <v>N/A</v>
      </c>
      <c r="I62" s="12">
        <v>3.6040000000000001</v>
      </c>
      <c r="J62" s="12">
        <v>1.125</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1.1176851753000001</v>
      </c>
      <c r="D64" s="46" t="str">
        <f t="shared" si="24"/>
        <v>N/A</v>
      </c>
      <c r="E64" s="8">
        <v>1.285407169</v>
      </c>
      <c r="F64" s="46" t="str">
        <f t="shared" si="25"/>
        <v>N/A</v>
      </c>
      <c r="G64" s="8">
        <v>1.3157179640000001</v>
      </c>
      <c r="H64" s="46" t="str">
        <f t="shared" si="26"/>
        <v>N/A</v>
      </c>
      <c r="I64" s="12">
        <v>15.01</v>
      </c>
      <c r="J64" s="12">
        <v>2.3580000000000001</v>
      </c>
      <c r="K64" s="37" t="s">
        <v>213</v>
      </c>
      <c r="L64" s="9" t="str">
        <f t="shared" si="4"/>
        <v>N/A</v>
      </c>
    </row>
    <row r="65" spans="1:12" x14ac:dyDescent="0.2">
      <c r="A65" s="3" t="s">
        <v>147</v>
      </c>
      <c r="B65" s="37" t="s">
        <v>213</v>
      </c>
      <c r="C65" s="8">
        <v>1.343205958</v>
      </c>
      <c r="D65" s="46" t="str">
        <f t="shared" si="24"/>
        <v>N/A</v>
      </c>
      <c r="E65" s="8">
        <v>1.3074315830000001</v>
      </c>
      <c r="F65" s="46" t="str">
        <f t="shared" si="25"/>
        <v>N/A</v>
      </c>
      <c r="G65" s="8">
        <v>1.3158458401999999</v>
      </c>
      <c r="H65" s="46" t="str">
        <f t="shared" si="26"/>
        <v>N/A</v>
      </c>
      <c r="I65" s="12">
        <v>-2.66</v>
      </c>
      <c r="J65" s="12">
        <v>0.64359999999999995</v>
      </c>
      <c r="K65" s="37" t="s">
        <v>213</v>
      </c>
      <c r="L65" s="9" t="str">
        <f t="shared" si="4"/>
        <v>N/A</v>
      </c>
    </row>
    <row r="66" spans="1:12" x14ac:dyDescent="0.2">
      <c r="A66" s="3" t="s">
        <v>148</v>
      </c>
      <c r="B66" s="37" t="s">
        <v>213</v>
      </c>
      <c r="C66" s="8">
        <v>1.4243177441999999</v>
      </c>
      <c r="D66" s="46" t="str">
        <f t="shared" si="24"/>
        <v>N/A</v>
      </c>
      <c r="E66" s="8">
        <v>1.3845495162999999</v>
      </c>
      <c r="F66" s="46" t="str">
        <f t="shared" si="25"/>
        <v>N/A</v>
      </c>
      <c r="G66" s="8">
        <v>1.3845153460999999</v>
      </c>
      <c r="H66" s="46" t="str">
        <f t="shared" si="26"/>
        <v>N/A</v>
      </c>
      <c r="I66" s="12">
        <v>-2.79</v>
      </c>
      <c r="J66" s="12">
        <v>-2E-3</v>
      </c>
      <c r="K66" s="37" t="s">
        <v>213</v>
      </c>
      <c r="L66" s="9" t="str">
        <f t="shared" si="4"/>
        <v>N/A</v>
      </c>
    </row>
    <row r="67" spans="1:12" x14ac:dyDescent="0.2">
      <c r="A67" s="2" t="s">
        <v>961</v>
      </c>
      <c r="B67" s="50" t="s">
        <v>213</v>
      </c>
      <c r="C67" s="1">
        <v>6125</v>
      </c>
      <c r="D67" s="11" t="str">
        <f>IF($B67="N/A","N/A",IF(C67&gt;10,"No",IF(C67&lt;-10,"No","Yes")))</f>
        <v>N/A</v>
      </c>
      <c r="E67" s="1">
        <v>2915</v>
      </c>
      <c r="F67" s="11" t="str">
        <f>IF($B67="N/A","N/A",IF(E67&gt;10,"No",IF(E67&lt;-10,"No","Yes")))</f>
        <v>N/A</v>
      </c>
      <c r="G67" s="1">
        <v>2406</v>
      </c>
      <c r="H67" s="11" t="str">
        <f>IF($B67="N/A","N/A",IF(G67&gt;10,"No",IF(G67&lt;-10,"No","Yes")))</f>
        <v>N/A</v>
      </c>
      <c r="I67" s="12">
        <v>-52.4</v>
      </c>
      <c r="J67" s="12">
        <v>-17.5</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1747</v>
      </c>
      <c r="J68" s="12" t="s">
        <v>1747</v>
      </c>
      <c r="K68" s="37" t="s">
        <v>213</v>
      </c>
      <c r="L68" s="9" t="str">
        <f t="shared" si="4"/>
        <v>N/A</v>
      </c>
    </row>
    <row r="69" spans="1:12" x14ac:dyDescent="0.2">
      <c r="A69" s="3" t="s">
        <v>202</v>
      </c>
      <c r="B69" s="50" t="s">
        <v>217</v>
      </c>
      <c r="C69" s="1">
        <v>297</v>
      </c>
      <c r="D69" s="46" t="str">
        <f t="shared" si="27"/>
        <v>No</v>
      </c>
      <c r="E69" s="1">
        <v>107</v>
      </c>
      <c r="F69" s="46" t="str">
        <f t="shared" si="28"/>
        <v>No</v>
      </c>
      <c r="G69" s="1">
        <v>72</v>
      </c>
      <c r="H69" s="46" t="str">
        <f t="shared" si="29"/>
        <v>No</v>
      </c>
      <c r="I69" s="12">
        <v>-64</v>
      </c>
      <c r="J69" s="12">
        <v>-32.700000000000003</v>
      </c>
      <c r="K69" s="37" t="s">
        <v>213</v>
      </c>
      <c r="L69" s="9" t="str">
        <f t="shared" si="4"/>
        <v>N/A</v>
      </c>
    </row>
    <row r="70" spans="1:12" x14ac:dyDescent="0.2">
      <c r="A70" s="3" t="s">
        <v>203</v>
      </c>
      <c r="B70" s="73" t="s">
        <v>213</v>
      </c>
      <c r="C70" s="13">
        <v>8.0808080808000007</v>
      </c>
      <c r="D70" s="11" t="str">
        <f>IF($B70="N/A","N/A",IF(C70&gt;10,"No",IF(C70&lt;-10,"No","Yes")))</f>
        <v>N/A</v>
      </c>
      <c r="E70" s="13">
        <v>17.757009346</v>
      </c>
      <c r="F70" s="11" t="str">
        <f>IF($B70="N/A","N/A",IF(E70&gt;10,"No",IF(E70&lt;-10,"No","Yes")))</f>
        <v>N/A</v>
      </c>
      <c r="G70" s="13">
        <v>13.888888889</v>
      </c>
      <c r="H70" s="11" t="str">
        <f>IF($B70="N/A","N/A",IF(G70&gt;10,"No",IF(G70&lt;-10,"No","Yes")))</f>
        <v>N/A</v>
      </c>
      <c r="I70" s="12">
        <v>119.7</v>
      </c>
      <c r="J70" s="12">
        <v>-21.8</v>
      </c>
      <c r="K70" s="73" t="s">
        <v>213</v>
      </c>
      <c r="L70" s="9" t="str">
        <f t="shared" si="4"/>
        <v>N/A</v>
      </c>
    </row>
    <row r="71" spans="1:12" x14ac:dyDescent="0.2">
      <c r="A71" s="2" t="s">
        <v>65</v>
      </c>
      <c r="B71" s="50" t="s">
        <v>213</v>
      </c>
      <c r="C71" s="1">
        <v>290536</v>
      </c>
      <c r="D71" s="11" t="str">
        <f>IF($B71="N/A","N/A",IF(C71&gt;10,"No",IF(C71&lt;-10,"No","Yes")))</f>
        <v>N/A</v>
      </c>
      <c r="E71" s="1">
        <v>271118</v>
      </c>
      <c r="F71" s="11" t="str">
        <f>IF($B71="N/A","N/A",IF(E71&gt;10,"No",IF(E71&lt;-10,"No","Yes")))</f>
        <v>N/A</v>
      </c>
      <c r="G71" s="1">
        <v>282497</v>
      </c>
      <c r="H71" s="11" t="str">
        <f>IF($B71="N/A","N/A",IF(G71&gt;10,"No",IF(G71&lt;-10,"No","Yes")))</f>
        <v>N/A</v>
      </c>
      <c r="I71" s="12">
        <v>-6.68</v>
      </c>
      <c r="J71" s="12">
        <v>4.1970000000000001</v>
      </c>
      <c r="K71" s="50" t="s">
        <v>740</v>
      </c>
      <c r="L71" s="9" t="str">
        <f t="shared" ref="L71:L103" si="30">IF(J71="Div by 0", "N/A", IF(K71="N/A","N/A", IF(J71&gt;VALUE(MID(K71,1,2)), "No", IF(J71&lt;-1*VALUE(MID(K71,1,2)), "No", "Yes"))))</f>
        <v>Yes</v>
      </c>
    </row>
    <row r="72" spans="1:12" x14ac:dyDescent="0.2">
      <c r="A72" s="4" t="s">
        <v>66</v>
      </c>
      <c r="B72" s="50" t="s">
        <v>213</v>
      </c>
      <c r="C72" s="1">
        <v>255799.39</v>
      </c>
      <c r="D72" s="11" t="str">
        <f>IF($B72="N/A","N/A",IF(C72&gt;10,"No",IF(C72&lt;-10,"No","Yes")))</f>
        <v>N/A</v>
      </c>
      <c r="E72" s="1">
        <v>240468.2</v>
      </c>
      <c r="F72" s="11" t="str">
        <f>IF($B72="N/A","N/A",IF(E72&gt;10,"No",IF(E72&lt;-10,"No","Yes")))</f>
        <v>N/A</v>
      </c>
      <c r="G72" s="1">
        <v>251786.95</v>
      </c>
      <c r="H72" s="11" t="str">
        <f>IF($B72="N/A","N/A",IF(G72&gt;10,"No",IF(G72&lt;-10,"No","Yes")))</f>
        <v>N/A</v>
      </c>
      <c r="I72" s="12">
        <v>-5.99</v>
      </c>
      <c r="J72" s="12">
        <v>4.7069999999999999</v>
      </c>
      <c r="K72" s="50" t="s">
        <v>741</v>
      </c>
      <c r="L72" s="9" t="str">
        <f t="shared" si="30"/>
        <v>Yes</v>
      </c>
    </row>
    <row r="73" spans="1:12" x14ac:dyDescent="0.2">
      <c r="A73" s="3" t="s">
        <v>67</v>
      </c>
      <c r="B73" s="37" t="s">
        <v>283</v>
      </c>
      <c r="C73" s="8">
        <v>97.852664262000005</v>
      </c>
      <c r="D73" s="46" t="str">
        <f>IF($B73="N/A","N/A",IF(C73&gt;=90,"Yes","No"))</f>
        <v>Yes</v>
      </c>
      <c r="E73" s="8">
        <v>98.421475197999996</v>
      </c>
      <c r="F73" s="46" t="str">
        <f>IF($B73="N/A","N/A",IF(E73&gt;=90,"Yes","No"))</f>
        <v>Yes</v>
      </c>
      <c r="G73" s="8">
        <v>98.587693435999995</v>
      </c>
      <c r="H73" s="46" t="str">
        <f>IF($B73="N/A","N/A",IF(G73&gt;=90,"Yes","No"))</f>
        <v>Yes</v>
      </c>
      <c r="I73" s="12">
        <v>0.58130000000000004</v>
      </c>
      <c r="J73" s="12">
        <v>0.16889999999999999</v>
      </c>
      <c r="K73" s="47" t="s">
        <v>740</v>
      </c>
      <c r="L73" s="9" t="str">
        <f t="shared" si="30"/>
        <v>Yes</v>
      </c>
    </row>
    <row r="74" spans="1:12" x14ac:dyDescent="0.2">
      <c r="A74" s="2" t="s">
        <v>962</v>
      </c>
      <c r="B74" s="37" t="s">
        <v>283</v>
      </c>
      <c r="C74" s="8">
        <v>98.669478726999998</v>
      </c>
      <c r="D74" s="46" t="str">
        <f>IF($B74="N/A","N/A",IF(C74&gt;=90,"Yes","No"))</f>
        <v>Yes</v>
      </c>
      <c r="E74" s="8">
        <v>98.912776152000006</v>
      </c>
      <c r="F74" s="46" t="str">
        <f>IF($B74="N/A","N/A",IF(E74&gt;=90,"Yes","No"))</f>
        <v>Yes</v>
      </c>
      <c r="G74" s="8">
        <v>99.028236007000004</v>
      </c>
      <c r="H74" s="46" t="str">
        <f>IF($B74="N/A","N/A",IF(G74&gt;=90,"Yes","No"))</f>
        <v>Yes</v>
      </c>
      <c r="I74" s="12">
        <v>0.24660000000000001</v>
      </c>
      <c r="J74" s="12">
        <v>0.1167</v>
      </c>
      <c r="K74" s="47" t="s">
        <v>740</v>
      </c>
      <c r="L74" s="9" t="str">
        <f t="shared" si="30"/>
        <v>Yes</v>
      </c>
    </row>
    <row r="75" spans="1:12" x14ac:dyDescent="0.2">
      <c r="A75" s="6" t="s">
        <v>963</v>
      </c>
      <c r="B75" s="50" t="s">
        <v>284</v>
      </c>
      <c r="C75" s="13">
        <v>50.352872302000002</v>
      </c>
      <c r="D75" s="46" t="str">
        <f>IF($B75="N/A","N/A",IF(C75&gt;55,"No",IF(C75&lt;30,"No","Yes")))</f>
        <v>Yes</v>
      </c>
      <c r="E75" s="13">
        <v>50.117119596000002</v>
      </c>
      <c r="F75" s="46" t="str">
        <f>IF($B75="N/A","N/A",IF(E75&gt;55,"No",IF(E75&lt;30,"No","Yes")))</f>
        <v>Yes</v>
      </c>
      <c r="G75" s="13">
        <v>51.735253249000003</v>
      </c>
      <c r="H75" s="46" t="str">
        <f>IF($B75="N/A","N/A",IF(G75&gt;55,"No",IF(G75&lt;30,"No","Yes")))</f>
        <v>Yes</v>
      </c>
      <c r="I75" s="12">
        <v>-0.46800000000000003</v>
      </c>
      <c r="J75" s="12">
        <v>3.2290000000000001</v>
      </c>
      <c r="K75" s="50" t="s">
        <v>740</v>
      </c>
      <c r="L75" s="9" t="str">
        <f t="shared" si="30"/>
        <v>Yes</v>
      </c>
    </row>
    <row r="76" spans="1:12" ht="25.5" x14ac:dyDescent="0.2">
      <c r="A76" s="2" t="s">
        <v>964</v>
      </c>
      <c r="B76" s="50" t="s">
        <v>278</v>
      </c>
      <c r="C76" s="13">
        <v>1.4844976182</v>
      </c>
      <c r="D76" s="46" t="str">
        <f>IF($B76="N/A","N/A",IF(C76&gt;=5,"No",IF(C76&lt;0,"No","Yes")))</f>
        <v>Yes</v>
      </c>
      <c r="E76" s="13">
        <v>1.2452142609000001</v>
      </c>
      <c r="F76" s="46" t="str">
        <f>IF($B76="N/A","N/A",IF(E76&gt;=5,"No",IF(E76&lt;0,"No","Yes")))</f>
        <v>Yes</v>
      </c>
      <c r="G76" s="13">
        <v>0.94832865479999995</v>
      </c>
      <c r="H76" s="46" t="str">
        <f>IF($B76="N/A","N/A",IF(G76&gt;=5,"No",IF(G76&lt;0,"No","Yes")))</f>
        <v>Yes</v>
      </c>
      <c r="I76" s="12">
        <v>-16.100000000000001</v>
      </c>
      <c r="J76" s="12">
        <v>-23.8</v>
      </c>
      <c r="K76" s="50" t="s">
        <v>213</v>
      </c>
      <c r="L76" s="9" t="str">
        <f t="shared" si="30"/>
        <v>N/A</v>
      </c>
    </row>
    <row r="77" spans="1:12" ht="25.5" x14ac:dyDescent="0.2">
      <c r="A77" s="2" t="s">
        <v>965</v>
      </c>
      <c r="B77" s="50" t="s">
        <v>213</v>
      </c>
      <c r="C77" s="13">
        <v>16.489522813000001</v>
      </c>
      <c r="D77" s="50" t="s">
        <v>213</v>
      </c>
      <c r="E77" s="13">
        <v>20.365302193000002</v>
      </c>
      <c r="F77" s="50" t="s">
        <v>213</v>
      </c>
      <c r="G77" s="13">
        <v>21.954923415</v>
      </c>
      <c r="H77" s="50" t="s">
        <v>213</v>
      </c>
      <c r="I77" s="12">
        <v>23.5</v>
      </c>
      <c r="J77" s="12">
        <v>7.806</v>
      </c>
      <c r="K77" s="50" t="s">
        <v>213</v>
      </c>
      <c r="L77" s="9" t="str">
        <f t="shared" si="30"/>
        <v>N/A</v>
      </c>
    </row>
    <row r="78" spans="1:12" ht="25.5" x14ac:dyDescent="0.2">
      <c r="A78" s="2" t="s">
        <v>966</v>
      </c>
      <c r="B78" s="50" t="s">
        <v>213</v>
      </c>
      <c r="C78" s="13">
        <v>29.881666987999999</v>
      </c>
      <c r="D78" s="50" t="s">
        <v>213</v>
      </c>
      <c r="E78" s="13">
        <v>24.93784994</v>
      </c>
      <c r="F78" s="50" t="s">
        <v>213</v>
      </c>
      <c r="G78" s="13">
        <v>22.787144642000001</v>
      </c>
      <c r="H78" s="50" t="s">
        <v>213</v>
      </c>
      <c r="I78" s="12">
        <v>-16.5</v>
      </c>
      <c r="J78" s="12">
        <v>-8.6199999999999992</v>
      </c>
      <c r="K78" s="50" t="s">
        <v>213</v>
      </c>
      <c r="L78" s="9" t="str">
        <f t="shared" si="30"/>
        <v>N/A</v>
      </c>
    </row>
    <row r="79" spans="1:12" ht="25.5" x14ac:dyDescent="0.2">
      <c r="A79" s="2" t="s">
        <v>967</v>
      </c>
      <c r="B79" s="50" t="s">
        <v>213</v>
      </c>
      <c r="C79" s="13">
        <v>17.673885508000001</v>
      </c>
      <c r="D79" s="50" t="s">
        <v>213</v>
      </c>
      <c r="E79" s="13">
        <v>21.428676811999999</v>
      </c>
      <c r="F79" s="50" t="s">
        <v>213</v>
      </c>
      <c r="G79" s="13">
        <v>22.234926389000002</v>
      </c>
      <c r="H79" s="50" t="s">
        <v>213</v>
      </c>
      <c r="I79" s="12">
        <v>21.24</v>
      </c>
      <c r="J79" s="12">
        <v>3.762</v>
      </c>
      <c r="K79" s="50" t="s">
        <v>213</v>
      </c>
      <c r="L79" s="9" t="str">
        <f t="shared" si="30"/>
        <v>N/A</v>
      </c>
    </row>
    <row r="80" spans="1:12" ht="25.5" x14ac:dyDescent="0.2">
      <c r="A80" s="2" t="s">
        <v>968</v>
      </c>
      <c r="B80" s="50" t="s">
        <v>213</v>
      </c>
      <c r="C80" s="13">
        <v>3.7771567035000002</v>
      </c>
      <c r="D80" s="50" t="s">
        <v>213</v>
      </c>
      <c r="E80" s="13">
        <v>4.2667768278000002</v>
      </c>
      <c r="F80" s="50" t="s">
        <v>213</v>
      </c>
      <c r="G80" s="13">
        <v>4.2269475427999996</v>
      </c>
      <c r="H80" s="50" t="s">
        <v>213</v>
      </c>
      <c r="I80" s="12">
        <v>12.96</v>
      </c>
      <c r="J80" s="12">
        <v>-0.93300000000000005</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0</v>
      </c>
      <c r="D82" s="50" t="s">
        <v>213</v>
      </c>
      <c r="E82" s="13">
        <v>0</v>
      </c>
      <c r="F82" s="50" t="s">
        <v>213</v>
      </c>
      <c r="G82" s="13">
        <v>0</v>
      </c>
      <c r="H82" s="50" t="s">
        <v>213</v>
      </c>
      <c r="I82" s="12" t="s">
        <v>1747</v>
      </c>
      <c r="J82" s="12" t="s">
        <v>1747</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30.693270369</v>
      </c>
      <c r="D84" s="50" t="s">
        <v>213</v>
      </c>
      <c r="E84" s="13">
        <v>27.756179966000001</v>
      </c>
      <c r="F84" s="50" t="s">
        <v>213</v>
      </c>
      <c r="G84" s="13">
        <v>27.847729355999999</v>
      </c>
      <c r="H84" s="50" t="s">
        <v>213</v>
      </c>
      <c r="I84" s="12">
        <v>-9.57</v>
      </c>
      <c r="J84" s="12">
        <v>0.32979999999999998</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65.836591678999994</v>
      </c>
      <c r="D87" s="50" t="s">
        <v>213</v>
      </c>
      <c r="E87" s="13">
        <v>58.206020995000003</v>
      </c>
      <c r="F87" s="50" t="s">
        <v>213</v>
      </c>
      <c r="G87" s="13">
        <v>55.810150196000002</v>
      </c>
      <c r="H87" s="50" t="s">
        <v>213</v>
      </c>
      <c r="I87" s="12">
        <v>-11.6</v>
      </c>
      <c r="J87" s="12">
        <v>-4.12</v>
      </c>
      <c r="K87" s="50" t="s">
        <v>213</v>
      </c>
      <c r="L87" s="9" t="str">
        <f t="shared" si="30"/>
        <v>N/A</v>
      </c>
    </row>
    <row r="88" spans="1:12" x14ac:dyDescent="0.2">
      <c r="A88" s="2" t="s">
        <v>976</v>
      </c>
      <c r="B88" s="50" t="s">
        <v>213</v>
      </c>
      <c r="C88" s="13">
        <v>34.163408320999999</v>
      </c>
      <c r="D88" s="50" t="s">
        <v>213</v>
      </c>
      <c r="E88" s="13">
        <v>41.793979004999997</v>
      </c>
      <c r="F88" s="50" t="s">
        <v>213</v>
      </c>
      <c r="G88" s="13">
        <v>44.189849803999998</v>
      </c>
      <c r="H88" s="50" t="s">
        <v>213</v>
      </c>
      <c r="I88" s="12">
        <v>22.34</v>
      </c>
      <c r="J88" s="12">
        <v>5.7329999999999997</v>
      </c>
      <c r="K88" s="50" t="s">
        <v>213</v>
      </c>
      <c r="L88" s="9" t="str">
        <f t="shared" si="30"/>
        <v>N/A</v>
      </c>
    </row>
    <row r="89" spans="1:12" x14ac:dyDescent="0.2">
      <c r="A89" s="6" t="s">
        <v>68</v>
      </c>
      <c r="B89" s="50" t="s">
        <v>213</v>
      </c>
      <c r="C89" s="1">
        <v>2365</v>
      </c>
      <c r="D89" s="11" t="str">
        <f>IF($B89="N/A","N/A",IF(C89&gt;10,"No",IF(C89&lt;-10,"No","Yes")))</f>
        <v>N/A</v>
      </c>
      <c r="E89" s="1">
        <v>1927</v>
      </c>
      <c r="F89" s="11" t="str">
        <f>IF($B89="N/A","N/A",IF(E89&gt;10,"No",IF(E89&lt;-10,"No","Yes")))</f>
        <v>N/A</v>
      </c>
      <c r="G89" s="1">
        <v>1871</v>
      </c>
      <c r="H89" s="11" t="str">
        <f>IF($B89="N/A","N/A",IF(G89&gt;10,"No",IF(G89&lt;-10,"No","Yes")))</f>
        <v>N/A</v>
      </c>
      <c r="I89" s="12">
        <v>-18.5</v>
      </c>
      <c r="J89" s="12">
        <v>-2.91</v>
      </c>
      <c r="K89" s="50" t="s">
        <v>740</v>
      </c>
      <c r="L89" s="9" t="str">
        <f t="shared" si="30"/>
        <v>Yes</v>
      </c>
    </row>
    <row r="90" spans="1:12" x14ac:dyDescent="0.2">
      <c r="A90" s="2" t="s">
        <v>109</v>
      </c>
      <c r="B90" s="50" t="s">
        <v>213</v>
      </c>
      <c r="C90" s="13">
        <v>0</v>
      </c>
      <c r="D90" s="46" t="str">
        <f>IF($B90="N/A","N/A",IF(C90&gt;10,"No",IF(C90&lt;-10,"No","Yes")))</f>
        <v>N/A</v>
      </c>
      <c r="E90" s="13">
        <v>0</v>
      </c>
      <c r="F90" s="46" t="str">
        <f>IF($B90="N/A","N/A",IF(E90&gt;10,"No",IF(E90&lt;-10,"No","Yes")))</f>
        <v>N/A</v>
      </c>
      <c r="G90" s="13">
        <v>0</v>
      </c>
      <c r="H90" s="46" t="str">
        <f>IF($B90="N/A","N/A",IF(G90&gt;10,"No",IF(G90&lt;-10,"No","Yes")))</f>
        <v>N/A</v>
      </c>
      <c r="I90" s="12" t="s">
        <v>1747</v>
      </c>
      <c r="J90" s="12" t="s">
        <v>1747</v>
      </c>
      <c r="K90" s="50" t="s">
        <v>740</v>
      </c>
      <c r="L90" s="9" t="str">
        <f t="shared" si="30"/>
        <v>N/A</v>
      </c>
    </row>
    <row r="91" spans="1:12" x14ac:dyDescent="0.2">
      <c r="A91" s="2" t="s">
        <v>110</v>
      </c>
      <c r="B91" s="50" t="s">
        <v>213</v>
      </c>
      <c r="C91" s="13">
        <v>6.1733615221999996</v>
      </c>
      <c r="D91" s="46" t="str">
        <f>IF($B91="N/A","N/A",IF(C91&gt;10,"No",IF(C91&lt;-10,"No","Yes")))</f>
        <v>N/A</v>
      </c>
      <c r="E91" s="13">
        <v>10.067462377</v>
      </c>
      <c r="F91" s="46" t="str">
        <f>IF($B91="N/A","N/A",IF(E91&gt;10,"No",IF(E91&lt;-10,"No","Yes")))</f>
        <v>N/A</v>
      </c>
      <c r="G91" s="13">
        <v>13.682522714999999</v>
      </c>
      <c r="H91" s="46" t="str">
        <f>IF($B91="N/A","N/A",IF(G91&gt;10,"No",IF(G91&lt;-10,"No","Yes")))</f>
        <v>N/A</v>
      </c>
      <c r="I91" s="12">
        <v>63.08</v>
      </c>
      <c r="J91" s="12">
        <v>35.909999999999997</v>
      </c>
      <c r="K91" s="50" t="s">
        <v>740</v>
      </c>
      <c r="L91" s="9" t="str">
        <f t="shared" si="30"/>
        <v>No</v>
      </c>
    </row>
    <row r="92" spans="1:12" x14ac:dyDescent="0.2">
      <c r="A92" s="4" t="s">
        <v>7</v>
      </c>
      <c r="B92" s="50" t="s">
        <v>213</v>
      </c>
      <c r="C92" s="13">
        <v>0.21339868379999999</v>
      </c>
      <c r="D92" s="11" t="str">
        <f>IF($B92="N/A","N/A",IF(C92&gt;10,"No",IF(C92&lt;-10,"No","Yes")))</f>
        <v>N/A</v>
      </c>
      <c r="E92" s="13">
        <v>0.23827263409999999</v>
      </c>
      <c r="F92" s="11" t="str">
        <f>IF($B92="N/A","N/A",IF(E92&gt;10,"No",IF(E92&lt;-10,"No","Yes")))</f>
        <v>N/A</v>
      </c>
      <c r="G92" s="13">
        <v>0.25805583780000002</v>
      </c>
      <c r="H92" s="11" t="str">
        <f>IF($B92="N/A","N/A",IF(G92&gt;10,"No",IF(G92&lt;-10,"No","Yes")))</f>
        <v>N/A</v>
      </c>
      <c r="I92" s="12">
        <v>11.66</v>
      </c>
      <c r="J92" s="12">
        <v>8.3030000000000008</v>
      </c>
      <c r="K92" s="50" t="s">
        <v>741</v>
      </c>
      <c r="L92" s="9" t="str">
        <f t="shared" si="30"/>
        <v>Yes</v>
      </c>
    </row>
    <row r="93" spans="1:12" x14ac:dyDescent="0.2">
      <c r="A93" s="4" t="s">
        <v>180</v>
      </c>
      <c r="B93" s="50" t="s">
        <v>213</v>
      </c>
      <c r="C93" s="13">
        <v>60.089971638999998</v>
      </c>
      <c r="D93" s="11" t="str">
        <f t="shared" ref="D93:D94" si="31">IF($B93="N/A","N/A",IF(C93&gt;10,"No",IF(C93&lt;-10,"No","Yes")))</f>
        <v>N/A</v>
      </c>
      <c r="E93" s="13">
        <v>61.473233057000002</v>
      </c>
      <c r="F93" s="11" t="str">
        <f t="shared" ref="F93:F94" si="32">IF($B93="N/A","N/A",IF(E93&gt;10,"No",IF(E93&lt;-10,"No","Yes")))</f>
        <v>N/A</v>
      </c>
      <c r="G93" s="13">
        <v>61.159587535</v>
      </c>
      <c r="H93" s="11" t="str">
        <f t="shared" ref="H93:H94" si="33">IF($B93="N/A","N/A",IF(G93&gt;10,"No",IF(G93&lt;-10,"No","Yes")))</f>
        <v>N/A</v>
      </c>
      <c r="I93" s="12">
        <v>2.302</v>
      </c>
      <c r="J93" s="12">
        <v>-0.51</v>
      </c>
      <c r="K93" s="50" t="s">
        <v>740</v>
      </c>
      <c r="L93" s="9" t="str">
        <f>IF(J93="Div by 0", "N/A", IF(OR(J93="N/A",K93="N/A"),"N/A", IF(J93&gt;VALUE(MID(K93,1,2)), "No", IF(J93&lt;-1*VALUE(MID(K93,1,2)), "No", "Yes"))))</f>
        <v>Yes</v>
      </c>
    </row>
    <row r="94" spans="1:12" x14ac:dyDescent="0.2">
      <c r="A94" s="4" t="s">
        <v>181</v>
      </c>
      <c r="B94" s="50" t="s">
        <v>213</v>
      </c>
      <c r="C94" s="13">
        <v>39.910028361000002</v>
      </c>
      <c r="D94" s="11" t="str">
        <f t="shared" si="31"/>
        <v>N/A</v>
      </c>
      <c r="E94" s="13">
        <v>38.526766942999998</v>
      </c>
      <c r="F94" s="11" t="str">
        <f t="shared" si="32"/>
        <v>N/A</v>
      </c>
      <c r="G94" s="13">
        <v>38.840412465</v>
      </c>
      <c r="H94" s="11" t="str">
        <f t="shared" si="33"/>
        <v>N/A</v>
      </c>
      <c r="I94" s="12">
        <v>-3.47</v>
      </c>
      <c r="J94" s="12">
        <v>0.81410000000000005</v>
      </c>
      <c r="K94" s="50" t="s">
        <v>740</v>
      </c>
      <c r="L94" s="9" t="str">
        <f>IF(J94="Div by 0", "N/A", IF(OR(J94="N/A",K94="N/A"),"N/A", IF(J94&gt;VALUE(MID(K94,1,2)), "No", IF(J94&lt;-1*VALUE(MID(K94,1,2)), "No", "Yes"))))</f>
        <v>Yes</v>
      </c>
    </row>
    <row r="95" spans="1:12" x14ac:dyDescent="0.2">
      <c r="A95" s="2" t="s">
        <v>8</v>
      </c>
      <c r="B95" s="50" t="s">
        <v>285</v>
      </c>
      <c r="C95" s="13">
        <v>6.0092380979</v>
      </c>
      <c r="D95" s="46" t="str">
        <f>IF($B95="N/A","N/A",IF(C95&gt;10,"No",IF(C95&lt;5,"No","Yes")))</f>
        <v>Yes</v>
      </c>
      <c r="E95" s="13">
        <v>6.2758651214999999</v>
      </c>
      <c r="F95" s="46" t="str">
        <f>IF($B95="N/A","N/A",IF(E95&gt;10,"No",IF(E95&lt;5,"No","Yes")))</f>
        <v>Yes</v>
      </c>
      <c r="G95" s="13">
        <v>6.1158171590999997</v>
      </c>
      <c r="H95" s="46" t="str">
        <f t="shared" ref="H95:H98" si="34">IF($B95="N/A","N/A",IF(G95&gt;10,"No",IF(G95&lt;5,"No","Yes")))</f>
        <v>Yes</v>
      </c>
      <c r="I95" s="12">
        <v>4.4370000000000003</v>
      </c>
      <c r="J95" s="12">
        <v>-2.5499999999999998</v>
      </c>
      <c r="K95" s="50" t="s">
        <v>741</v>
      </c>
      <c r="L95" s="9" t="str">
        <f t="shared" si="30"/>
        <v>Yes</v>
      </c>
    </row>
    <row r="96" spans="1:12" x14ac:dyDescent="0.2">
      <c r="A96" s="2" t="s">
        <v>149</v>
      </c>
      <c r="B96" s="50" t="s">
        <v>285</v>
      </c>
      <c r="C96" s="13">
        <v>4.7494974804999996</v>
      </c>
      <c r="D96" s="46" t="str">
        <f>IF($B96="N/A","N/A",IF(C96&gt;10,"No",IF(C96&lt;5,"No","Yes")))</f>
        <v>No</v>
      </c>
      <c r="E96" s="13">
        <v>5.8889487234000004</v>
      </c>
      <c r="F96" s="46" t="str">
        <f t="shared" ref="F96:F98" si="35">IF($B96="N/A","N/A",IF(E96&gt;10,"No",IF(E96&lt;5,"No","Yes")))</f>
        <v>Yes</v>
      </c>
      <c r="G96" s="13">
        <v>5.8574073352999996</v>
      </c>
      <c r="H96" s="46" t="str">
        <f t="shared" si="34"/>
        <v>Yes</v>
      </c>
      <c r="I96" s="12">
        <v>23.99</v>
      </c>
      <c r="J96" s="12">
        <v>-0.53600000000000003</v>
      </c>
      <c r="K96" s="50" t="s">
        <v>741</v>
      </c>
      <c r="L96" s="9" t="str">
        <f t="shared" si="30"/>
        <v>Yes</v>
      </c>
    </row>
    <row r="97" spans="1:12" x14ac:dyDescent="0.2">
      <c r="A97" s="2" t="s">
        <v>150</v>
      </c>
      <c r="B97" s="50" t="s">
        <v>285</v>
      </c>
      <c r="C97" s="13">
        <v>5.6936145607000004</v>
      </c>
      <c r="D97" s="46" t="str">
        <f>IF($B97="N/A","N/A",IF(C97&gt;10,"No",IF(C97&lt;5,"No","Yes")))</f>
        <v>Yes</v>
      </c>
      <c r="E97" s="13">
        <v>5.9877986707000002</v>
      </c>
      <c r="F97" s="46" t="str">
        <f t="shared" si="35"/>
        <v>Yes</v>
      </c>
      <c r="G97" s="13">
        <v>5.8690888753000001</v>
      </c>
      <c r="H97" s="46" t="str">
        <f t="shared" si="34"/>
        <v>Yes</v>
      </c>
      <c r="I97" s="12">
        <v>5.1669999999999998</v>
      </c>
      <c r="J97" s="12">
        <v>-1.98</v>
      </c>
      <c r="K97" s="50" t="s">
        <v>741</v>
      </c>
      <c r="L97" s="9" t="str">
        <f t="shared" si="30"/>
        <v>Yes</v>
      </c>
    </row>
    <row r="98" spans="1:12" x14ac:dyDescent="0.2">
      <c r="A98" s="2" t="s">
        <v>151</v>
      </c>
      <c r="B98" s="50" t="s">
        <v>285</v>
      </c>
      <c r="C98" s="13">
        <v>6.0199080321</v>
      </c>
      <c r="D98" s="46" t="str">
        <f>IF($B98="N/A","N/A",IF(C98&gt;10,"No",IF(C98&lt;5,"No","Yes")))</f>
        <v>Yes</v>
      </c>
      <c r="E98" s="13">
        <v>6.2872992571999999</v>
      </c>
      <c r="F98" s="46" t="str">
        <f t="shared" si="35"/>
        <v>Yes</v>
      </c>
      <c r="G98" s="13">
        <v>6.1239588385000001</v>
      </c>
      <c r="H98" s="46" t="str">
        <f t="shared" si="34"/>
        <v>Yes</v>
      </c>
      <c r="I98" s="12">
        <v>4.4420000000000002</v>
      </c>
      <c r="J98" s="12">
        <v>-2.6</v>
      </c>
      <c r="K98" s="50" t="s">
        <v>741</v>
      </c>
      <c r="L98" s="9" t="str">
        <f t="shared" si="30"/>
        <v>Yes</v>
      </c>
    </row>
    <row r="99" spans="1:12" x14ac:dyDescent="0.2">
      <c r="A99" s="2" t="s">
        <v>977</v>
      </c>
      <c r="B99" s="50" t="s">
        <v>213</v>
      </c>
      <c r="C99" s="1">
        <v>3979</v>
      </c>
      <c r="D99" s="11" t="str">
        <f t="shared" ref="D99:D110" si="36">IF($B99="N/A","N/A",IF(C99&gt;10,"No",IF(C99&lt;-10,"No","Yes")))</f>
        <v>N/A</v>
      </c>
      <c r="E99" s="1">
        <v>1388</v>
      </c>
      <c r="F99" s="11" t="str">
        <f t="shared" ref="F99:F110" si="37">IF($B99="N/A","N/A",IF(E99&gt;10,"No",IF(E99&lt;-10,"No","Yes")))</f>
        <v>N/A</v>
      </c>
      <c r="G99" s="1">
        <v>1068</v>
      </c>
      <c r="H99" s="11" t="str">
        <f t="shared" ref="H99:H110" si="38">IF($B99="N/A","N/A",IF(G99&gt;10,"No",IF(G99&lt;-10,"No","Yes")))</f>
        <v>N/A</v>
      </c>
      <c r="I99" s="12">
        <v>-65.099999999999994</v>
      </c>
      <c r="J99" s="12">
        <v>-23.1</v>
      </c>
      <c r="K99" s="47" t="s">
        <v>740</v>
      </c>
      <c r="L99" s="9" t="str">
        <f t="shared" si="30"/>
        <v>No</v>
      </c>
    </row>
    <row r="100" spans="1:12" x14ac:dyDescent="0.2">
      <c r="A100" s="2" t="s">
        <v>978</v>
      </c>
      <c r="B100" s="50" t="s">
        <v>213</v>
      </c>
      <c r="C100" s="1">
        <v>1126</v>
      </c>
      <c r="D100" s="11" t="str">
        <f t="shared" si="36"/>
        <v>N/A</v>
      </c>
      <c r="E100" s="1">
        <v>1028</v>
      </c>
      <c r="F100" s="11" t="str">
        <f t="shared" si="37"/>
        <v>N/A</v>
      </c>
      <c r="G100" s="1">
        <v>924</v>
      </c>
      <c r="H100" s="11" t="str">
        <f t="shared" si="38"/>
        <v>N/A</v>
      </c>
      <c r="I100" s="12">
        <v>-8.6999999999999993</v>
      </c>
      <c r="J100" s="12">
        <v>-10.1</v>
      </c>
      <c r="K100" s="47" t="s">
        <v>740</v>
      </c>
      <c r="L100" s="9" t="str">
        <f t="shared" si="30"/>
        <v>No</v>
      </c>
    </row>
    <row r="101" spans="1:12" x14ac:dyDescent="0.2">
      <c r="A101" s="2" t="s">
        <v>1</v>
      </c>
      <c r="B101" s="50" t="s">
        <v>213</v>
      </c>
      <c r="C101" s="13">
        <v>96.881625685000003</v>
      </c>
      <c r="D101" s="11" t="str">
        <f t="shared" si="36"/>
        <v>N/A</v>
      </c>
      <c r="E101" s="13">
        <v>97.968412278000002</v>
      </c>
      <c r="F101" s="11" t="str">
        <f t="shared" si="37"/>
        <v>N/A</v>
      </c>
      <c r="G101" s="13">
        <v>98.161750389999995</v>
      </c>
      <c r="H101" s="11" t="str">
        <f t="shared" si="38"/>
        <v>N/A</v>
      </c>
      <c r="I101" s="12">
        <v>1.1220000000000001</v>
      </c>
      <c r="J101" s="12">
        <v>0.1973</v>
      </c>
      <c r="K101" s="50" t="s">
        <v>741</v>
      </c>
      <c r="L101" s="9" t="str">
        <f t="shared" si="30"/>
        <v>Yes</v>
      </c>
    </row>
    <row r="102" spans="1:12" x14ac:dyDescent="0.2">
      <c r="A102" s="2" t="s">
        <v>69</v>
      </c>
      <c r="B102" s="50" t="s">
        <v>213</v>
      </c>
      <c r="C102" s="13">
        <v>93.262658273</v>
      </c>
      <c r="D102" s="11" t="str">
        <f t="shared" si="36"/>
        <v>N/A</v>
      </c>
      <c r="E102" s="13">
        <v>93.019841119999995</v>
      </c>
      <c r="F102" s="11" t="str">
        <f t="shared" si="37"/>
        <v>N/A</v>
      </c>
      <c r="G102" s="13">
        <v>93.145068228</v>
      </c>
      <c r="H102" s="11" t="str">
        <f t="shared" si="38"/>
        <v>N/A</v>
      </c>
      <c r="I102" s="12">
        <v>-0.26</v>
      </c>
      <c r="J102" s="12">
        <v>0.1346</v>
      </c>
      <c r="K102" s="50" t="s">
        <v>741</v>
      </c>
      <c r="L102" s="9" t="str">
        <f t="shared" si="30"/>
        <v>Yes</v>
      </c>
    </row>
    <row r="103" spans="1:12" x14ac:dyDescent="0.2">
      <c r="A103" s="4" t="s">
        <v>70</v>
      </c>
      <c r="B103" s="50" t="s">
        <v>213</v>
      </c>
      <c r="C103" s="1">
        <v>276968</v>
      </c>
      <c r="D103" s="11" t="str">
        <f t="shared" si="36"/>
        <v>N/A</v>
      </c>
      <c r="E103" s="1">
        <v>256797</v>
      </c>
      <c r="F103" s="11" t="str">
        <f t="shared" si="37"/>
        <v>N/A</v>
      </c>
      <c r="G103" s="1">
        <v>266957</v>
      </c>
      <c r="H103" s="11" t="str">
        <f t="shared" si="38"/>
        <v>N/A</v>
      </c>
      <c r="I103" s="12">
        <v>-7.28</v>
      </c>
      <c r="J103" s="12">
        <v>3.956</v>
      </c>
      <c r="K103" s="50" t="s">
        <v>740</v>
      </c>
      <c r="L103" s="9" t="str">
        <f t="shared" si="30"/>
        <v>Yes</v>
      </c>
    </row>
    <row r="104" spans="1:12" x14ac:dyDescent="0.2">
      <c r="A104" s="2" t="s">
        <v>692</v>
      </c>
      <c r="B104" s="50" t="s">
        <v>213</v>
      </c>
      <c r="C104" s="13">
        <v>1.5207533</v>
      </c>
      <c r="D104" s="11" t="str">
        <f t="shared" si="36"/>
        <v>N/A</v>
      </c>
      <c r="E104" s="13">
        <v>1.2180827658</v>
      </c>
      <c r="F104" s="11" t="str">
        <f t="shared" si="37"/>
        <v>N/A</v>
      </c>
      <c r="G104" s="13">
        <v>0.9975389295</v>
      </c>
      <c r="H104" s="11" t="str">
        <f t="shared" si="38"/>
        <v>N/A</v>
      </c>
      <c r="I104" s="12">
        <v>-19.899999999999999</v>
      </c>
      <c r="J104" s="12">
        <v>-18.100000000000001</v>
      </c>
      <c r="K104" s="50" t="s">
        <v>741</v>
      </c>
      <c r="L104" s="9" t="str">
        <f t="shared" ref="L104:L110" si="39">IF(J104="Div by 0", "N/A", IF(K104="N/A","N/A", IF(J104&gt;VALUE(MID(K104,1,2)), "No", IF(J104&lt;-1*VALUE(MID(K104,1,2)), "No", "Yes"))))</f>
        <v>No</v>
      </c>
    </row>
    <row r="105" spans="1:12" x14ac:dyDescent="0.2">
      <c r="A105" s="2" t="s">
        <v>691</v>
      </c>
      <c r="B105" s="50" t="s">
        <v>213</v>
      </c>
      <c r="C105" s="13">
        <v>0.84016926140000003</v>
      </c>
      <c r="D105" s="11" t="str">
        <f t="shared" si="36"/>
        <v>N/A</v>
      </c>
      <c r="E105" s="13">
        <v>0.96613278189999996</v>
      </c>
      <c r="F105" s="11" t="str">
        <f t="shared" si="37"/>
        <v>N/A</v>
      </c>
      <c r="G105" s="13">
        <v>0.55664395389999999</v>
      </c>
      <c r="H105" s="11" t="str">
        <f t="shared" si="38"/>
        <v>N/A</v>
      </c>
      <c r="I105" s="12">
        <v>14.99</v>
      </c>
      <c r="J105" s="12">
        <v>-42.4</v>
      </c>
      <c r="K105" s="50" t="s">
        <v>741</v>
      </c>
      <c r="L105" s="9" t="str">
        <f t="shared" si="39"/>
        <v>No</v>
      </c>
    </row>
    <row r="106" spans="1:12" x14ac:dyDescent="0.2">
      <c r="A106" s="2" t="s">
        <v>690</v>
      </c>
      <c r="B106" s="50" t="s">
        <v>213</v>
      </c>
      <c r="C106" s="13">
        <v>97.639077439000005</v>
      </c>
      <c r="D106" s="11" t="str">
        <f t="shared" si="36"/>
        <v>N/A</v>
      </c>
      <c r="E106" s="13">
        <v>97.815784452000003</v>
      </c>
      <c r="F106" s="11" t="str">
        <f t="shared" si="37"/>
        <v>N/A</v>
      </c>
      <c r="G106" s="13">
        <v>98.445817117000004</v>
      </c>
      <c r="H106" s="11" t="str">
        <f t="shared" si="38"/>
        <v>N/A</v>
      </c>
      <c r="I106" s="12">
        <v>0.18099999999999999</v>
      </c>
      <c r="J106" s="12">
        <v>0.64410000000000001</v>
      </c>
      <c r="K106" s="50" t="s">
        <v>741</v>
      </c>
      <c r="L106" s="9" t="str">
        <f t="shared" si="39"/>
        <v>Yes</v>
      </c>
    </row>
    <row r="107" spans="1:12" ht="25.5" x14ac:dyDescent="0.2">
      <c r="A107" s="4" t="s">
        <v>979</v>
      </c>
      <c r="B107" s="50" t="s">
        <v>213</v>
      </c>
      <c r="C107" s="13">
        <v>35.874728089000001</v>
      </c>
      <c r="D107" s="11" t="str">
        <f t="shared" si="36"/>
        <v>N/A</v>
      </c>
      <c r="E107" s="13">
        <v>38.042107127000001</v>
      </c>
      <c r="F107" s="11" t="str">
        <f t="shared" si="37"/>
        <v>N/A</v>
      </c>
      <c r="G107" s="13">
        <v>37.347299262999996</v>
      </c>
      <c r="H107" s="11" t="str">
        <f t="shared" si="38"/>
        <v>N/A</v>
      </c>
      <c r="I107" s="12">
        <v>6.0419999999999998</v>
      </c>
      <c r="J107" s="12">
        <v>-1.83</v>
      </c>
      <c r="K107" s="50" t="s">
        <v>741</v>
      </c>
      <c r="L107" s="9" t="str">
        <f t="shared" si="39"/>
        <v>Yes</v>
      </c>
    </row>
    <row r="108" spans="1:12" ht="25.5" x14ac:dyDescent="0.2">
      <c r="A108" s="4" t="s">
        <v>980</v>
      </c>
      <c r="B108" s="50" t="s">
        <v>213</v>
      </c>
      <c r="C108" s="13">
        <v>62.679323732999997</v>
      </c>
      <c r="D108" s="11" t="str">
        <f t="shared" si="36"/>
        <v>N/A</v>
      </c>
      <c r="E108" s="13">
        <v>60.548174596000003</v>
      </c>
      <c r="F108" s="11" t="str">
        <f t="shared" si="37"/>
        <v>N/A</v>
      </c>
      <c r="G108" s="13">
        <v>61.237818455000003</v>
      </c>
      <c r="H108" s="11" t="str">
        <f t="shared" si="38"/>
        <v>N/A</v>
      </c>
      <c r="I108" s="12">
        <v>-3.4</v>
      </c>
      <c r="J108" s="12">
        <v>1.139</v>
      </c>
      <c r="K108" s="50" t="s">
        <v>741</v>
      </c>
      <c r="L108" s="9" t="str">
        <f t="shared" si="39"/>
        <v>Yes</v>
      </c>
    </row>
    <row r="109" spans="1:12" ht="25.5" x14ac:dyDescent="0.2">
      <c r="A109" s="4" t="s">
        <v>981</v>
      </c>
      <c r="B109" s="50" t="s">
        <v>213</v>
      </c>
      <c r="C109" s="13">
        <v>0.48014703860000002</v>
      </c>
      <c r="D109" s="11" t="str">
        <f t="shared" si="36"/>
        <v>N/A</v>
      </c>
      <c r="E109" s="13">
        <v>0.50568387199999998</v>
      </c>
      <c r="F109" s="11" t="str">
        <f t="shared" si="37"/>
        <v>N/A</v>
      </c>
      <c r="G109" s="13">
        <v>0.48637684650000002</v>
      </c>
      <c r="H109" s="11" t="str">
        <f t="shared" si="38"/>
        <v>N/A</v>
      </c>
      <c r="I109" s="12">
        <v>5.319</v>
      </c>
      <c r="J109" s="12">
        <v>-3.82</v>
      </c>
      <c r="K109" s="50" t="s">
        <v>741</v>
      </c>
      <c r="L109" s="9" t="str">
        <f t="shared" si="39"/>
        <v>Yes</v>
      </c>
    </row>
    <row r="110" spans="1:12" ht="25.5" x14ac:dyDescent="0.2">
      <c r="A110" s="4" t="s">
        <v>982</v>
      </c>
      <c r="B110" s="50" t="s">
        <v>213</v>
      </c>
      <c r="C110" s="13">
        <v>0.96580113999999995</v>
      </c>
      <c r="D110" s="11" t="str">
        <f t="shared" si="36"/>
        <v>N/A</v>
      </c>
      <c r="E110" s="13">
        <v>0.90403440570000004</v>
      </c>
      <c r="F110" s="11" t="str">
        <f t="shared" si="37"/>
        <v>N/A</v>
      </c>
      <c r="G110" s="13">
        <v>0.92850543549999998</v>
      </c>
      <c r="H110" s="11" t="str">
        <f t="shared" si="38"/>
        <v>N/A</v>
      </c>
      <c r="I110" s="12">
        <v>-6.4</v>
      </c>
      <c r="J110" s="12">
        <v>2.7069999999999999</v>
      </c>
      <c r="K110" s="50" t="s">
        <v>741</v>
      </c>
      <c r="L110" s="9" t="str">
        <f t="shared" si="39"/>
        <v>Yes</v>
      </c>
    </row>
    <row r="111" spans="1:12" x14ac:dyDescent="0.2">
      <c r="A111" s="2" t="s">
        <v>983</v>
      </c>
      <c r="B111" s="50" t="s">
        <v>286</v>
      </c>
      <c r="C111" s="13">
        <v>99.978302001000003</v>
      </c>
      <c r="D111" s="46" t="str">
        <f>IF($B111="N/A","N/A",IF(C111&gt;=99,"Yes","No"))</f>
        <v>Yes</v>
      </c>
      <c r="E111" s="13">
        <v>99.977102149999993</v>
      </c>
      <c r="F111" s="46" t="str">
        <f>IF($B111="N/A","N/A",IF(E111&gt;=99,"Yes","No"))</f>
        <v>Yes</v>
      </c>
      <c r="G111" s="13">
        <v>99.969709125999998</v>
      </c>
      <c r="H111" s="46" t="str">
        <f>IF($B111="N/A","N/A",IF(G111&gt;=99,"Yes","No"))</f>
        <v>Yes</v>
      </c>
      <c r="I111" s="12">
        <v>-1E-3</v>
      </c>
      <c r="J111" s="12">
        <v>-7.0000000000000001E-3</v>
      </c>
      <c r="K111" s="50" t="s">
        <v>740</v>
      </c>
      <c r="L111" s="9" t="str">
        <f t="shared" ref="L111:L145" si="40">IF(J111="Div by 0", "N/A", IF(K111="N/A","N/A", IF(J111&gt;VALUE(MID(K111,1,2)), "No", IF(J111&lt;-1*VALUE(MID(K111,1,2)), "No", "Yes"))))</f>
        <v>Yes</v>
      </c>
    </row>
    <row r="112" spans="1:12" x14ac:dyDescent="0.2">
      <c r="A112" s="2" t="s">
        <v>984</v>
      </c>
      <c r="B112" s="50" t="s">
        <v>213</v>
      </c>
      <c r="C112" s="13">
        <v>9.9416026345000006</v>
      </c>
      <c r="D112" s="46" t="str">
        <f>IF($B112="N/A","N/A",IF(C112&gt;10,"No",IF(C112&lt;-10,"No","Yes")))</f>
        <v>N/A</v>
      </c>
      <c r="E112" s="13">
        <v>8.4101266502000005</v>
      </c>
      <c r="F112" s="46" t="str">
        <f>IF($B112="N/A","N/A",IF(E112&gt;10,"No",IF(E112&lt;-10,"No","Yes")))</f>
        <v>N/A</v>
      </c>
      <c r="G112" s="13">
        <v>8.2284001180999997</v>
      </c>
      <c r="H112" s="46" t="str">
        <f>IF($B112="N/A","N/A",IF(G112&gt;10,"No",IF(G112&lt;-10,"No","Yes")))</f>
        <v>N/A</v>
      </c>
      <c r="I112" s="12">
        <v>-15.4</v>
      </c>
      <c r="J112" s="12">
        <v>-2.16</v>
      </c>
      <c r="K112" s="50" t="s">
        <v>740</v>
      </c>
      <c r="L112" s="9" t="str">
        <f t="shared" si="40"/>
        <v>Yes</v>
      </c>
    </row>
    <row r="113" spans="1:12" x14ac:dyDescent="0.2">
      <c r="A113" s="3" t="s">
        <v>985</v>
      </c>
      <c r="B113" s="50" t="s">
        <v>280</v>
      </c>
      <c r="C113" s="8">
        <v>99.450989581000002</v>
      </c>
      <c r="D113" s="46" t="str">
        <f>IF($B113="N/A","N/A",IF(C113&gt;=98,"Yes","No"))</f>
        <v>Yes</v>
      </c>
      <c r="E113" s="8">
        <v>99.403751438</v>
      </c>
      <c r="F113" s="46" t="str">
        <f>IF($B113="N/A","N/A",IF(E113&gt;=98,"Yes","No"))</f>
        <v>Yes</v>
      </c>
      <c r="G113" s="8">
        <v>99.357708470999995</v>
      </c>
      <c r="H113" s="46" t="str">
        <f>IF($B113="N/A","N/A",IF(G113&gt;=98,"Yes","No"))</f>
        <v>Yes</v>
      </c>
      <c r="I113" s="12">
        <v>-4.7E-2</v>
      </c>
      <c r="J113" s="12">
        <v>-4.5999999999999999E-2</v>
      </c>
      <c r="K113" s="47" t="s">
        <v>740</v>
      </c>
      <c r="L113" s="9" t="str">
        <f t="shared" si="40"/>
        <v>Yes</v>
      </c>
    </row>
    <row r="114" spans="1:12" x14ac:dyDescent="0.2">
      <c r="A114" s="3" t="s">
        <v>986</v>
      </c>
      <c r="B114" s="50" t="s">
        <v>287</v>
      </c>
      <c r="C114" s="8">
        <v>99.759624490999997</v>
      </c>
      <c r="D114" s="46" t="str">
        <f>IF($B114="N/A","N/A",IF(C114&gt;=80,"Yes","No"))</f>
        <v>Yes</v>
      </c>
      <c r="E114" s="8">
        <v>99.783988855999993</v>
      </c>
      <c r="F114" s="46" t="str">
        <f>IF($B114="N/A","N/A",IF(E114&gt;=80,"Yes","No"))</f>
        <v>Yes</v>
      </c>
      <c r="G114" s="8">
        <v>99.808148951999996</v>
      </c>
      <c r="H114" s="46" t="str">
        <f>IF($B114="N/A","N/A",IF(G114&gt;=80,"Yes","No"))</f>
        <v>Yes</v>
      </c>
      <c r="I114" s="12">
        <v>2.4400000000000002E-2</v>
      </c>
      <c r="J114" s="12">
        <v>2.4199999999999999E-2</v>
      </c>
      <c r="K114" s="47" t="s">
        <v>740</v>
      </c>
      <c r="L114" s="9" t="str">
        <f t="shared" si="40"/>
        <v>Yes</v>
      </c>
    </row>
    <row r="115" spans="1:12" ht="25.5" x14ac:dyDescent="0.2">
      <c r="A115" s="2" t="s">
        <v>987</v>
      </c>
      <c r="B115" s="50" t="s">
        <v>288</v>
      </c>
      <c r="C115" s="13">
        <v>100</v>
      </c>
      <c r="D115" s="46" t="str">
        <f>IF($B115="N/A","N/A",IF(C115&gt;=100,"Yes","No"))</f>
        <v>Yes</v>
      </c>
      <c r="E115" s="13">
        <v>100</v>
      </c>
      <c r="F115" s="46" t="str">
        <f t="shared" ref="F115:F116" si="41">IF($B115="N/A","N/A",IF(E115&gt;=100,"Yes","No"))</f>
        <v>Yes</v>
      </c>
      <c r="G115" s="13">
        <v>100</v>
      </c>
      <c r="H115" s="46" t="str">
        <f t="shared" ref="H115:H116" si="42">IF($B115="N/A","N/A",IF(G115&gt;=100,"Yes","No"))</f>
        <v>Yes</v>
      </c>
      <c r="I115" s="12">
        <v>0</v>
      </c>
      <c r="J115" s="12">
        <v>0</v>
      </c>
      <c r="K115" s="47" t="s">
        <v>739</v>
      </c>
      <c r="L115" s="9" t="str">
        <f t="shared" si="40"/>
        <v>Yes</v>
      </c>
    </row>
    <row r="116" spans="1:12" ht="25.5" x14ac:dyDescent="0.2">
      <c r="A116" s="3" t="s">
        <v>988</v>
      </c>
      <c r="B116" s="50" t="s">
        <v>288</v>
      </c>
      <c r="C116" s="13">
        <v>100</v>
      </c>
      <c r="D116" s="46" t="str">
        <f>IF($B116="N/A","N/A",IF(C116&gt;=100,"Yes","No"))</f>
        <v>Yes</v>
      </c>
      <c r="E116" s="13">
        <v>100</v>
      </c>
      <c r="F116" s="46" t="str">
        <f t="shared" si="41"/>
        <v>Yes</v>
      </c>
      <c r="G116" s="13">
        <v>100</v>
      </c>
      <c r="H116" s="46" t="str">
        <f t="shared" si="42"/>
        <v>Yes</v>
      </c>
      <c r="I116" s="12">
        <v>0</v>
      </c>
      <c r="J116" s="12">
        <v>0</v>
      </c>
      <c r="K116" s="47" t="s">
        <v>739</v>
      </c>
      <c r="L116" s="9" t="str">
        <f t="shared" si="40"/>
        <v>Yes</v>
      </c>
    </row>
    <row r="117" spans="1:12" ht="25.5" x14ac:dyDescent="0.2">
      <c r="A117" s="2" t="s">
        <v>989</v>
      </c>
      <c r="B117" s="50" t="s">
        <v>213</v>
      </c>
      <c r="C117" s="13">
        <v>2.3329360012999998</v>
      </c>
      <c r="D117" s="38" t="s">
        <v>742</v>
      </c>
      <c r="E117" s="13">
        <v>2.3456792707999998</v>
      </c>
      <c r="F117" s="38" t="s">
        <v>742</v>
      </c>
      <c r="G117" s="13">
        <v>2.3965923614000002</v>
      </c>
      <c r="H117" s="46" t="str">
        <f>IF($B117="N/A","N/A",IF(G117&lt;100,"No",IF(G117=100,"No","Yes")))</f>
        <v>N/A</v>
      </c>
      <c r="I117" s="12">
        <v>0.54620000000000002</v>
      </c>
      <c r="J117" s="12">
        <v>2.1709999999999998</v>
      </c>
      <c r="K117" s="47" t="s">
        <v>739</v>
      </c>
      <c r="L117" s="9" t="str">
        <f t="shared" si="40"/>
        <v>Yes</v>
      </c>
    </row>
    <row r="118" spans="1:12" ht="25.5" x14ac:dyDescent="0.2">
      <c r="A118" s="2" t="s">
        <v>990</v>
      </c>
      <c r="B118" s="37" t="s">
        <v>213</v>
      </c>
      <c r="C118" s="13">
        <v>2.5743027308999999</v>
      </c>
      <c r="D118" s="46" t="str">
        <f>IF($B118="N/A","N/A",IF(C118&gt;10,"No",IF(C118&lt;-10,"No","Yes")))</f>
        <v>N/A</v>
      </c>
      <c r="E118" s="13">
        <v>2.4616397386000002</v>
      </c>
      <c r="F118" s="46" t="str">
        <f>IF($B118="N/A","N/A",IF(E118&gt;10,"No",IF(E118&lt;-10,"No","Yes")))</f>
        <v>N/A</v>
      </c>
      <c r="G118" s="13">
        <v>2.4152718196</v>
      </c>
      <c r="H118" s="46" t="str">
        <f>IF($B118="N/A","N/A",IF(G118&gt;10,"No",IF(G118&lt;-10,"No","Yes")))</f>
        <v>N/A</v>
      </c>
      <c r="I118" s="12">
        <v>-4.38</v>
      </c>
      <c r="J118" s="12">
        <v>-1.88</v>
      </c>
      <c r="K118" s="47" t="s">
        <v>739</v>
      </c>
      <c r="L118" s="9" t="str">
        <f>IF(J118="Div by 0", "N/A", IF(OR(J118="N/A",K118="N/A"),"N/A", IF(J118&gt;VALUE(MID(K118,1,2)), "No", IF(J118&lt;-1*VALUE(MID(K118,1,2)), "No", "Yes"))))</f>
        <v>Yes</v>
      </c>
    </row>
    <row r="119" spans="1:12" x14ac:dyDescent="0.2">
      <c r="A119" s="7" t="s">
        <v>100</v>
      </c>
      <c r="B119" s="37" t="s">
        <v>213</v>
      </c>
      <c r="C119" s="38">
        <v>115218</v>
      </c>
      <c r="D119" s="46" t="str">
        <f t="shared" ref="D119:D145" si="43">IF($B119="N/A","N/A",IF(C119&gt;10,"No",IF(C119&lt;-10,"No","Yes")))</f>
        <v>N/A</v>
      </c>
      <c r="E119" s="38">
        <v>117915</v>
      </c>
      <c r="F119" s="46" t="str">
        <f t="shared" ref="F119:F145" si="44">IF($B119="N/A","N/A",IF(E119&gt;10,"No",IF(E119&lt;-10,"No","Yes")))</f>
        <v>N/A</v>
      </c>
      <c r="G119" s="38">
        <v>122149</v>
      </c>
      <c r="H119" s="46" t="str">
        <f t="shared" ref="H119:H145" si="45">IF($B119="N/A","N/A",IF(G119&gt;10,"No",IF(G119&lt;-10,"No","Yes")))</f>
        <v>N/A</v>
      </c>
      <c r="I119" s="12">
        <v>2.3410000000000002</v>
      </c>
      <c r="J119" s="12">
        <v>3.5910000000000002</v>
      </c>
      <c r="K119" s="47" t="s">
        <v>740</v>
      </c>
      <c r="L119" s="9" t="str">
        <f t="shared" si="40"/>
        <v>Yes</v>
      </c>
    </row>
    <row r="120" spans="1:12" x14ac:dyDescent="0.2">
      <c r="A120" s="2" t="s">
        <v>991</v>
      </c>
      <c r="B120" s="37" t="s">
        <v>213</v>
      </c>
      <c r="C120" s="38">
        <v>18248</v>
      </c>
      <c r="D120" s="46" t="str">
        <f t="shared" si="43"/>
        <v>N/A</v>
      </c>
      <c r="E120" s="38">
        <v>15555</v>
      </c>
      <c r="F120" s="46" t="str">
        <f t="shared" si="44"/>
        <v>N/A</v>
      </c>
      <c r="G120" s="38">
        <v>14996</v>
      </c>
      <c r="H120" s="46" t="str">
        <f t="shared" si="45"/>
        <v>N/A</v>
      </c>
      <c r="I120" s="12">
        <v>-14.8</v>
      </c>
      <c r="J120" s="12">
        <v>-3.59</v>
      </c>
      <c r="K120" s="47" t="s">
        <v>740</v>
      </c>
      <c r="L120" s="9" t="str">
        <f t="shared" si="40"/>
        <v>Yes</v>
      </c>
    </row>
    <row r="121" spans="1:12" x14ac:dyDescent="0.2">
      <c r="A121" s="2" t="s">
        <v>992</v>
      </c>
      <c r="B121" s="37" t="s">
        <v>213</v>
      </c>
      <c r="C121" s="38">
        <v>353</v>
      </c>
      <c r="D121" s="46" t="str">
        <f t="shared" si="43"/>
        <v>N/A</v>
      </c>
      <c r="E121" s="38">
        <v>324</v>
      </c>
      <c r="F121" s="46" t="str">
        <f t="shared" si="44"/>
        <v>N/A</v>
      </c>
      <c r="G121" s="38">
        <v>316</v>
      </c>
      <c r="H121" s="46" t="str">
        <f t="shared" si="45"/>
        <v>N/A</v>
      </c>
      <c r="I121" s="12">
        <v>-8.2200000000000006</v>
      </c>
      <c r="J121" s="12">
        <v>-2.4700000000000002</v>
      </c>
      <c r="K121" s="47" t="s">
        <v>740</v>
      </c>
      <c r="L121" s="9" t="str">
        <f t="shared" si="40"/>
        <v>Yes</v>
      </c>
    </row>
    <row r="122" spans="1:12" x14ac:dyDescent="0.2">
      <c r="A122" s="2" t="s">
        <v>993</v>
      </c>
      <c r="B122" s="37" t="s">
        <v>213</v>
      </c>
      <c r="C122" s="38">
        <v>57962</v>
      </c>
      <c r="D122" s="46" t="str">
        <f t="shared" si="43"/>
        <v>N/A</v>
      </c>
      <c r="E122" s="38">
        <v>62459</v>
      </c>
      <c r="F122" s="46" t="str">
        <f t="shared" si="44"/>
        <v>N/A</v>
      </c>
      <c r="G122" s="38">
        <v>66410</v>
      </c>
      <c r="H122" s="46" t="str">
        <f t="shared" si="45"/>
        <v>N/A</v>
      </c>
      <c r="I122" s="12">
        <v>7.7590000000000003</v>
      </c>
      <c r="J122" s="12">
        <v>6.3259999999999996</v>
      </c>
      <c r="K122" s="47" t="s">
        <v>740</v>
      </c>
      <c r="L122" s="9" t="str">
        <f t="shared" si="40"/>
        <v>Yes</v>
      </c>
    </row>
    <row r="123" spans="1:12" x14ac:dyDescent="0.2">
      <c r="A123" s="2" t="s">
        <v>994</v>
      </c>
      <c r="B123" s="37" t="s">
        <v>213</v>
      </c>
      <c r="C123" s="38">
        <v>38619</v>
      </c>
      <c r="D123" s="46" t="str">
        <f t="shared" si="43"/>
        <v>N/A</v>
      </c>
      <c r="E123" s="38">
        <v>39577</v>
      </c>
      <c r="F123" s="46" t="str">
        <f t="shared" si="44"/>
        <v>N/A</v>
      </c>
      <c r="G123" s="38">
        <v>40427</v>
      </c>
      <c r="H123" s="46" t="str">
        <f t="shared" si="45"/>
        <v>N/A</v>
      </c>
      <c r="I123" s="12">
        <v>2.4809999999999999</v>
      </c>
      <c r="J123" s="12">
        <v>2.1480000000000001</v>
      </c>
      <c r="K123" s="47" t="s">
        <v>740</v>
      </c>
      <c r="L123" s="9" t="str">
        <f t="shared" si="40"/>
        <v>Yes</v>
      </c>
    </row>
    <row r="124" spans="1:12" x14ac:dyDescent="0.2">
      <c r="A124" s="2" t="s">
        <v>995</v>
      </c>
      <c r="B124" s="37" t="s">
        <v>213</v>
      </c>
      <c r="C124" s="38">
        <v>36</v>
      </c>
      <c r="D124" s="46" t="str">
        <f t="shared" si="43"/>
        <v>N/A</v>
      </c>
      <c r="E124" s="38">
        <v>0</v>
      </c>
      <c r="F124" s="46" t="str">
        <f t="shared" si="44"/>
        <v>N/A</v>
      </c>
      <c r="G124" s="38">
        <v>0</v>
      </c>
      <c r="H124" s="46" t="str">
        <f t="shared" si="45"/>
        <v>N/A</v>
      </c>
      <c r="I124" s="12">
        <v>-100</v>
      </c>
      <c r="J124" s="12" t="s">
        <v>1747</v>
      </c>
      <c r="K124" s="47" t="s">
        <v>740</v>
      </c>
      <c r="L124" s="9" t="str">
        <f t="shared" si="40"/>
        <v>N/A</v>
      </c>
    </row>
    <row r="125" spans="1:12" x14ac:dyDescent="0.2">
      <c r="A125" s="7" t="s">
        <v>101</v>
      </c>
      <c r="B125" s="37" t="s">
        <v>213</v>
      </c>
      <c r="C125" s="38">
        <v>341625</v>
      </c>
      <c r="D125" s="46" t="str">
        <f t="shared" si="43"/>
        <v>N/A</v>
      </c>
      <c r="E125" s="38">
        <v>297986</v>
      </c>
      <c r="F125" s="46" t="str">
        <f t="shared" si="44"/>
        <v>N/A</v>
      </c>
      <c r="G125" s="38">
        <v>301541</v>
      </c>
      <c r="H125" s="46" t="str">
        <f t="shared" si="45"/>
        <v>N/A</v>
      </c>
      <c r="I125" s="12">
        <v>-12.8</v>
      </c>
      <c r="J125" s="12">
        <v>1.1930000000000001</v>
      </c>
      <c r="K125" s="47" t="s">
        <v>740</v>
      </c>
      <c r="L125" s="9" t="str">
        <f t="shared" si="40"/>
        <v>Yes</v>
      </c>
    </row>
    <row r="126" spans="1:12" x14ac:dyDescent="0.2">
      <c r="A126" s="2" t="s">
        <v>996</v>
      </c>
      <c r="B126" s="37" t="s">
        <v>213</v>
      </c>
      <c r="C126" s="38">
        <v>271998</v>
      </c>
      <c r="D126" s="46" t="str">
        <f t="shared" si="43"/>
        <v>N/A</v>
      </c>
      <c r="E126" s="38">
        <v>218657</v>
      </c>
      <c r="F126" s="46" t="str">
        <f t="shared" si="44"/>
        <v>N/A</v>
      </c>
      <c r="G126" s="38">
        <v>214286</v>
      </c>
      <c r="H126" s="46" t="str">
        <f t="shared" si="45"/>
        <v>N/A</v>
      </c>
      <c r="I126" s="12">
        <v>-19.600000000000001</v>
      </c>
      <c r="J126" s="12">
        <v>-2</v>
      </c>
      <c r="K126" s="47" t="s">
        <v>740</v>
      </c>
      <c r="L126" s="9" t="str">
        <f t="shared" si="40"/>
        <v>Yes</v>
      </c>
    </row>
    <row r="127" spans="1:12" x14ac:dyDescent="0.2">
      <c r="A127" s="2" t="s">
        <v>997</v>
      </c>
      <c r="B127" s="37" t="s">
        <v>213</v>
      </c>
      <c r="C127" s="38">
        <v>249</v>
      </c>
      <c r="D127" s="46" t="str">
        <f t="shared" si="43"/>
        <v>N/A</v>
      </c>
      <c r="E127" s="38">
        <v>445</v>
      </c>
      <c r="F127" s="46" t="str">
        <f t="shared" si="44"/>
        <v>N/A</v>
      </c>
      <c r="G127" s="38">
        <v>772</v>
      </c>
      <c r="H127" s="46" t="str">
        <f t="shared" si="45"/>
        <v>N/A</v>
      </c>
      <c r="I127" s="12">
        <v>78.709999999999994</v>
      </c>
      <c r="J127" s="12">
        <v>73.48</v>
      </c>
      <c r="K127" s="47" t="s">
        <v>740</v>
      </c>
      <c r="L127" s="9" t="str">
        <f t="shared" si="40"/>
        <v>No</v>
      </c>
    </row>
    <row r="128" spans="1:12" x14ac:dyDescent="0.2">
      <c r="A128" s="2" t="s">
        <v>998</v>
      </c>
      <c r="B128" s="37" t="s">
        <v>213</v>
      </c>
      <c r="C128" s="38">
        <v>44968</v>
      </c>
      <c r="D128" s="46" t="str">
        <f t="shared" si="43"/>
        <v>N/A</v>
      </c>
      <c r="E128" s="38">
        <v>54410</v>
      </c>
      <c r="F128" s="46" t="str">
        <f t="shared" si="44"/>
        <v>N/A</v>
      </c>
      <c r="G128" s="38">
        <v>62013</v>
      </c>
      <c r="H128" s="46" t="str">
        <f t="shared" si="45"/>
        <v>N/A</v>
      </c>
      <c r="I128" s="12">
        <v>21</v>
      </c>
      <c r="J128" s="12">
        <v>13.97</v>
      </c>
      <c r="K128" s="47" t="s">
        <v>740</v>
      </c>
      <c r="L128" s="9" t="str">
        <f t="shared" si="40"/>
        <v>No</v>
      </c>
    </row>
    <row r="129" spans="1:12" x14ac:dyDescent="0.2">
      <c r="A129" s="2" t="s">
        <v>999</v>
      </c>
      <c r="B129" s="37" t="s">
        <v>213</v>
      </c>
      <c r="C129" s="38">
        <v>24329</v>
      </c>
      <c r="D129" s="46" t="str">
        <f t="shared" si="43"/>
        <v>N/A</v>
      </c>
      <c r="E129" s="38">
        <v>24286</v>
      </c>
      <c r="F129" s="46" t="str">
        <f t="shared" si="44"/>
        <v>N/A</v>
      </c>
      <c r="G129" s="38">
        <v>24272</v>
      </c>
      <c r="H129" s="46" t="str">
        <f t="shared" si="45"/>
        <v>N/A</v>
      </c>
      <c r="I129" s="12">
        <v>-0.17699999999999999</v>
      </c>
      <c r="J129" s="12">
        <v>-5.8000000000000003E-2</v>
      </c>
      <c r="K129" s="47" t="s">
        <v>740</v>
      </c>
      <c r="L129" s="9" t="str">
        <f t="shared" si="40"/>
        <v>Yes</v>
      </c>
    </row>
    <row r="130" spans="1:12" x14ac:dyDescent="0.2">
      <c r="A130" s="2" t="s">
        <v>1000</v>
      </c>
      <c r="B130" s="37" t="s">
        <v>213</v>
      </c>
      <c r="C130" s="38">
        <v>81</v>
      </c>
      <c r="D130" s="46" t="str">
        <f t="shared" si="43"/>
        <v>N/A</v>
      </c>
      <c r="E130" s="38">
        <v>188</v>
      </c>
      <c r="F130" s="46" t="str">
        <f t="shared" si="44"/>
        <v>N/A</v>
      </c>
      <c r="G130" s="38">
        <v>198</v>
      </c>
      <c r="H130" s="46" t="str">
        <f t="shared" si="45"/>
        <v>N/A</v>
      </c>
      <c r="I130" s="12">
        <v>132.1</v>
      </c>
      <c r="J130" s="12">
        <v>5.319</v>
      </c>
      <c r="K130" s="47" t="s">
        <v>740</v>
      </c>
      <c r="L130" s="9" t="str">
        <f t="shared" si="40"/>
        <v>Yes</v>
      </c>
    </row>
    <row r="131" spans="1:12" x14ac:dyDescent="0.2">
      <c r="A131" s="7" t="s">
        <v>104</v>
      </c>
      <c r="B131" s="37" t="s">
        <v>213</v>
      </c>
      <c r="C131" s="38">
        <v>785231</v>
      </c>
      <c r="D131" s="46" t="str">
        <f t="shared" si="43"/>
        <v>N/A</v>
      </c>
      <c r="E131" s="38">
        <v>811742</v>
      </c>
      <c r="F131" s="46" t="str">
        <f t="shared" si="44"/>
        <v>N/A</v>
      </c>
      <c r="G131" s="38">
        <v>822368</v>
      </c>
      <c r="H131" s="46" t="str">
        <f t="shared" si="45"/>
        <v>N/A</v>
      </c>
      <c r="I131" s="12">
        <v>3.3759999999999999</v>
      </c>
      <c r="J131" s="12">
        <v>1.3089999999999999</v>
      </c>
      <c r="K131" s="47" t="s">
        <v>740</v>
      </c>
      <c r="L131" s="9" t="str">
        <f t="shared" si="40"/>
        <v>Yes</v>
      </c>
    </row>
    <row r="132" spans="1:12" x14ac:dyDescent="0.2">
      <c r="A132" s="2" t="s">
        <v>1001</v>
      </c>
      <c r="B132" s="37" t="s">
        <v>213</v>
      </c>
      <c r="C132" s="38">
        <v>407684</v>
      </c>
      <c r="D132" s="46" t="str">
        <f t="shared" si="43"/>
        <v>N/A</v>
      </c>
      <c r="E132" s="38">
        <v>425073</v>
      </c>
      <c r="F132" s="46" t="str">
        <f t="shared" si="44"/>
        <v>N/A</v>
      </c>
      <c r="G132" s="38">
        <v>432281</v>
      </c>
      <c r="H132" s="46" t="str">
        <f t="shared" si="45"/>
        <v>N/A</v>
      </c>
      <c r="I132" s="12">
        <v>4.2649999999999997</v>
      </c>
      <c r="J132" s="12">
        <v>1.696</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36909</v>
      </c>
      <c r="D134" s="46" t="str">
        <f t="shared" si="43"/>
        <v>N/A</v>
      </c>
      <c r="E134" s="38">
        <v>39567</v>
      </c>
      <c r="F134" s="46" t="str">
        <f t="shared" si="44"/>
        <v>N/A</v>
      </c>
      <c r="G134" s="38">
        <v>39188</v>
      </c>
      <c r="H134" s="46" t="str">
        <f t="shared" si="45"/>
        <v>N/A</v>
      </c>
      <c r="I134" s="12">
        <v>7.2009999999999996</v>
      </c>
      <c r="J134" s="12">
        <v>-0.95799999999999996</v>
      </c>
      <c r="K134" s="47" t="s">
        <v>740</v>
      </c>
      <c r="L134" s="9" t="str">
        <f t="shared" si="40"/>
        <v>Yes</v>
      </c>
    </row>
    <row r="135" spans="1:12" x14ac:dyDescent="0.2">
      <c r="A135" s="2" t="s">
        <v>1004</v>
      </c>
      <c r="B135" s="37" t="s">
        <v>213</v>
      </c>
      <c r="C135" s="38">
        <v>249359</v>
      </c>
      <c r="D135" s="46" t="str">
        <f t="shared" si="43"/>
        <v>N/A</v>
      </c>
      <c r="E135" s="38">
        <v>251620</v>
      </c>
      <c r="F135" s="46" t="str">
        <f t="shared" si="44"/>
        <v>N/A</v>
      </c>
      <c r="G135" s="38">
        <v>251773</v>
      </c>
      <c r="H135" s="46" t="str">
        <f t="shared" si="45"/>
        <v>N/A</v>
      </c>
      <c r="I135" s="12">
        <v>0.90669999999999995</v>
      </c>
      <c r="J135" s="12">
        <v>6.08E-2</v>
      </c>
      <c r="K135" s="47" t="s">
        <v>740</v>
      </c>
      <c r="L135" s="9" t="str">
        <f t="shared" si="40"/>
        <v>Yes</v>
      </c>
    </row>
    <row r="136" spans="1:12" x14ac:dyDescent="0.2">
      <c r="A136" s="2" t="s">
        <v>1005</v>
      </c>
      <c r="B136" s="37" t="s">
        <v>213</v>
      </c>
      <c r="C136" s="38">
        <v>39559</v>
      </c>
      <c r="D136" s="46" t="str">
        <f t="shared" si="43"/>
        <v>N/A</v>
      </c>
      <c r="E136" s="38">
        <v>43058</v>
      </c>
      <c r="F136" s="46" t="str">
        <f t="shared" si="44"/>
        <v>N/A</v>
      </c>
      <c r="G136" s="38">
        <v>44499</v>
      </c>
      <c r="H136" s="46" t="str">
        <f t="shared" si="45"/>
        <v>N/A</v>
      </c>
      <c r="I136" s="12">
        <v>8.8450000000000006</v>
      </c>
      <c r="J136" s="12">
        <v>3.347</v>
      </c>
      <c r="K136" s="47" t="s">
        <v>740</v>
      </c>
      <c r="L136" s="9" t="str">
        <f t="shared" si="40"/>
        <v>Yes</v>
      </c>
    </row>
    <row r="137" spans="1:12" x14ac:dyDescent="0.2">
      <c r="A137" s="2" t="s">
        <v>1006</v>
      </c>
      <c r="B137" s="37" t="s">
        <v>213</v>
      </c>
      <c r="C137" s="38">
        <v>18204</v>
      </c>
      <c r="D137" s="46" t="str">
        <f t="shared" si="43"/>
        <v>N/A</v>
      </c>
      <c r="E137" s="38">
        <v>18999</v>
      </c>
      <c r="F137" s="46" t="str">
        <f t="shared" si="44"/>
        <v>N/A</v>
      </c>
      <c r="G137" s="38">
        <v>20173</v>
      </c>
      <c r="H137" s="46" t="str">
        <f t="shared" si="45"/>
        <v>N/A</v>
      </c>
      <c r="I137" s="12">
        <v>4.367</v>
      </c>
      <c r="J137" s="12">
        <v>6.1790000000000003</v>
      </c>
      <c r="K137" s="47" t="s">
        <v>740</v>
      </c>
      <c r="L137" s="9" t="str">
        <f t="shared" si="40"/>
        <v>Yes</v>
      </c>
    </row>
    <row r="138" spans="1:12" x14ac:dyDescent="0.2">
      <c r="A138" s="2" t="s">
        <v>1007</v>
      </c>
      <c r="B138" s="37" t="s">
        <v>213</v>
      </c>
      <c r="C138" s="38">
        <v>33516</v>
      </c>
      <c r="D138" s="46" t="str">
        <f t="shared" si="43"/>
        <v>N/A</v>
      </c>
      <c r="E138" s="38">
        <v>33425</v>
      </c>
      <c r="F138" s="46" t="str">
        <f t="shared" si="44"/>
        <v>N/A</v>
      </c>
      <c r="G138" s="38">
        <v>34454</v>
      </c>
      <c r="H138" s="46" t="str">
        <f t="shared" si="45"/>
        <v>N/A</v>
      </c>
      <c r="I138" s="12">
        <v>-0.27200000000000002</v>
      </c>
      <c r="J138" s="12">
        <v>3.0790000000000002</v>
      </c>
      <c r="K138" s="47" t="s">
        <v>740</v>
      </c>
      <c r="L138" s="9" t="str">
        <f t="shared" si="40"/>
        <v>Yes</v>
      </c>
    </row>
    <row r="139" spans="1:12" x14ac:dyDescent="0.2">
      <c r="A139" s="7" t="s">
        <v>105</v>
      </c>
      <c r="B139" s="37" t="s">
        <v>213</v>
      </c>
      <c r="C139" s="38">
        <v>290379</v>
      </c>
      <c r="D139" s="46" t="str">
        <f t="shared" si="43"/>
        <v>N/A</v>
      </c>
      <c r="E139" s="38">
        <v>311558</v>
      </c>
      <c r="F139" s="46" t="str">
        <f t="shared" si="44"/>
        <v>N/A</v>
      </c>
      <c r="G139" s="38">
        <v>317955</v>
      </c>
      <c r="H139" s="46" t="str">
        <f t="shared" si="45"/>
        <v>N/A</v>
      </c>
      <c r="I139" s="12">
        <v>7.2939999999999996</v>
      </c>
      <c r="J139" s="12">
        <v>2.0529999999999999</v>
      </c>
      <c r="K139" s="47" t="s">
        <v>740</v>
      </c>
      <c r="L139" s="9" t="str">
        <f t="shared" si="40"/>
        <v>Yes</v>
      </c>
    </row>
    <row r="140" spans="1:12" x14ac:dyDescent="0.2">
      <c r="A140" s="2" t="s">
        <v>1008</v>
      </c>
      <c r="B140" s="37" t="s">
        <v>213</v>
      </c>
      <c r="C140" s="38">
        <v>218385</v>
      </c>
      <c r="D140" s="46" t="str">
        <f t="shared" si="43"/>
        <v>N/A</v>
      </c>
      <c r="E140" s="38">
        <v>233905</v>
      </c>
      <c r="F140" s="46" t="str">
        <f t="shared" si="44"/>
        <v>N/A</v>
      </c>
      <c r="G140" s="38">
        <v>239309</v>
      </c>
      <c r="H140" s="46" t="str">
        <f t="shared" si="45"/>
        <v>N/A</v>
      </c>
      <c r="I140" s="12">
        <v>7.1070000000000002</v>
      </c>
      <c r="J140" s="12">
        <v>2.31</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13407</v>
      </c>
      <c r="D142" s="46" t="str">
        <f t="shared" si="43"/>
        <v>N/A</v>
      </c>
      <c r="E142" s="38">
        <v>16875</v>
      </c>
      <c r="F142" s="46" t="str">
        <f t="shared" si="44"/>
        <v>N/A</v>
      </c>
      <c r="G142" s="38">
        <v>15526</v>
      </c>
      <c r="H142" s="46" t="str">
        <f t="shared" si="45"/>
        <v>N/A</v>
      </c>
      <c r="I142" s="12">
        <v>25.87</v>
      </c>
      <c r="J142" s="12">
        <v>-7.99</v>
      </c>
      <c r="K142" s="47" t="s">
        <v>740</v>
      </c>
      <c r="L142" s="9" t="str">
        <f t="shared" si="40"/>
        <v>Yes</v>
      </c>
    </row>
    <row r="143" spans="1:12" x14ac:dyDescent="0.2">
      <c r="A143" s="2" t="s">
        <v>1011</v>
      </c>
      <c r="B143" s="37" t="s">
        <v>213</v>
      </c>
      <c r="C143" s="38">
        <v>26020</v>
      </c>
      <c r="D143" s="46" t="str">
        <f t="shared" si="43"/>
        <v>N/A</v>
      </c>
      <c r="E143" s="38">
        <v>25884</v>
      </c>
      <c r="F143" s="46" t="str">
        <f t="shared" si="44"/>
        <v>N/A</v>
      </c>
      <c r="G143" s="38">
        <v>26603</v>
      </c>
      <c r="H143" s="46" t="str">
        <f t="shared" si="45"/>
        <v>N/A</v>
      </c>
      <c r="I143" s="12">
        <v>-0.52300000000000002</v>
      </c>
      <c r="J143" s="12">
        <v>2.778</v>
      </c>
      <c r="K143" s="47" t="s">
        <v>740</v>
      </c>
      <c r="L143" s="9" t="str">
        <f t="shared" si="40"/>
        <v>Yes</v>
      </c>
    </row>
    <row r="144" spans="1:12" x14ac:dyDescent="0.2">
      <c r="A144" s="2" t="s">
        <v>1012</v>
      </c>
      <c r="B144" s="37" t="s">
        <v>213</v>
      </c>
      <c r="C144" s="38">
        <v>32067</v>
      </c>
      <c r="D144" s="46" t="str">
        <f t="shared" si="43"/>
        <v>N/A</v>
      </c>
      <c r="E144" s="38">
        <v>34891</v>
      </c>
      <c r="F144" s="46" t="str">
        <f t="shared" si="44"/>
        <v>N/A</v>
      </c>
      <c r="G144" s="38">
        <v>36516</v>
      </c>
      <c r="H144" s="46" t="str">
        <f t="shared" si="45"/>
        <v>N/A</v>
      </c>
      <c r="I144" s="12">
        <v>8.8070000000000004</v>
      </c>
      <c r="J144" s="12">
        <v>4.657</v>
      </c>
      <c r="K144" s="47" t="s">
        <v>740</v>
      </c>
      <c r="L144" s="9" t="str">
        <f t="shared" si="40"/>
        <v>Yes</v>
      </c>
    </row>
    <row r="145" spans="1:12" x14ac:dyDescent="0.2">
      <c r="A145" s="2" t="s">
        <v>1013</v>
      </c>
      <c r="B145" s="37" t="s">
        <v>213</v>
      </c>
      <c r="C145" s="38">
        <v>500</v>
      </c>
      <c r="D145" s="46" t="str">
        <f t="shared" si="43"/>
        <v>N/A</v>
      </c>
      <c r="E145" s="38">
        <v>11</v>
      </c>
      <c r="F145" s="46" t="str">
        <f t="shared" si="44"/>
        <v>N/A</v>
      </c>
      <c r="G145" s="38">
        <v>11</v>
      </c>
      <c r="H145" s="46" t="str">
        <f t="shared" si="45"/>
        <v>N/A</v>
      </c>
      <c r="I145" s="12">
        <v>-99.4</v>
      </c>
      <c r="J145" s="12">
        <v>-66.7</v>
      </c>
      <c r="K145" s="47" t="s">
        <v>740</v>
      </c>
      <c r="L145" s="9" t="str">
        <f t="shared" si="40"/>
        <v>No</v>
      </c>
    </row>
    <row r="146" spans="1:12" ht="25.5" x14ac:dyDescent="0.2">
      <c r="A146" s="18" t="s">
        <v>1014</v>
      </c>
      <c r="B146" s="1" t="s">
        <v>213</v>
      </c>
      <c r="C146" s="1">
        <v>32710</v>
      </c>
      <c r="D146" s="11" t="str">
        <f t="shared" ref="D146:D151" si="46">IF($B146="N/A","N/A",IF(C146&gt;10,"No",IF(C146&lt;-10,"No","Yes")))</f>
        <v>N/A</v>
      </c>
      <c r="E146" s="1">
        <v>27154</v>
      </c>
      <c r="F146" s="11" t="str">
        <f t="shared" ref="F146:F151" si="47">IF($B146="N/A","N/A",IF(E146&gt;10,"No",IF(E146&lt;-10,"No","Yes")))</f>
        <v>N/A</v>
      </c>
      <c r="G146" s="1">
        <v>1284</v>
      </c>
      <c r="H146" s="11" t="str">
        <f t="shared" ref="H146:H151" si="48">IF($B146="N/A","N/A",IF(G146&gt;10,"No",IF(G146&lt;-10,"No","Yes")))</f>
        <v>N/A</v>
      </c>
      <c r="I146" s="59">
        <v>-17</v>
      </c>
      <c r="J146" s="59">
        <v>-95.3</v>
      </c>
      <c r="K146" s="47" t="s">
        <v>739</v>
      </c>
      <c r="L146" s="9" t="str">
        <f t="shared" ref="L146:L151" si="49">IF(J146="Div by 0", "N/A", IF(K146="N/A","N/A", IF(J146&gt;VALUE(MID(K146,1,2)), "No", IF(J146&lt;-1*VALUE(MID(K146,1,2)), "No", "Yes"))))</f>
        <v>No</v>
      </c>
    </row>
    <row r="147" spans="1:12" x14ac:dyDescent="0.2">
      <c r="A147" s="6" t="s">
        <v>326</v>
      </c>
      <c r="B147" s="50" t="s">
        <v>213</v>
      </c>
      <c r="C147" s="13">
        <v>2.1344863430999998</v>
      </c>
      <c r="D147" s="11" t="str">
        <f t="shared" si="46"/>
        <v>N/A</v>
      </c>
      <c r="E147" s="13">
        <v>1.7641620554999999</v>
      </c>
      <c r="F147" s="11" t="str">
        <f t="shared" si="47"/>
        <v>N/A</v>
      </c>
      <c r="G147" s="13">
        <v>8.2096504299999998E-2</v>
      </c>
      <c r="H147" s="11" t="str">
        <f t="shared" si="48"/>
        <v>N/A</v>
      </c>
      <c r="I147" s="59">
        <v>-17.3</v>
      </c>
      <c r="J147" s="59">
        <v>-95.3</v>
      </c>
      <c r="K147" s="47" t="s">
        <v>739</v>
      </c>
      <c r="L147" s="9" t="str">
        <f t="shared" si="49"/>
        <v>No</v>
      </c>
    </row>
    <row r="148" spans="1:12" x14ac:dyDescent="0.2">
      <c r="A148" s="2" t="s">
        <v>327</v>
      </c>
      <c r="B148" s="50" t="s">
        <v>213</v>
      </c>
      <c r="C148" s="13">
        <v>21.760488812999998</v>
      </c>
      <c r="D148" s="11" t="str">
        <f t="shared" si="46"/>
        <v>N/A</v>
      </c>
      <c r="E148" s="13">
        <v>17.848450154999998</v>
      </c>
      <c r="F148" s="11" t="str">
        <f t="shared" si="47"/>
        <v>N/A</v>
      </c>
      <c r="G148" s="13">
        <v>0.21858549799999999</v>
      </c>
      <c r="H148" s="11" t="str">
        <f t="shared" si="48"/>
        <v>N/A</v>
      </c>
      <c r="I148" s="59">
        <v>-18</v>
      </c>
      <c r="J148" s="59">
        <v>-98.8</v>
      </c>
      <c r="K148" s="47" t="s">
        <v>739</v>
      </c>
      <c r="L148" s="9" t="str">
        <f t="shared" si="49"/>
        <v>No</v>
      </c>
    </row>
    <row r="149" spans="1:12" x14ac:dyDescent="0.2">
      <c r="A149" s="2" t="s">
        <v>328</v>
      </c>
      <c r="B149" s="50" t="s">
        <v>213</v>
      </c>
      <c r="C149" s="13">
        <v>2.1907061837000001</v>
      </c>
      <c r="D149" s="11" t="str">
        <f t="shared" si="46"/>
        <v>N/A</v>
      </c>
      <c r="E149" s="13">
        <v>2.0360016914000001</v>
      </c>
      <c r="F149" s="11" t="str">
        <f t="shared" si="47"/>
        <v>N/A</v>
      </c>
      <c r="G149" s="13">
        <v>0.33693593910000003</v>
      </c>
      <c r="H149" s="11" t="str">
        <f t="shared" si="48"/>
        <v>N/A</v>
      </c>
      <c r="I149" s="59">
        <v>-7.06</v>
      </c>
      <c r="J149" s="59">
        <v>-83.5</v>
      </c>
      <c r="K149" s="47" t="s">
        <v>739</v>
      </c>
      <c r="L149" s="9" t="str">
        <f t="shared" si="49"/>
        <v>No</v>
      </c>
    </row>
    <row r="150" spans="1:12" x14ac:dyDescent="0.2">
      <c r="A150" s="2" t="s">
        <v>329</v>
      </c>
      <c r="B150" s="50" t="s">
        <v>213</v>
      </c>
      <c r="C150" s="13">
        <v>1.60462335E-2</v>
      </c>
      <c r="D150" s="11" t="str">
        <f t="shared" si="46"/>
        <v>N/A</v>
      </c>
      <c r="E150" s="13">
        <v>4.0653310999999998E-3</v>
      </c>
      <c r="F150" s="11" t="str">
        <f t="shared" si="47"/>
        <v>N/A</v>
      </c>
      <c r="G150" s="13">
        <v>1.2160009999999999E-4</v>
      </c>
      <c r="H150" s="11" t="str">
        <f t="shared" si="48"/>
        <v>N/A</v>
      </c>
      <c r="I150" s="59">
        <v>-74.7</v>
      </c>
      <c r="J150" s="59">
        <v>-97</v>
      </c>
      <c r="K150" s="47" t="s">
        <v>739</v>
      </c>
      <c r="L150" s="9" t="str">
        <f t="shared" si="49"/>
        <v>No</v>
      </c>
    </row>
    <row r="151" spans="1:12" x14ac:dyDescent="0.2">
      <c r="A151" s="2" t="s">
        <v>330</v>
      </c>
      <c r="B151" s="50" t="s">
        <v>213</v>
      </c>
      <c r="C151" s="13">
        <v>9.6425706000000007E-3</v>
      </c>
      <c r="D151" s="11" t="str">
        <f t="shared" si="46"/>
        <v>N/A</v>
      </c>
      <c r="E151" s="13">
        <v>2.5677401999999998E-3</v>
      </c>
      <c r="F151" s="11" t="str">
        <f t="shared" si="47"/>
        <v>N/A</v>
      </c>
      <c r="G151" s="13">
        <v>0</v>
      </c>
      <c r="H151" s="11" t="str">
        <f t="shared" si="48"/>
        <v>N/A</v>
      </c>
      <c r="I151" s="59">
        <v>-73.400000000000006</v>
      </c>
      <c r="J151" s="59">
        <v>-100</v>
      </c>
      <c r="K151" s="47" t="s">
        <v>739</v>
      </c>
      <c r="L151" s="9" t="str">
        <f t="shared" si="49"/>
        <v>No</v>
      </c>
    </row>
    <row r="152" spans="1:12" x14ac:dyDescent="0.2">
      <c r="A152" s="18" t="s">
        <v>1015</v>
      </c>
      <c r="B152" s="37" t="s">
        <v>213</v>
      </c>
      <c r="C152" s="38">
        <v>16286</v>
      </c>
      <c r="D152" s="46" t="str">
        <f t="shared" ref="D152:D158" si="50">IF($B152="N/A","N/A",IF(C152&gt;10,"No",IF(C152&lt;-10,"No","Yes")))</f>
        <v>N/A</v>
      </c>
      <c r="E152" s="38">
        <v>14076</v>
      </c>
      <c r="F152" s="46" t="str">
        <f t="shared" ref="F152:F158" si="51">IF($B152="N/A","N/A",IF(E152&gt;10,"No",IF(E152&lt;-10,"No","Yes")))</f>
        <v>N/A</v>
      </c>
      <c r="G152" s="38">
        <v>8023</v>
      </c>
      <c r="H152" s="46" t="str">
        <f t="shared" ref="H152:H158" si="52">IF($B152="N/A","N/A",IF(G152&gt;10,"No",IF(G152&lt;-10,"No","Yes")))</f>
        <v>N/A</v>
      </c>
      <c r="I152" s="12">
        <v>-13.6</v>
      </c>
      <c r="J152" s="12">
        <v>-43</v>
      </c>
      <c r="K152" s="47" t="s">
        <v>739</v>
      </c>
      <c r="L152" s="9" t="str">
        <f t="shared" ref="L152:L159" si="53">IF(J152="Div by 0", "N/A", IF(K152="N/A","N/A", IF(J152&gt;VALUE(MID(K152,1,2)), "No", IF(J152&lt;-1*VALUE(MID(K152,1,2)), "No", "Yes"))))</f>
        <v>No</v>
      </c>
    </row>
    <row r="153" spans="1:12" x14ac:dyDescent="0.2">
      <c r="A153" s="6" t="s">
        <v>1016</v>
      </c>
      <c r="B153" s="37" t="s">
        <v>213</v>
      </c>
      <c r="C153" s="8">
        <v>1.0627405864999999</v>
      </c>
      <c r="D153" s="46" t="str">
        <f t="shared" si="50"/>
        <v>N/A</v>
      </c>
      <c r="E153" s="8">
        <v>0.91450044539999997</v>
      </c>
      <c r="F153" s="46" t="str">
        <f t="shared" si="51"/>
        <v>N/A</v>
      </c>
      <c r="G153" s="8">
        <v>0.51297527580000002</v>
      </c>
      <c r="H153" s="46" t="str">
        <f t="shared" si="52"/>
        <v>N/A</v>
      </c>
      <c r="I153" s="12">
        <v>-13.9</v>
      </c>
      <c r="J153" s="12">
        <v>-43.9</v>
      </c>
      <c r="K153" s="47" t="s">
        <v>739</v>
      </c>
      <c r="L153" s="9" t="str">
        <f t="shared" si="53"/>
        <v>No</v>
      </c>
    </row>
    <row r="154" spans="1:12" x14ac:dyDescent="0.2">
      <c r="A154" s="18" t="s">
        <v>1017</v>
      </c>
      <c r="B154" s="37" t="s">
        <v>213</v>
      </c>
      <c r="C154" s="8">
        <v>3.1479456335</v>
      </c>
      <c r="D154" s="46" t="str">
        <f t="shared" si="50"/>
        <v>N/A</v>
      </c>
      <c r="E154" s="8">
        <v>2.7180596191999999</v>
      </c>
      <c r="F154" s="46" t="str">
        <f t="shared" si="51"/>
        <v>N/A</v>
      </c>
      <c r="G154" s="8">
        <v>0.2881726416</v>
      </c>
      <c r="H154" s="46" t="str">
        <f t="shared" si="52"/>
        <v>N/A</v>
      </c>
      <c r="I154" s="12">
        <v>-13.7</v>
      </c>
      <c r="J154" s="12">
        <v>-89.4</v>
      </c>
      <c r="K154" s="47" t="s">
        <v>739</v>
      </c>
      <c r="L154" s="9" t="str">
        <f t="shared" si="53"/>
        <v>No</v>
      </c>
    </row>
    <row r="155" spans="1:12" x14ac:dyDescent="0.2">
      <c r="A155" s="18" t="s">
        <v>1018</v>
      </c>
      <c r="B155" s="37" t="s">
        <v>213</v>
      </c>
      <c r="C155" s="8">
        <v>3.5319429199000001</v>
      </c>
      <c r="D155" s="46" t="str">
        <f t="shared" si="50"/>
        <v>N/A</v>
      </c>
      <c r="E155" s="8">
        <v>3.6035249978000001</v>
      </c>
      <c r="F155" s="46" t="str">
        <f t="shared" si="51"/>
        <v>N/A</v>
      </c>
      <c r="G155" s="8">
        <v>2.5416112568</v>
      </c>
      <c r="H155" s="46" t="str">
        <f t="shared" si="52"/>
        <v>N/A</v>
      </c>
      <c r="I155" s="12">
        <v>2.0270000000000001</v>
      </c>
      <c r="J155" s="12">
        <v>-29.5</v>
      </c>
      <c r="K155" s="47" t="s">
        <v>739</v>
      </c>
      <c r="L155" s="9" t="str">
        <f t="shared" si="53"/>
        <v>Yes</v>
      </c>
    </row>
    <row r="156" spans="1:12" x14ac:dyDescent="0.2">
      <c r="A156" s="18" t="s">
        <v>1019</v>
      </c>
      <c r="B156" s="37" t="s">
        <v>213</v>
      </c>
      <c r="C156" s="8">
        <v>6.3548178799999994E-2</v>
      </c>
      <c r="D156" s="46" t="str">
        <f t="shared" si="50"/>
        <v>N/A</v>
      </c>
      <c r="E156" s="8">
        <v>1.5275789600000001E-2</v>
      </c>
      <c r="F156" s="46" t="str">
        <f t="shared" si="51"/>
        <v>N/A</v>
      </c>
      <c r="G156" s="8">
        <v>7.2960039999999998E-4</v>
      </c>
      <c r="H156" s="46" t="str">
        <f t="shared" si="52"/>
        <v>N/A</v>
      </c>
      <c r="I156" s="12">
        <v>-76</v>
      </c>
      <c r="J156" s="12">
        <v>-95.2</v>
      </c>
      <c r="K156" s="47" t="s">
        <v>739</v>
      </c>
      <c r="L156" s="9" t="str">
        <f t="shared" si="53"/>
        <v>No</v>
      </c>
    </row>
    <row r="157" spans="1:12" x14ac:dyDescent="0.2">
      <c r="A157" s="18" t="s">
        <v>1020</v>
      </c>
      <c r="B157" s="37" t="s">
        <v>213</v>
      </c>
      <c r="C157" s="8">
        <v>3.2371486900000003E-2</v>
      </c>
      <c r="D157" s="46" t="str">
        <f t="shared" si="50"/>
        <v>N/A</v>
      </c>
      <c r="E157" s="8">
        <v>2.8887077000000001E-3</v>
      </c>
      <c r="F157" s="46" t="str">
        <f t="shared" si="51"/>
        <v>N/A</v>
      </c>
      <c r="G157" s="8">
        <v>3.1450990000000002E-4</v>
      </c>
      <c r="H157" s="46" t="str">
        <f t="shared" si="52"/>
        <v>N/A</v>
      </c>
      <c r="I157" s="12">
        <v>-91.1</v>
      </c>
      <c r="J157" s="12">
        <v>-89.1</v>
      </c>
      <c r="K157" s="47" t="s">
        <v>739</v>
      </c>
      <c r="L157" s="9" t="str">
        <f t="shared" si="53"/>
        <v>No</v>
      </c>
    </row>
    <row r="158" spans="1:12" x14ac:dyDescent="0.2">
      <c r="A158" s="2" t="s">
        <v>1021</v>
      </c>
      <c r="B158" s="37" t="s">
        <v>213</v>
      </c>
      <c r="C158" s="38">
        <v>638</v>
      </c>
      <c r="D158" s="46" t="str">
        <f t="shared" si="50"/>
        <v>N/A</v>
      </c>
      <c r="E158" s="38">
        <v>248</v>
      </c>
      <c r="F158" s="46" t="str">
        <f t="shared" si="51"/>
        <v>N/A</v>
      </c>
      <c r="G158" s="38">
        <v>35</v>
      </c>
      <c r="H158" s="46" t="str">
        <f t="shared" si="52"/>
        <v>N/A</v>
      </c>
      <c r="I158" s="12">
        <v>-61.1</v>
      </c>
      <c r="J158" s="12">
        <v>-85.9</v>
      </c>
      <c r="K158" s="47" t="s">
        <v>739</v>
      </c>
      <c r="L158" s="9" t="str">
        <f t="shared" si="53"/>
        <v>No</v>
      </c>
    </row>
    <row r="159" spans="1:12" ht="25.5" x14ac:dyDescent="0.2">
      <c r="A159" s="18" t="s">
        <v>1022</v>
      </c>
      <c r="B159" s="37" t="s">
        <v>213</v>
      </c>
      <c r="C159" s="38">
        <v>17603</v>
      </c>
      <c r="D159" s="46" t="str">
        <f>IF($B159="N/A","N/A",IF(C159&gt;10,"No",IF(C159&lt;-10,"No","Yes")))</f>
        <v>N/A</v>
      </c>
      <c r="E159" s="38">
        <v>14978</v>
      </c>
      <c r="F159" s="46" t="str">
        <f>IF($B159="N/A","N/A",IF(E159&gt;10,"No",IF(E159&lt;-10,"No","Yes")))</f>
        <v>N/A</v>
      </c>
      <c r="G159" s="38">
        <v>8567</v>
      </c>
      <c r="H159" s="46" t="str">
        <f>IF($B159="N/A","N/A",IF(G159&gt;10,"No",IF(G159&lt;-10,"No","Yes")))</f>
        <v>N/A</v>
      </c>
      <c r="I159" s="12">
        <v>-14.9</v>
      </c>
      <c r="J159" s="12">
        <v>-42.8</v>
      </c>
      <c r="K159" s="47" t="s">
        <v>739</v>
      </c>
      <c r="L159" s="9" t="str">
        <f t="shared" si="53"/>
        <v>No</v>
      </c>
    </row>
    <row r="160" spans="1:12" x14ac:dyDescent="0.2">
      <c r="A160" s="4" t="s">
        <v>1023</v>
      </c>
      <c r="B160" s="37" t="s">
        <v>213</v>
      </c>
      <c r="C160" s="38">
        <v>14902</v>
      </c>
      <c r="D160" s="46" t="str">
        <f t="shared" ref="D160:D234" si="54">IF($B160="N/A","N/A",IF(C160&gt;10,"No",IF(C160&lt;-10,"No","Yes")))</f>
        <v>N/A</v>
      </c>
      <c r="E160" s="38">
        <v>14069</v>
      </c>
      <c r="F160" s="46" t="str">
        <f t="shared" ref="F160:F234" si="55">IF($B160="N/A","N/A",IF(E160&gt;10,"No",IF(E160&lt;-10,"No","Yes")))</f>
        <v>N/A</v>
      </c>
      <c r="G160" s="38">
        <v>8416</v>
      </c>
      <c r="H160" s="46" t="str">
        <f t="shared" ref="H160:H223" si="56">IF($B160="N/A","N/A",IF(G160&gt;10,"No",IF(G160&lt;-10,"No","Yes")))</f>
        <v>N/A</v>
      </c>
      <c r="I160" s="12">
        <v>-5.59</v>
      </c>
      <c r="J160" s="12">
        <v>-40.200000000000003</v>
      </c>
      <c r="K160" s="47" t="s">
        <v>739</v>
      </c>
      <c r="L160" s="9" t="str">
        <f t="shared" ref="L160:L223" si="57">IF(J160="Div by 0", "N/A", IF(K160="N/A","N/A", IF(J160&gt;VALUE(MID(K160,1,2)), "No", IF(J160&lt;-1*VALUE(MID(K160,1,2)), "No", "Yes"))))</f>
        <v>No</v>
      </c>
    </row>
    <row r="161" spans="1:12" x14ac:dyDescent="0.2">
      <c r="A161" s="65" t="s">
        <v>71</v>
      </c>
      <c r="B161" s="37" t="s">
        <v>213</v>
      </c>
      <c r="C161" s="8">
        <v>0.97242786569999995</v>
      </c>
      <c r="D161" s="46" t="str">
        <f t="shared" si="54"/>
        <v>N/A</v>
      </c>
      <c r="E161" s="8">
        <v>0.91404566399999998</v>
      </c>
      <c r="F161" s="46" t="str">
        <f t="shared" si="55"/>
        <v>N/A</v>
      </c>
      <c r="G161" s="8">
        <v>0.53810294420000004</v>
      </c>
      <c r="H161" s="46" t="str">
        <f t="shared" si="56"/>
        <v>N/A</v>
      </c>
      <c r="I161" s="12">
        <v>-6</v>
      </c>
      <c r="J161" s="12">
        <v>-41.1</v>
      </c>
      <c r="K161" s="47" t="s">
        <v>739</v>
      </c>
      <c r="L161" s="9" t="str">
        <f t="shared" si="57"/>
        <v>No</v>
      </c>
    </row>
    <row r="162" spans="1:12" x14ac:dyDescent="0.2">
      <c r="A162" s="4" t="s">
        <v>111</v>
      </c>
      <c r="B162" s="37" t="s">
        <v>213</v>
      </c>
      <c r="C162" s="8">
        <v>3.3041712232</v>
      </c>
      <c r="D162" s="46" t="str">
        <f t="shared" si="54"/>
        <v>N/A</v>
      </c>
      <c r="E162" s="8">
        <v>2.8639274053000001</v>
      </c>
      <c r="F162" s="46" t="str">
        <f t="shared" si="55"/>
        <v>N/A</v>
      </c>
      <c r="G162" s="8">
        <v>0.25051371690000002</v>
      </c>
      <c r="H162" s="46" t="str">
        <f t="shared" si="56"/>
        <v>N/A</v>
      </c>
      <c r="I162" s="12">
        <v>-13.3</v>
      </c>
      <c r="J162" s="12">
        <v>-91.3</v>
      </c>
      <c r="K162" s="47" t="s">
        <v>739</v>
      </c>
      <c r="L162" s="9" t="str">
        <f t="shared" si="57"/>
        <v>No</v>
      </c>
    </row>
    <row r="163" spans="1:12" x14ac:dyDescent="0.2">
      <c r="A163" s="4" t="s">
        <v>112</v>
      </c>
      <c r="B163" s="37" t="s">
        <v>213</v>
      </c>
      <c r="C163" s="8">
        <v>3.2348335163000002</v>
      </c>
      <c r="D163" s="46" t="str">
        <f t="shared" si="54"/>
        <v>N/A</v>
      </c>
      <c r="E163" s="8">
        <v>3.5733222366000001</v>
      </c>
      <c r="F163" s="46" t="str">
        <f t="shared" si="55"/>
        <v>N/A</v>
      </c>
      <c r="G163" s="8">
        <v>2.6779111298</v>
      </c>
      <c r="H163" s="46" t="str">
        <f t="shared" si="56"/>
        <v>N/A</v>
      </c>
      <c r="I163" s="12">
        <v>10.46</v>
      </c>
      <c r="J163" s="12">
        <v>-25.1</v>
      </c>
      <c r="K163" s="47" t="s">
        <v>739</v>
      </c>
      <c r="L163" s="9" t="str">
        <f t="shared" si="57"/>
        <v>Yes</v>
      </c>
    </row>
    <row r="164" spans="1:12" x14ac:dyDescent="0.2">
      <c r="A164" s="4" t="s">
        <v>113</v>
      </c>
      <c r="B164" s="37" t="s">
        <v>213</v>
      </c>
      <c r="C164" s="8">
        <v>3.3111275999999999E-3</v>
      </c>
      <c r="D164" s="46" t="str">
        <f t="shared" si="54"/>
        <v>N/A</v>
      </c>
      <c r="E164" s="8">
        <v>4.0653310999999998E-3</v>
      </c>
      <c r="F164" s="46" t="str">
        <f t="shared" si="55"/>
        <v>N/A</v>
      </c>
      <c r="G164" s="8">
        <v>3.4048017000000001E-3</v>
      </c>
      <c r="H164" s="46" t="str">
        <f t="shared" si="56"/>
        <v>N/A</v>
      </c>
      <c r="I164" s="12">
        <v>22.78</v>
      </c>
      <c r="J164" s="12">
        <v>-16.2</v>
      </c>
      <c r="K164" s="47" t="s">
        <v>739</v>
      </c>
      <c r="L164" s="9" t="str">
        <f t="shared" si="57"/>
        <v>Yes</v>
      </c>
    </row>
    <row r="165" spans="1:12" x14ac:dyDescent="0.2">
      <c r="A165" s="4" t="s">
        <v>114</v>
      </c>
      <c r="B165" s="37" t="s">
        <v>213</v>
      </c>
      <c r="C165" s="8">
        <v>6.1987954000000001E-3</v>
      </c>
      <c r="D165" s="46" t="str">
        <f t="shared" si="54"/>
        <v>N/A</v>
      </c>
      <c r="E165" s="8">
        <v>3.5306427999999999E-3</v>
      </c>
      <c r="F165" s="46" t="str">
        <f t="shared" si="55"/>
        <v>N/A</v>
      </c>
      <c r="G165" s="8">
        <v>2.2015694000000001E-3</v>
      </c>
      <c r="H165" s="46" t="str">
        <f t="shared" si="56"/>
        <v>N/A</v>
      </c>
      <c r="I165" s="12">
        <v>-43</v>
      </c>
      <c r="J165" s="12">
        <v>-37.6</v>
      </c>
      <c r="K165" s="47" t="s">
        <v>739</v>
      </c>
      <c r="L165" s="9" t="str">
        <f t="shared" si="57"/>
        <v>No</v>
      </c>
    </row>
    <row r="166" spans="1:12" x14ac:dyDescent="0.2">
      <c r="A166" s="4" t="s">
        <v>428</v>
      </c>
      <c r="B166" s="37" t="s">
        <v>213</v>
      </c>
      <c r="C166" s="38">
        <v>3771</v>
      </c>
      <c r="D166" s="46" t="str">
        <f>IF($B166="N/A","N/A",IF(C166&gt;10,"No",IF(C166&lt;-10,"No","Yes")))</f>
        <v>N/A</v>
      </c>
      <c r="E166" s="38">
        <v>3355</v>
      </c>
      <c r="F166" s="46" t="str">
        <f>IF($B166="N/A","N/A",IF(E166&gt;10,"No",IF(E166&lt;-10,"No","Yes")))</f>
        <v>N/A</v>
      </c>
      <c r="G166" s="38">
        <v>306</v>
      </c>
      <c r="H166" s="46" t="str">
        <f>IF($B166="N/A","N/A",IF(G166&gt;10,"No",IF(G166&lt;-10,"No","Yes")))</f>
        <v>N/A</v>
      </c>
      <c r="I166" s="12">
        <v>-11</v>
      </c>
      <c r="J166" s="12">
        <v>-90.9</v>
      </c>
      <c r="K166" s="47" t="s">
        <v>739</v>
      </c>
      <c r="L166" s="9" t="str">
        <f t="shared" si="57"/>
        <v>No</v>
      </c>
    </row>
    <row r="167" spans="1:12" x14ac:dyDescent="0.2">
      <c r="A167" s="4" t="s">
        <v>429</v>
      </c>
      <c r="B167" s="37" t="s">
        <v>213</v>
      </c>
      <c r="C167" s="38">
        <v>36</v>
      </c>
      <c r="D167" s="46" t="str">
        <f>IF($B167="N/A","N/A",IF(C167&gt;10,"No",IF(C167&lt;-10,"No","Yes")))</f>
        <v>N/A</v>
      </c>
      <c r="E167" s="38">
        <v>22</v>
      </c>
      <c r="F167" s="46" t="str">
        <f>IF($B167="N/A","N/A",IF(E167&gt;10,"No",IF(E167&lt;-10,"No","Yes")))</f>
        <v>N/A</v>
      </c>
      <c r="G167" s="38">
        <v>0</v>
      </c>
      <c r="H167" s="46" t="str">
        <f>IF($B167="N/A","N/A",IF(G167&gt;10,"No",IF(G167&lt;-10,"No","Yes")))</f>
        <v>N/A</v>
      </c>
      <c r="I167" s="12">
        <v>-38.9</v>
      </c>
      <c r="J167" s="12">
        <v>-100</v>
      </c>
      <c r="K167" s="47" t="s">
        <v>739</v>
      </c>
      <c r="L167" s="9" t="str">
        <f t="shared" si="57"/>
        <v>No</v>
      </c>
    </row>
    <row r="168" spans="1:12" x14ac:dyDescent="0.2">
      <c r="A168" s="4" t="s">
        <v>430</v>
      </c>
      <c r="B168" s="37" t="s">
        <v>213</v>
      </c>
      <c r="C168" s="38">
        <v>7292</v>
      </c>
      <c r="D168" s="46" t="str">
        <f>IF($B168="N/A","N/A",IF(C168&gt;10,"No",IF(C168&lt;-10,"No","Yes")))</f>
        <v>N/A</v>
      </c>
      <c r="E168" s="38">
        <v>7133</v>
      </c>
      <c r="F168" s="46" t="str">
        <f>IF($B168="N/A","N/A",IF(E168&gt;10,"No",IF(E168&lt;-10,"No","Yes")))</f>
        <v>N/A</v>
      </c>
      <c r="G168" s="38">
        <v>5328</v>
      </c>
      <c r="H168" s="46" t="str">
        <f>IF($B168="N/A","N/A",IF(G168&gt;10,"No",IF(G168&lt;-10,"No","Yes")))</f>
        <v>N/A</v>
      </c>
      <c r="I168" s="12">
        <v>-2.1800000000000002</v>
      </c>
      <c r="J168" s="12">
        <v>-25.3</v>
      </c>
      <c r="K168" s="47" t="s">
        <v>739</v>
      </c>
      <c r="L168" s="9" t="str">
        <f t="shared" si="57"/>
        <v>Yes</v>
      </c>
    </row>
    <row r="169" spans="1:12" x14ac:dyDescent="0.2">
      <c r="A169" s="4" t="s">
        <v>431</v>
      </c>
      <c r="B169" s="37" t="s">
        <v>213</v>
      </c>
      <c r="C169" s="38">
        <v>3759</v>
      </c>
      <c r="D169" s="46" t="str">
        <f>IF($B169="N/A","N/A",IF(C169&gt;10,"No",IF(C169&lt;-10,"No","Yes")))</f>
        <v>N/A</v>
      </c>
      <c r="E169" s="38">
        <v>3515</v>
      </c>
      <c r="F169" s="46" t="str">
        <f>IF($B169="N/A","N/A",IF(E169&gt;10,"No",IF(E169&lt;-10,"No","Yes")))</f>
        <v>N/A</v>
      </c>
      <c r="G169" s="38">
        <v>2747</v>
      </c>
      <c r="H169" s="46" t="str">
        <f>IF($B169="N/A","N/A",IF(G169&gt;10,"No",IF(G169&lt;-10,"No","Yes")))</f>
        <v>N/A</v>
      </c>
      <c r="I169" s="12">
        <v>-6.49</v>
      </c>
      <c r="J169" s="12">
        <v>-21.8</v>
      </c>
      <c r="K169" s="47" t="s">
        <v>739</v>
      </c>
      <c r="L169" s="9" t="str">
        <f t="shared" si="57"/>
        <v>Yes</v>
      </c>
    </row>
    <row r="170" spans="1:12" x14ac:dyDescent="0.2">
      <c r="A170" s="4" t="s">
        <v>432</v>
      </c>
      <c r="B170" s="37" t="s">
        <v>213</v>
      </c>
      <c r="C170" s="38">
        <v>44</v>
      </c>
      <c r="D170" s="46" t="str">
        <f>IF($B170="N/A","N/A",IF(C170&gt;10,"No",IF(C170&lt;-10,"No","Yes")))</f>
        <v>N/A</v>
      </c>
      <c r="E170" s="38">
        <v>44</v>
      </c>
      <c r="F170" s="46" t="str">
        <f>IF($B170="N/A","N/A",IF(E170&gt;10,"No",IF(E170&lt;-10,"No","Yes")))</f>
        <v>N/A</v>
      </c>
      <c r="G170" s="38">
        <v>35</v>
      </c>
      <c r="H170" s="46" t="str">
        <f>IF($B170="N/A","N/A",IF(G170&gt;10,"No",IF(G170&lt;-10,"No","Yes")))</f>
        <v>N/A</v>
      </c>
      <c r="I170" s="12">
        <v>0</v>
      </c>
      <c r="J170" s="12">
        <v>-20.5</v>
      </c>
      <c r="K170" s="47" t="s">
        <v>739</v>
      </c>
      <c r="L170" s="9" t="str">
        <f t="shared" si="57"/>
        <v>Yes</v>
      </c>
    </row>
    <row r="171" spans="1:12" x14ac:dyDescent="0.2">
      <c r="A171" s="6" t="s">
        <v>1024</v>
      </c>
      <c r="B171" s="37" t="s">
        <v>213</v>
      </c>
      <c r="C171" s="38">
        <v>6409</v>
      </c>
      <c r="D171" s="46" t="str">
        <f t="shared" si="54"/>
        <v>N/A</v>
      </c>
      <c r="E171" s="38">
        <v>5587</v>
      </c>
      <c r="F171" s="46" t="str">
        <f t="shared" si="55"/>
        <v>N/A</v>
      </c>
      <c r="G171" s="38">
        <v>0</v>
      </c>
      <c r="H171" s="46" t="str">
        <f t="shared" si="56"/>
        <v>N/A</v>
      </c>
      <c r="I171" s="12">
        <v>-12.8</v>
      </c>
      <c r="J171" s="12">
        <v>-100</v>
      </c>
      <c r="K171" s="47" t="s">
        <v>739</v>
      </c>
      <c r="L171" s="9" t="str">
        <f t="shared" si="57"/>
        <v>No</v>
      </c>
    </row>
    <row r="172" spans="1:12" x14ac:dyDescent="0.2">
      <c r="A172" s="4" t="s">
        <v>1025</v>
      </c>
      <c r="B172" s="37" t="s">
        <v>213</v>
      </c>
      <c r="C172" s="38">
        <v>3508</v>
      </c>
      <c r="D172" s="46" t="str">
        <f>IF($B172="N/A","N/A",IF(C172&gt;10,"No",IF(C172&lt;-10,"No","Yes")))</f>
        <v>N/A</v>
      </c>
      <c r="E172" s="38">
        <v>3075</v>
      </c>
      <c r="F172" s="46" t="str">
        <f>IF($B172="N/A","N/A",IF(E172&gt;10,"No",IF(E172&lt;-10,"No","Yes")))</f>
        <v>N/A</v>
      </c>
      <c r="G172" s="38">
        <v>0</v>
      </c>
      <c r="H172" s="46" t="str">
        <f>IF($B172="N/A","N/A",IF(G172&gt;10,"No",IF(G172&lt;-10,"No","Yes")))</f>
        <v>N/A</v>
      </c>
      <c r="I172" s="12">
        <v>-12.3</v>
      </c>
      <c r="J172" s="12">
        <v>-100</v>
      </c>
      <c r="K172" s="47" t="s">
        <v>739</v>
      </c>
      <c r="L172" s="9" t="str">
        <f t="shared" si="57"/>
        <v>No</v>
      </c>
    </row>
    <row r="173" spans="1:12" x14ac:dyDescent="0.2">
      <c r="A173" s="4" t="s">
        <v>1026</v>
      </c>
      <c r="B173" s="37" t="s">
        <v>213</v>
      </c>
      <c r="C173" s="38">
        <v>36</v>
      </c>
      <c r="D173" s="46" t="str">
        <f>IF($B173="N/A","N/A",IF(C173&gt;10,"No",IF(C173&lt;-10,"No","Yes")))</f>
        <v>N/A</v>
      </c>
      <c r="E173" s="38">
        <v>22</v>
      </c>
      <c r="F173" s="46" t="str">
        <f>IF($B173="N/A","N/A",IF(E173&gt;10,"No",IF(E173&lt;-10,"No","Yes")))</f>
        <v>N/A</v>
      </c>
      <c r="G173" s="38">
        <v>0</v>
      </c>
      <c r="H173" s="46" t="str">
        <f>IF($B173="N/A","N/A",IF(G173&gt;10,"No",IF(G173&lt;-10,"No","Yes")))</f>
        <v>N/A</v>
      </c>
      <c r="I173" s="12">
        <v>-38.9</v>
      </c>
      <c r="J173" s="12">
        <v>-100</v>
      </c>
      <c r="K173" s="47" t="s">
        <v>739</v>
      </c>
      <c r="L173" s="9" t="str">
        <f t="shared" si="57"/>
        <v>No</v>
      </c>
    </row>
    <row r="174" spans="1:12" ht="25.5" x14ac:dyDescent="0.2">
      <c r="A174" s="4" t="s">
        <v>1027</v>
      </c>
      <c r="B174" s="37" t="s">
        <v>213</v>
      </c>
      <c r="C174" s="38">
        <v>2064</v>
      </c>
      <c r="D174" s="46" t="str">
        <f>IF($B174="N/A","N/A",IF(C174&gt;10,"No",IF(C174&lt;-10,"No","Yes")))</f>
        <v>N/A</v>
      </c>
      <c r="E174" s="38">
        <v>1848</v>
      </c>
      <c r="F174" s="46" t="str">
        <f>IF($B174="N/A","N/A",IF(E174&gt;10,"No",IF(E174&lt;-10,"No","Yes")))</f>
        <v>N/A</v>
      </c>
      <c r="G174" s="38">
        <v>0</v>
      </c>
      <c r="H174" s="46" t="str">
        <f>IF($B174="N/A","N/A",IF(G174&gt;10,"No",IF(G174&lt;-10,"No","Yes")))</f>
        <v>N/A</v>
      </c>
      <c r="I174" s="12">
        <v>-10.5</v>
      </c>
      <c r="J174" s="12">
        <v>-100</v>
      </c>
      <c r="K174" s="47" t="s">
        <v>739</v>
      </c>
      <c r="L174" s="9" t="str">
        <f t="shared" si="57"/>
        <v>No</v>
      </c>
    </row>
    <row r="175" spans="1:12" ht="25.5" x14ac:dyDescent="0.2">
      <c r="A175" s="4" t="s">
        <v>1028</v>
      </c>
      <c r="B175" s="37" t="s">
        <v>213</v>
      </c>
      <c r="C175" s="38">
        <v>788</v>
      </c>
      <c r="D175" s="46" t="str">
        <f>IF($B175="N/A","N/A",IF(C175&gt;10,"No",IF(C175&lt;-10,"No","Yes")))</f>
        <v>N/A</v>
      </c>
      <c r="E175" s="38">
        <v>636</v>
      </c>
      <c r="F175" s="46" t="str">
        <f>IF($B175="N/A","N/A",IF(E175&gt;10,"No",IF(E175&lt;-10,"No","Yes")))</f>
        <v>N/A</v>
      </c>
      <c r="G175" s="38">
        <v>0</v>
      </c>
      <c r="H175" s="46" t="str">
        <f>IF($B175="N/A","N/A",IF(G175&gt;10,"No",IF(G175&lt;-10,"No","Yes")))</f>
        <v>N/A</v>
      </c>
      <c r="I175" s="12">
        <v>-19.3</v>
      </c>
      <c r="J175" s="12">
        <v>-100</v>
      </c>
      <c r="K175" s="47" t="s">
        <v>739</v>
      </c>
      <c r="L175" s="9" t="str">
        <f t="shared" si="57"/>
        <v>No</v>
      </c>
    </row>
    <row r="176" spans="1:12" ht="25.5" x14ac:dyDescent="0.2">
      <c r="A176" s="4" t="s">
        <v>1029</v>
      </c>
      <c r="B176" s="37" t="s">
        <v>213</v>
      </c>
      <c r="C176" s="38">
        <v>13</v>
      </c>
      <c r="D176" s="46" t="str">
        <f>IF($B176="N/A","N/A",IF(C176&gt;10,"No",IF(C176&lt;-10,"No","Yes")))</f>
        <v>N/A</v>
      </c>
      <c r="E176" s="38">
        <v>11</v>
      </c>
      <c r="F176" s="46" t="str">
        <f>IF($B176="N/A","N/A",IF(E176&gt;10,"No",IF(E176&lt;-10,"No","Yes")))</f>
        <v>N/A</v>
      </c>
      <c r="G176" s="38">
        <v>0</v>
      </c>
      <c r="H176" s="46" t="str">
        <f>IF($B176="N/A","N/A",IF(G176&gt;10,"No",IF(G176&lt;-10,"No","Yes")))</f>
        <v>N/A</v>
      </c>
      <c r="I176" s="12">
        <v>-53.8</v>
      </c>
      <c r="J176" s="12">
        <v>-100</v>
      </c>
      <c r="K176" s="47" t="s">
        <v>739</v>
      </c>
      <c r="L176" s="9" t="str">
        <f t="shared" si="57"/>
        <v>No</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8493</v>
      </c>
      <c r="D201" s="11" t="str">
        <f t="shared" si="54"/>
        <v>N/A</v>
      </c>
      <c r="E201" s="1">
        <v>8482</v>
      </c>
      <c r="F201" s="11" t="str">
        <f t="shared" si="55"/>
        <v>N/A</v>
      </c>
      <c r="G201" s="1">
        <v>8416</v>
      </c>
      <c r="H201" s="11" t="str">
        <f t="shared" si="56"/>
        <v>N/A</v>
      </c>
      <c r="I201" s="59">
        <v>-0.13</v>
      </c>
      <c r="J201" s="59">
        <v>-0.77800000000000002</v>
      </c>
      <c r="K201" s="50" t="s">
        <v>739</v>
      </c>
      <c r="L201" s="11" t="str">
        <f t="shared" si="57"/>
        <v>Yes</v>
      </c>
    </row>
    <row r="202" spans="1:12" x14ac:dyDescent="0.2">
      <c r="A202" s="4" t="s">
        <v>1055</v>
      </c>
      <c r="B202" s="37" t="s">
        <v>213</v>
      </c>
      <c r="C202" s="38">
        <v>263</v>
      </c>
      <c r="D202" s="46" t="str">
        <f t="shared" si="54"/>
        <v>N/A</v>
      </c>
      <c r="E202" s="38">
        <v>280</v>
      </c>
      <c r="F202" s="46" t="str">
        <f t="shared" si="55"/>
        <v>N/A</v>
      </c>
      <c r="G202" s="38">
        <v>306</v>
      </c>
      <c r="H202" s="46" t="str">
        <f t="shared" si="56"/>
        <v>N/A</v>
      </c>
      <c r="I202" s="12">
        <v>6.4640000000000004</v>
      </c>
      <c r="J202" s="12">
        <v>9.2859999999999996</v>
      </c>
      <c r="K202" s="47" t="s">
        <v>739</v>
      </c>
      <c r="L202" s="9" t="str">
        <f t="shared" si="57"/>
        <v>Yes</v>
      </c>
    </row>
    <row r="203" spans="1:12" x14ac:dyDescent="0.2">
      <c r="A203" s="4" t="s">
        <v>1056</v>
      </c>
      <c r="B203" s="37" t="s">
        <v>213</v>
      </c>
      <c r="C203" s="38">
        <v>0</v>
      </c>
      <c r="D203" s="46" t="str">
        <f t="shared" si="54"/>
        <v>N/A</v>
      </c>
      <c r="E203" s="38">
        <v>0</v>
      </c>
      <c r="F203" s="46" t="str">
        <f t="shared" si="55"/>
        <v>N/A</v>
      </c>
      <c r="G203" s="38">
        <v>0</v>
      </c>
      <c r="H203" s="46" t="str">
        <f t="shared" si="56"/>
        <v>N/A</v>
      </c>
      <c r="I203" s="12" t="s">
        <v>1747</v>
      </c>
      <c r="J203" s="12" t="s">
        <v>1747</v>
      </c>
      <c r="K203" s="47" t="s">
        <v>739</v>
      </c>
      <c r="L203" s="9" t="str">
        <f t="shared" si="57"/>
        <v>N/A</v>
      </c>
    </row>
    <row r="204" spans="1:12" ht="25.5" x14ac:dyDescent="0.2">
      <c r="A204" s="4" t="s">
        <v>1057</v>
      </c>
      <c r="B204" s="37" t="s">
        <v>213</v>
      </c>
      <c r="C204" s="38">
        <v>5228</v>
      </c>
      <c r="D204" s="46" t="str">
        <f t="shared" si="54"/>
        <v>N/A</v>
      </c>
      <c r="E204" s="38">
        <v>5285</v>
      </c>
      <c r="F204" s="46" t="str">
        <f t="shared" si="55"/>
        <v>N/A</v>
      </c>
      <c r="G204" s="38">
        <v>5328</v>
      </c>
      <c r="H204" s="46" t="str">
        <f t="shared" si="56"/>
        <v>N/A</v>
      </c>
      <c r="I204" s="12">
        <v>1.0900000000000001</v>
      </c>
      <c r="J204" s="12">
        <v>0.81359999999999999</v>
      </c>
      <c r="K204" s="47" t="s">
        <v>739</v>
      </c>
      <c r="L204" s="9" t="str">
        <f t="shared" si="57"/>
        <v>Yes</v>
      </c>
    </row>
    <row r="205" spans="1:12" ht="25.5" x14ac:dyDescent="0.2">
      <c r="A205" s="4" t="s">
        <v>1058</v>
      </c>
      <c r="B205" s="37" t="s">
        <v>213</v>
      </c>
      <c r="C205" s="38">
        <v>2971</v>
      </c>
      <c r="D205" s="46" t="str">
        <f t="shared" si="54"/>
        <v>N/A</v>
      </c>
      <c r="E205" s="38">
        <v>2879</v>
      </c>
      <c r="F205" s="46" t="str">
        <f t="shared" si="55"/>
        <v>N/A</v>
      </c>
      <c r="G205" s="38">
        <v>2747</v>
      </c>
      <c r="H205" s="46" t="str">
        <f t="shared" si="56"/>
        <v>N/A</v>
      </c>
      <c r="I205" s="12">
        <v>-3.1</v>
      </c>
      <c r="J205" s="12">
        <v>-4.58</v>
      </c>
      <c r="K205" s="47" t="s">
        <v>739</v>
      </c>
      <c r="L205" s="9" t="str">
        <f t="shared" si="57"/>
        <v>Yes</v>
      </c>
    </row>
    <row r="206" spans="1:12" ht="25.5" x14ac:dyDescent="0.2">
      <c r="A206" s="4" t="s">
        <v>1059</v>
      </c>
      <c r="B206" s="37" t="s">
        <v>213</v>
      </c>
      <c r="C206" s="38">
        <v>31</v>
      </c>
      <c r="D206" s="46" t="str">
        <f t="shared" si="54"/>
        <v>N/A</v>
      </c>
      <c r="E206" s="38">
        <v>38</v>
      </c>
      <c r="F206" s="46" t="str">
        <f t="shared" si="55"/>
        <v>N/A</v>
      </c>
      <c r="G206" s="38">
        <v>35</v>
      </c>
      <c r="H206" s="46" t="str">
        <f t="shared" si="56"/>
        <v>N/A</v>
      </c>
      <c r="I206" s="12">
        <v>22.58</v>
      </c>
      <c r="J206" s="12">
        <v>-7.89</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8.9585290564999998</v>
      </c>
      <c r="D231" s="46" t="str">
        <f>IF($B231="N/A","N/A",IF(C231&lt;15,"Yes","No"))</f>
        <v>Yes</v>
      </c>
      <c r="E231" s="8">
        <v>6.4681214017000004</v>
      </c>
      <c r="F231" s="46" t="str">
        <f>IF($B231="N/A","N/A",IF(E231&lt;15,"Yes","No"))</f>
        <v>Yes</v>
      </c>
      <c r="G231" s="8">
        <v>6.4995247147999997</v>
      </c>
      <c r="H231" s="46" t="str">
        <f>IF($B231="N/A","N/A",IF(G231&lt;15,"Yes","No"))</f>
        <v>Yes</v>
      </c>
      <c r="I231" s="12">
        <v>-27.8</v>
      </c>
      <c r="J231" s="12">
        <v>0.48549999999999999</v>
      </c>
      <c r="K231" s="47" t="s">
        <v>739</v>
      </c>
      <c r="L231" s="9" t="str">
        <f t="shared" si="59"/>
        <v>Yes</v>
      </c>
    </row>
    <row r="232" spans="1:12" x14ac:dyDescent="0.2">
      <c r="A232" s="18" t="s">
        <v>1085</v>
      </c>
      <c r="B232" s="37" t="s">
        <v>213</v>
      </c>
      <c r="C232" s="38" t="s">
        <v>213</v>
      </c>
      <c r="D232" s="46" t="str">
        <f t="shared" ref="D232" si="60">IF($B232="N/A","N/A",IF(C232&gt;10,"No",IF(C232&lt;-10,"No","Yes")))</f>
        <v>N/A</v>
      </c>
      <c r="E232" s="38">
        <v>11</v>
      </c>
      <c r="F232" s="46" t="str">
        <f t="shared" ref="F232" si="61">IF($B232="N/A","N/A",IF(E232&gt;10,"No",IF(E232&lt;-10,"No","Yes")))</f>
        <v>N/A</v>
      </c>
      <c r="G232" s="38">
        <v>11</v>
      </c>
      <c r="H232" s="46" t="str">
        <f t="shared" ref="H232" si="62">IF($B232="N/A","N/A",IF(G232&gt;10,"No",IF(G232&lt;-10,"No","Yes")))</f>
        <v>N/A</v>
      </c>
      <c r="I232" s="12" t="s">
        <v>213</v>
      </c>
      <c r="J232" s="12">
        <v>-85.7</v>
      </c>
      <c r="K232" s="47" t="s">
        <v>739</v>
      </c>
      <c r="L232" s="9" t="str">
        <f t="shared" si="59"/>
        <v>No</v>
      </c>
    </row>
    <row r="233" spans="1:12" ht="25.5" x14ac:dyDescent="0.2">
      <c r="A233" s="18" t="s">
        <v>1086</v>
      </c>
      <c r="B233" s="37" t="s">
        <v>279</v>
      </c>
      <c r="C233" s="8">
        <v>1.6385122888000001</v>
      </c>
      <c r="D233" s="46" t="str">
        <f>IF($B233="N/A","N/A",IF(C233&lt;10,"Yes","No"))</f>
        <v>Yes</v>
      </c>
      <c r="E233" s="8">
        <v>5.3167249E-2</v>
      </c>
      <c r="F233" s="46" t="str">
        <f>IF($B233="N/A","N/A",IF(E233&lt;10,"Yes","No"))</f>
        <v>Yes</v>
      </c>
      <c r="G233" s="8">
        <v>1.27064803E-2</v>
      </c>
      <c r="H233" s="46" t="str">
        <f>IF($B233="N/A","N/A",IF(G233&lt;10,"Yes","No"))</f>
        <v>Yes</v>
      </c>
      <c r="I233" s="12">
        <v>-96.8</v>
      </c>
      <c r="J233" s="12">
        <v>-76.099999999999994</v>
      </c>
      <c r="K233" s="47" t="s">
        <v>739</v>
      </c>
      <c r="L233" s="9" t="str">
        <f t="shared" si="59"/>
        <v>No</v>
      </c>
    </row>
    <row r="234" spans="1:12" x14ac:dyDescent="0.2">
      <c r="A234" s="2" t="s">
        <v>72</v>
      </c>
      <c r="B234" s="37" t="s">
        <v>213</v>
      </c>
      <c r="C234" s="8">
        <v>93.779358474999995</v>
      </c>
      <c r="D234" s="46" t="str">
        <f t="shared" si="54"/>
        <v>N/A</v>
      </c>
      <c r="E234" s="8">
        <v>97.085791455999995</v>
      </c>
      <c r="F234" s="46" t="str">
        <f t="shared" si="55"/>
        <v>N/A</v>
      </c>
      <c r="G234" s="8">
        <v>88.795152091000006</v>
      </c>
      <c r="H234" s="46" t="str">
        <f>IF($B234="N/A","N/A",IF(G234&gt;10,"No",IF(G234&lt;-10,"No","Yes")))</f>
        <v>N/A</v>
      </c>
      <c r="I234" s="12">
        <v>3.5259999999999998</v>
      </c>
      <c r="J234" s="12">
        <v>-8.5399999999999991</v>
      </c>
      <c r="K234" s="47" t="s">
        <v>739</v>
      </c>
      <c r="L234" s="9" t="str">
        <f t="shared" si="59"/>
        <v>Yes</v>
      </c>
    </row>
    <row r="235" spans="1:12" ht="25.5" x14ac:dyDescent="0.2">
      <c r="A235" s="18" t="s">
        <v>1087</v>
      </c>
      <c r="B235" s="37" t="s">
        <v>289</v>
      </c>
      <c r="C235" s="9">
        <v>1.3219702053</v>
      </c>
      <c r="D235" s="46" t="str">
        <f>IF($B235="N/A","N/A",IF(C235&lt;15,"Yes","No"))</f>
        <v>Yes</v>
      </c>
      <c r="E235" s="9">
        <v>0.61838083730000004</v>
      </c>
      <c r="F235" s="46" t="str">
        <f>IF($B235="N/A","N/A",IF(E235&lt;15,"Yes","No"))</f>
        <v>Yes</v>
      </c>
      <c r="G235" s="9">
        <v>1.1644486692</v>
      </c>
      <c r="H235" s="46" t="str">
        <f>IF($B235="N/A","N/A",IF(G235&lt;15,"Yes","No"))</f>
        <v>Yes</v>
      </c>
      <c r="I235" s="12">
        <v>-53.2</v>
      </c>
      <c r="J235" s="12">
        <v>88.31</v>
      </c>
      <c r="K235" s="47" t="s">
        <v>739</v>
      </c>
      <c r="L235" s="9" t="str">
        <f t="shared" si="59"/>
        <v>No</v>
      </c>
    </row>
    <row r="236" spans="1:12" ht="25.5" x14ac:dyDescent="0.2">
      <c r="A236" s="18" t="s">
        <v>152</v>
      </c>
      <c r="B236" s="37" t="s">
        <v>213</v>
      </c>
      <c r="C236" s="38">
        <v>72</v>
      </c>
      <c r="D236" s="46" t="str">
        <f>IF($B236="N/A","N/A",IF(C236&gt;10,"No",IF(C236&lt;-10,"No","Yes")))</f>
        <v>N/A</v>
      </c>
      <c r="E236" s="38">
        <v>58</v>
      </c>
      <c r="F236" s="46" t="str">
        <f>IF($B236="N/A","N/A",IF(E236&gt;10,"No",IF(E236&lt;-10,"No","Yes")))</f>
        <v>N/A</v>
      </c>
      <c r="G236" s="38">
        <v>45</v>
      </c>
      <c r="H236" s="46" t="str">
        <f>IF($B236="N/A","N/A",IF(G236&gt;10,"No",IF(G236&lt;-10,"No","Yes")))</f>
        <v>N/A</v>
      </c>
      <c r="I236" s="12">
        <v>-19.399999999999999</v>
      </c>
      <c r="J236" s="12">
        <v>-22.4</v>
      </c>
      <c r="K236" s="47" t="s">
        <v>739</v>
      </c>
      <c r="L236" s="9" t="str">
        <f>IF(J236="Div by 0", "N/A", IF(K236="N/A","N/A", IF(J236&gt;VALUE(MID(K236,1,2)), "No", IF(J236&lt;-1*VALUE(MID(K236,1,2)), "No", "Yes"))))</f>
        <v>Yes</v>
      </c>
    </row>
    <row r="237" spans="1:12" x14ac:dyDescent="0.2">
      <c r="A237" s="18" t="s">
        <v>1088</v>
      </c>
      <c r="B237" s="37" t="s">
        <v>213</v>
      </c>
      <c r="C237" s="38">
        <v>13793</v>
      </c>
      <c r="D237" s="46" t="str">
        <f t="shared" ref="D237:D242" si="63">IF($B237="N/A","N/A",IF(C237&gt;10,"No",IF(C237&lt;-10,"No","Yes")))</f>
        <v>N/A</v>
      </c>
      <c r="E237" s="38">
        <v>13166</v>
      </c>
      <c r="F237" s="46" t="str">
        <f t="shared" ref="F237:F242" si="64">IF($B237="N/A","N/A",IF(E237&gt;10,"No",IF(E237&lt;-10,"No","Yes")))</f>
        <v>N/A</v>
      </c>
      <c r="G237" s="38">
        <v>7870</v>
      </c>
      <c r="H237" s="46" t="str">
        <f>IF($B237="N/A","N/A",IF(G237&gt;10,"No",IF(G237&lt;-10,"No","Yes")))</f>
        <v>N/A</v>
      </c>
      <c r="I237" s="12">
        <v>-4.55</v>
      </c>
      <c r="J237" s="12">
        <v>-40.200000000000003</v>
      </c>
      <c r="K237" s="47" t="s">
        <v>739</v>
      </c>
      <c r="L237" s="9" t="str">
        <f>IF(J237="Div by 0", "N/A", IF(OR(J237="N/A",K237="N/A"),"N/A", IF(J237&gt;VALUE(MID(K237,1,2)), "No", IF(J237&lt;-1*VALUE(MID(K237,1,2)), "No", "Yes"))))</f>
        <v>No</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6.4995247147999997</v>
      </c>
      <c r="H242" s="46" t="str">
        <f t="shared" si="65"/>
        <v>N/A</v>
      </c>
      <c r="I242" s="12" t="s">
        <v>213</v>
      </c>
      <c r="J242" s="12" t="s">
        <v>213</v>
      </c>
      <c r="K242" s="47" t="s">
        <v>213</v>
      </c>
      <c r="L242" s="9" t="str">
        <f t="shared" si="66"/>
        <v>N/A</v>
      </c>
    </row>
    <row r="243" spans="1:12" x14ac:dyDescent="0.2">
      <c r="A243" s="6" t="s">
        <v>1094</v>
      </c>
      <c r="B243" s="37" t="s">
        <v>213</v>
      </c>
      <c r="C243" s="38">
        <v>1463092</v>
      </c>
      <c r="D243" s="46" t="str">
        <f>IF($B243="N/A","N/A",IF(C243&gt;10,"No",IF(C243&lt;-10,"No","Yes")))</f>
        <v>N/A</v>
      </c>
      <c r="E243" s="38">
        <v>1433103</v>
      </c>
      <c r="F243" s="46" t="str">
        <f>IF($B243="N/A","N/A",IF(E243&gt;10,"No",IF(E243&lt;-10,"No","Yes")))</f>
        <v>N/A</v>
      </c>
      <c r="G243" s="38">
        <v>1445928</v>
      </c>
      <c r="H243" s="46" t="str">
        <f>IF($B243="N/A","N/A",IF(G243&gt;10,"No",IF(G243&lt;-10,"No","Yes")))</f>
        <v>N/A</v>
      </c>
      <c r="I243" s="12">
        <v>-2.0499999999999998</v>
      </c>
      <c r="J243" s="12">
        <v>0.89490000000000003</v>
      </c>
      <c r="K243" s="47" t="s">
        <v>739</v>
      </c>
      <c r="L243" s="9" t="str">
        <f t="shared" ref="L243:L276" si="67">IF(J243="Div by 0", "N/A", IF(K243="N/A","N/A", IF(J243&gt;VALUE(MID(K243,1,2)), "No", IF(J243&lt;-1*VALUE(MID(K243,1,2)), "No", "Yes"))))</f>
        <v>Yes</v>
      </c>
    </row>
    <row r="244" spans="1:12" x14ac:dyDescent="0.2">
      <c r="A244" s="2" t="s">
        <v>1095</v>
      </c>
      <c r="B244" s="37" t="s">
        <v>213</v>
      </c>
      <c r="C244" s="8">
        <v>56.598795326999998</v>
      </c>
      <c r="D244" s="46" t="str">
        <f>IF($B244="N/A","N/A",IF(C244&gt;10,"No",IF(C244&lt;-10,"No","Yes")))</f>
        <v>N/A</v>
      </c>
      <c r="E244" s="8">
        <v>48.321248357000002</v>
      </c>
      <c r="F244" s="46" t="str">
        <f>IF($B244="N/A","N/A",IF(E244&gt;10,"No",IF(E244&lt;-10,"No","Yes")))</f>
        <v>N/A</v>
      </c>
      <c r="G244" s="8">
        <v>46.657770427999999</v>
      </c>
      <c r="H244" s="46" t="str">
        <f>IF($B244="N/A","N/A",IF(G244&gt;10,"No",IF(G244&lt;-10,"No","Yes")))</f>
        <v>N/A</v>
      </c>
      <c r="I244" s="12">
        <v>-14.6</v>
      </c>
      <c r="J244" s="12">
        <v>-3.44</v>
      </c>
      <c r="K244" s="47" t="s">
        <v>739</v>
      </c>
      <c r="L244" s="9" t="str">
        <f t="shared" si="67"/>
        <v>Yes</v>
      </c>
    </row>
    <row r="245" spans="1:12" x14ac:dyDescent="0.2">
      <c r="A245" s="2" t="s">
        <v>1096</v>
      </c>
      <c r="B245" s="37" t="s">
        <v>213</v>
      </c>
      <c r="C245" s="8">
        <v>94.334431027999997</v>
      </c>
      <c r="D245" s="46" t="str">
        <f>IF($B245="N/A","N/A",IF(C245&gt;10,"No",IF(C245&lt;-10,"No","Yes")))</f>
        <v>N/A</v>
      </c>
      <c r="E245" s="8">
        <v>84.844590014000005</v>
      </c>
      <c r="F245" s="46" t="str">
        <f>IF($B245="N/A","N/A",IF(E245&gt;10,"No",IF(E245&lt;-10,"No","Yes")))</f>
        <v>N/A</v>
      </c>
      <c r="G245" s="8">
        <v>82.447494702</v>
      </c>
      <c r="H245" s="46" t="str">
        <f>IF($B245="N/A","N/A",IF(G245&gt;10,"No",IF(G245&lt;-10,"No","Yes")))</f>
        <v>N/A</v>
      </c>
      <c r="I245" s="12">
        <v>-10.1</v>
      </c>
      <c r="J245" s="12">
        <v>-2.83</v>
      </c>
      <c r="K245" s="47" t="s">
        <v>739</v>
      </c>
      <c r="L245" s="9" t="str">
        <f t="shared" si="67"/>
        <v>Yes</v>
      </c>
    </row>
    <row r="246" spans="1:12" x14ac:dyDescent="0.2">
      <c r="A246" s="2" t="s">
        <v>1097</v>
      </c>
      <c r="B246" s="37" t="s">
        <v>213</v>
      </c>
      <c r="C246" s="8">
        <v>100</v>
      </c>
      <c r="D246" s="46" t="str">
        <f t="shared" ref="D246:D274" si="68">IF($B246="N/A","N/A",IF(C246&gt;10,"No",IF(C246&lt;-10,"No","Yes")))</f>
        <v>N/A</v>
      </c>
      <c r="E246" s="8">
        <v>100</v>
      </c>
      <c r="F246" s="46" t="str">
        <f t="shared" ref="F246:F274" si="69">IF($B246="N/A","N/A",IF(E246&gt;10,"No",IF(E246&lt;-10,"No","Yes")))</f>
        <v>N/A</v>
      </c>
      <c r="G246" s="8">
        <v>100</v>
      </c>
      <c r="H246" s="46" t="str">
        <f t="shared" ref="H246:H274" si="70">IF($B246="N/A","N/A",IF(G246&gt;10,"No",IF(G246&lt;-10,"No","Yes")))</f>
        <v>N/A</v>
      </c>
      <c r="I246" s="12">
        <v>0</v>
      </c>
      <c r="J246" s="12">
        <v>0</v>
      </c>
      <c r="K246" s="47" t="s">
        <v>739</v>
      </c>
      <c r="L246" s="9" t="str">
        <f t="shared" si="67"/>
        <v>Yes</v>
      </c>
    </row>
    <row r="247" spans="1:12" x14ac:dyDescent="0.2">
      <c r="A247" s="2" t="s">
        <v>1098</v>
      </c>
      <c r="B247" s="37" t="s">
        <v>213</v>
      </c>
      <c r="C247" s="8">
        <v>100</v>
      </c>
      <c r="D247" s="46" t="str">
        <f t="shared" si="68"/>
        <v>N/A</v>
      </c>
      <c r="E247" s="8">
        <v>100</v>
      </c>
      <c r="F247" s="46" t="str">
        <f t="shared" si="69"/>
        <v>N/A</v>
      </c>
      <c r="G247" s="8">
        <v>100</v>
      </c>
      <c r="H247" s="46" t="str">
        <f t="shared" si="70"/>
        <v>N/A</v>
      </c>
      <c r="I247" s="12">
        <v>0</v>
      </c>
      <c r="J247" s="12">
        <v>0</v>
      </c>
      <c r="K247" s="47" t="s">
        <v>739</v>
      </c>
      <c r="L247" s="9" t="str">
        <f t="shared" si="67"/>
        <v>Yes</v>
      </c>
    </row>
    <row r="248" spans="1:12" x14ac:dyDescent="0.2">
      <c r="A248" s="2" t="s">
        <v>1099</v>
      </c>
      <c r="B248" s="37" t="s">
        <v>213</v>
      </c>
      <c r="C248" s="8">
        <v>94.835253011999995</v>
      </c>
      <c r="D248" s="46" t="str">
        <f t="shared" si="68"/>
        <v>N/A</v>
      </c>
      <c r="E248" s="8">
        <v>96.553422886999996</v>
      </c>
      <c r="F248" s="46" t="str">
        <f t="shared" si="69"/>
        <v>N/A</v>
      </c>
      <c r="G248" s="8">
        <v>96.905516734000003</v>
      </c>
      <c r="H248" s="46" t="str">
        <f t="shared" si="70"/>
        <v>N/A</v>
      </c>
      <c r="I248" s="12">
        <v>1.8120000000000001</v>
      </c>
      <c r="J248" s="12">
        <v>0.36470000000000002</v>
      </c>
      <c r="K248" s="47" t="s">
        <v>739</v>
      </c>
      <c r="L248" s="9" t="str">
        <f t="shared" si="67"/>
        <v>Yes</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1</v>
      </c>
      <c r="F275" s="46" t="str">
        <f t="shared" ref="F275:F276" si="72">IF($B275="N/A","N/A",IF(E275&gt;0,"No",IF(E275&lt;0,"No","Yes")))</f>
        <v>No</v>
      </c>
      <c r="G275" s="1">
        <v>0</v>
      </c>
      <c r="H275" s="46" t="str">
        <f t="shared" ref="H275:H276" si="73">IF($B275="N/A","N/A",IF(G275&gt;0,"No",IF(G275&lt;0,"No","Yes")))</f>
        <v>Yes</v>
      </c>
      <c r="I275" s="12" t="s">
        <v>1747</v>
      </c>
      <c r="J275" s="12">
        <v>-100</v>
      </c>
      <c r="K275" s="47" t="s">
        <v>739</v>
      </c>
      <c r="L275" s="9" t="str">
        <f t="shared" si="67"/>
        <v>No</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1455414</v>
      </c>
      <c r="D277" s="11" t="str">
        <f t="shared" ref="D277:D284" si="74">IF($B277="N/A","N/A",IF(C277&gt;10,"No",IF(C277&lt;-10,"No","Yes")))</f>
        <v>N/A</v>
      </c>
      <c r="E277" s="1">
        <v>1427021</v>
      </c>
      <c r="F277" s="11" t="str">
        <f t="shared" ref="F277:F278" si="75">IF($B277="N/A","N/A",IF(E277&gt;10,"No",IF(E277&lt;-10,"No","Yes")))</f>
        <v>N/A</v>
      </c>
      <c r="G277" s="1">
        <v>1440654</v>
      </c>
      <c r="H277" s="11" t="str">
        <f t="shared" ref="H277:H278" si="76">IF($B277="N/A","N/A",IF(G277&gt;10,"No",IF(G277&lt;-10,"No","Yes")))</f>
        <v>N/A</v>
      </c>
      <c r="I277" s="12">
        <v>-1.95</v>
      </c>
      <c r="J277" s="12">
        <v>0.95530000000000004</v>
      </c>
      <c r="K277" s="1" t="s">
        <v>213</v>
      </c>
      <c r="L277" s="9" t="str">
        <f t="shared" ref="L277:L278" si="77">IF(J277="Div by 0", "N/A", IF(K277="N/A","N/A", IF(J277&gt;VALUE(MID(K277,1,2)), "No", IF(J277&lt;-1*VALUE(MID(K277,1,2)), "No", "Yes"))))</f>
        <v>N/A</v>
      </c>
    </row>
    <row r="278" spans="1:12" x14ac:dyDescent="0.2">
      <c r="A278" s="18" t="s">
        <v>694</v>
      </c>
      <c r="B278" s="1" t="s">
        <v>213</v>
      </c>
      <c r="C278" s="1">
        <v>1224789.9166999999</v>
      </c>
      <c r="D278" s="11" t="str">
        <f t="shared" si="74"/>
        <v>N/A</v>
      </c>
      <c r="E278" s="1">
        <v>1221217</v>
      </c>
      <c r="F278" s="11" t="str">
        <f t="shared" si="75"/>
        <v>N/A</v>
      </c>
      <c r="G278" s="1">
        <v>1232037.3333000001</v>
      </c>
      <c r="H278" s="11" t="str">
        <f t="shared" si="76"/>
        <v>N/A</v>
      </c>
      <c r="I278" s="12">
        <v>-0.29199999999999998</v>
      </c>
      <c r="J278" s="12">
        <v>0.88600000000000001</v>
      </c>
      <c r="K278" s="1" t="s">
        <v>213</v>
      </c>
      <c r="L278" s="9" t="str">
        <f t="shared" si="77"/>
        <v>N/A</v>
      </c>
    </row>
    <row r="279" spans="1:12" x14ac:dyDescent="0.2">
      <c r="A279" s="18" t="s">
        <v>695</v>
      </c>
      <c r="B279" s="1" t="s">
        <v>213</v>
      </c>
      <c r="C279" s="1">
        <v>3923</v>
      </c>
      <c r="D279" s="11" t="str">
        <f t="shared" si="74"/>
        <v>N/A</v>
      </c>
      <c r="E279" s="1">
        <v>2781</v>
      </c>
      <c r="F279" s="11" t="str">
        <f t="shared" ref="F279:F284" si="78">IF($B279="N/A","N/A",IF(E279&gt;10,"No",IF(E279&lt;-10,"No","Yes")))</f>
        <v>N/A</v>
      </c>
      <c r="G279" s="1">
        <v>1897</v>
      </c>
      <c r="H279" s="11" t="str">
        <f t="shared" ref="H279:H284" si="79">IF($B279="N/A","N/A",IF(G279&gt;10,"No",IF(G279&lt;-10,"No","Yes")))</f>
        <v>N/A</v>
      </c>
      <c r="I279" s="12">
        <v>-29.1</v>
      </c>
      <c r="J279" s="12">
        <v>-31.8</v>
      </c>
      <c r="K279" s="1" t="s">
        <v>213</v>
      </c>
      <c r="L279" s="9" t="str">
        <f t="shared" ref="L279:L285" si="80">IF(J279="Div by 0", "N/A", IF(K279="N/A","N/A", IF(J279&gt;VALUE(MID(K279,1,2)), "No", IF(J279&lt;-1*VALUE(MID(K279,1,2)), "No", "Yes"))))</f>
        <v>N/A</v>
      </c>
    </row>
    <row r="280" spans="1:12" x14ac:dyDescent="0.2">
      <c r="A280" s="18" t="s">
        <v>696</v>
      </c>
      <c r="B280" s="1" t="s">
        <v>213</v>
      </c>
      <c r="C280" s="1">
        <v>3962</v>
      </c>
      <c r="D280" s="11" t="str">
        <f t="shared" si="74"/>
        <v>N/A</v>
      </c>
      <c r="E280" s="1">
        <v>2826</v>
      </c>
      <c r="F280" s="11" t="str">
        <f t="shared" si="78"/>
        <v>N/A</v>
      </c>
      <c r="G280" s="1">
        <v>1930</v>
      </c>
      <c r="H280" s="11" t="str">
        <f t="shared" si="79"/>
        <v>N/A</v>
      </c>
      <c r="I280" s="12">
        <v>-28.7</v>
      </c>
      <c r="J280" s="12">
        <v>-31.7</v>
      </c>
      <c r="K280" s="1" t="s">
        <v>213</v>
      </c>
      <c r="L280" s="9" t="str">
        <f t="shared" si="80"/>
        <v>N/A</v>
      </c>
    </row>
    <row r="281" spans="1:12" x14ac:dyDescent="0.2">
      <c r="A281" s="18" t="s">
        <v>697</v>
      </c>
      <c r="B281" s="1" t="s">
        <v>213</v>
      </c>
      <c r="C281" s="1">
        <v>363.83333333000002</v>
      </c>
      <c r="D281" s="11" t="str">
        <f t="shared" si="74"/>
        <v>N/A</v>
      </c>
      <c r="E281" s="1">
        <v>270.25</v>
      </c>
      <c r="F281" s="11" t="str">
        <f t="shared" si="78"/>
        <v>N/A</v>
      </c>
      <c r="G281" s="1">
        <v>186.41666667000001</v>
      </c>
      <c r="H281" s="11" t="str">
        <f t="shared" si="79"/>
        <v>N/A</v>
      </c>
      <c r="I281" s="12">
        <v>-25.7</v>
      </c>
      <c r="J281" s="12">
        <v>-31</v>
      </c>
      <c r="K281" s="1" t="s">
        <v>213</v>
      </c>
      <c r="L281" s="9" t="str">
        <f t="shared" si="80"/>
        <v>N/A</v>
      </c>
    </row>
    <row r="282" spans="1:12" x14ac:dyDescent="0.2">
      <c r="A282" s="18" t="s">
        <v>698</v>
      </c>
      <c r="B282" s="1" t="s">
        <v>213</v>
      </c>
      <c r="C282" s="1">
        <v>69452</v>
      </c>
      <c r="D282" s="11" t="str">
        <f t="shared" si="74"/>
        <v>N/A</v>
      </c>
      <c r="E282" s="1">
        <v>105639</v>
      </c>
      <c r="F282" s="11" t="str">
        <f t="shared" si="78"/>
        <v>N/A</v>
      </c>
      <c r="G282" s="1">
        <v>117607</v>
      </c>
      <c r="H282" s="11" t="str">
        <f t="shared" si="79"/>
        <v>N/A</v>
      </c>
      <c r="I282" s="12">
        <v>52.1</v>
      </c>
      <c r="J282" s="12">
        <v>11.33</v>
      </c>
      <c r="K282" s="1" t="s">
        <v>213</v>
      </c>
      <c r="L282" s="9" t="str">
        <f t="shared" si="80"/>
        <v>N/A</v>
      </c>
    </row>
    <row r="283" spans="1:12" x14ac:dyDescent="0.2">
      <c r="A283" s="18" t="s">
        <v>699</v>
      </c>
      <c r="B283" s="1" t="s">
        <v>213</v>
      </c>
      <c r="C283" s="1">
        <v>102174</v>
      </c>
      <c r="D283" s="11" t="str">
        <f t="shared" si="74"/>
        <v>N/A</v>
      </c>
      <c r="E283" s="1">
        <v>117781</v>
      </c>
      <c r="F283" s="11" t="str">
        <f t="shared" si="78"/>
        <v>N/A</v>
      </c>
      <c r="G283" s="1">
        <v>129781</v>
      </c>
      <c r="H283" s="11" t="str">
        <f t="shared" si="79"/>
        <v>N/A</v>
      </c>
      <c r="I283" s="12">
        <v>15.27</v>
      </c>
      <c r="J283" s="12">
        <v>10.19</v>
      </c>
      <c r="K283" s="1" t="s">
        <v>213</v>
      </c>
      <c r="L283" s="9" t="str">
        <f t="shared" si="80"/>
        <v>N/A</v>
      </c>
    </row>
    <row r="284" spans="1:12" ht="25.5" x14ac:dyDescent="0.2">
      <c r="A284" s="18" t="s">
        <v>700</v>
      </c>
      <c r="B284" s="1" t="s">
        <v>213</v>
      </c>
      <c r="C284" s="1">
        <v>72128.666666999998</v>
      </c>
      <c r="D284" s="11" t="str">
        <f t="shared" si="74"/>
        <v>N/A</v>
      </c>
      <c r="E284" s="1">
        <v>97289.166666999998</v>
      </c>
      <c r="F284" s="11" t="str">
        <f t="shared" si="78"/>
        <v>N/A</v>
      </c>
      <c r="G284" s="1">
        <v>108212.91667000001</v>
      </c>
      <c r="H284" s="11" t="str">
        <f t="shared" si="79"/>
        <v>N/A</v>
      </c>
      <c r="I284" s="12">
        <v>34.880000000000003</v>
      </c>
      <c r="J284" s="12">
        <v>11.23</v>
      </c>
      <c r="K284" s="1" t="s">
        <v>213</v>
      </c>
      <c r="L284" s="9" t="str">
        <f t="shared" si="80"/>
        <v>N/A</v>
      </c>
    </row>
    <row r="285" spans="1:12" x14ac:dyDescent="0.2">
      <c r="A285" s="18" t="s">
        <v>404</v>
      </c>
      <c r="B285" s="37" t="s">
        <v>290</v>
      </c>
      <c r="C285" s="8">
        <v>23.904782883999999</v>
      </c>
      <c r="D285" s="46" t="str">
        <f>IF($B285="N/A","N/A",IF(C285&lt;=40,"Yes","No"))</f>
        <v>Yes</v>
      </c>
      <c r="E285" s="8">
        <v>38.964214843999997</v>
      </c>
      <c r="F285" s="46" t="str">
        <f>IF($B285="N/A","N/A",IF(E285&lt;=40,"Yes","No"))</f>
        <v>Yes</v>
      </c>
      <c r="G285" s="8">
        <v>41.631238562</v>
      </c>
      <c r="H285" s="46" t="str">
        <f>IF($B285="N/A","N/A",IF(G285&lt;=40,"Yes","No"))</f>
        <v>No</v>
      </c>
      <c r="I285" s="12">
        <v>63</v>
      </c>
      <c r="J285" s="12">
        <v>6.8449999999999998</v>
      </c>
      <c r="K285" s="47" t="s">
        <v>741</v>
      </c>
      <c r="L285" s="9" t="str">
        <f t="shared" si="80"/>
        <v>Yes</v>
      </c>
    </row>
    <row r="286" spans="1:12" x14ac:dyDescent="0.2">
      <c r="A286" s="18" t="s">
        <v>701</v>
      </c>
      <c r="B286" s="1" t="s">
        <v>213</v>
      </c>
      <c r="C286" s="1">
        <v>15961</v>
      </c>
      <c r="D286" s="11" t="str">
        <f t="shared" ref="D286:D304" si="81">IF($B286="N/A","N/A",IF(C286&gt;10,"No",IF(C286&lt;-10,"No","Yes")))</f>
        <v>N/A</v>
      </c>
      <c r="E286" s="1">
        <v>15172</v>
      </c>
      <c r="F286" s="11" t="str">
        <f t="shared" ref="F286:F287" si="82">IF($B286="N/A","N/A",IF(E286&gt;10,"No",IF(E286&lt;-10,"No","Yes")))</f>
        <v>N/A</v>
      </c>
      <c r="G286" s="1">
        <v>15541</v>
      </c>
      <c r="H286" s="11" t="str">
        <f t="shared" ref="H286:H287" si="83">IF($B286="N/A","N/A",IF(G286&gt;10,"No",IF(G286&lt;-10,"No","Yes")))</f>
        <v>N/A</v>
      </c>
      <c r="I286" s="12">
        <v>-4.9400000000000004</v>
      </c>
      <c r="J286" s="12">
        <v>2.4319999999999999</v>
      </c>
      <c r="K286" s="1" t="s">
        <v>213</v>
      </c>
      <c r="L286" s="9" t="str">
        <f t="shared" ref="L286:L287" si="84">IF(J286="Div by 0", "N/A", IF(K286="N/A","N/A", IF(J286&gt;VALUE(MID(K286,1,2)), "No", IF(J286&lt;-1*VALUE(MID(K286,1,2)), "No", "Yes"))))</f>
        <v>N/A</v>
      </c>
    </row>
    <row r="287" spans="1:12" x14ac:dyDescent="0.2">
      <c r="A287" s="18" t="s">
        <v>702</v>
      </c>
      <c r="B287" s="1" t="s">
        <v>213</v>
      </c>
      <c r="C287" s="1">
        <v>2343.3333333</v>
      </c>
      <c r="D287" s="11" t="str">
        <f t="shared" si="81"/>
        <v>N/A</v>
      </c>
      <c r="E287" s="1">
        <v>2251.25</v>
      </c>
      <c r="F287" s="11" t="str">
        <f t="shared" si="82"/>
        <v>N/A</v>
      </c>
      <c r="G287" s="1">
        <v>2311.25</v>
      </c>
      <c r="H287" s="11" t="str">
        <f t="shared" si="83"/>
        <v>N/A</v>
      </c>
      <c r="I287" s="12">
        <v>-3.93</v>
      </c>
      <c r="J287" s="12">
        <v>2.665</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73706</v>
      </c>
      <c r="D309" s="1" t="s">
        <v>213</v>
      </c>
      <c r="E309" s="1">
        <v>108891</v>
      </c>
      <c r="F309" s="1" t="s">
        <v>213</v>
      </c>
      <c r="G309" s="1">
        <v>120006</v>
      </c>
      <c r="H309" s="1" t="s">
        <v>213</v>
      </c>
      <c r="I309" s="12">
        <v>47.74</v>
      </c>
      <c r="J309" s="12">
        <v>10.210000000000001</v>
      </c>
      <c r="K309" s="1" t="s">
        <v>213</v>
      </c>
      <c r="L309" s="9" t="str">
        <f>IF(J309="Div by 0", "N/A", IF(K309="N/A","N/A", IF(J309&gt;VALUE(MID(K309,1,2)), "No", IF(J309&lt;-1*VALUE(MID(K309,1,2)), "No", "Yes"))))</f>
        <v>N/A</v>
      </c>
    </row>
    <row r="310" spans="1:12" x14ac:dyDescent="0.2">
      <c r="A310" s="82" t="s">
        <v>73</v>
      </c>
      <c r="B310" s="37" t="s">
        <v>213</v>
      </c>
      <c r="C310" s="38">
        <v>1305679</v>
      </c>
      <c r="D310" s="46" t="str">
        <f>IF($B310="N/A","N/A",IF(C310&gt;10,"No",IF(C310&lt;-10,"No","Yes")))</f>
        <v>N/A</v>
      </c>
      <c r="E310" s="38">
        <v>1328177</v>
      </c>
      <c r="F310" s="46" t="str">
        <f>IF($B310="N/A","N/A",IF(E310&gt;10,"No",IF(E310&lt;-10,"No","Yes")))</f>
        <v>N/A</v>
      </c>
      <c r="G310" s="38">
        <v>1339923</v>
      </c>
      <c r="H310" s="46" t="str">
        <f>IF($B310="N/A","N/A",IF(G310&gt;10,"No",IF(G310&lt;-10,"No","Yes")))</f>
        <v>N/A</v>
      </c>
      <c r="I310" s="12">
        <v>1.7230000000000001</v>
      </c>
      <c r="J310" s="12">
        <v>0.88439999999999996</v>
      </c>
      <c r="K310" s="47" t="s">
        <v>741</v>
      </c>
      <c r="L310" s="9" t="str">
        <f t="shared" ref="L310:L339" si="92">IF(J310="Div by 0", "N/A", IF(K310="N/A","N/A", IF(J310&gt;VALUE(MID(K310,1,2)), "No", IF(J310&lt;-1*VALUE(MID(K310,1,2)), "No", "Yes"))))</f>
        <v>Yes</v>
      </c>
    </row>
    <row r="311" spans="1:12" x14ac:dyDescent="0.2">
      <c r="A311" s="60" t="s">
        <v>182</v>
      </c>
      <c r="B311" s="37" t="s">
        <v>213</v>
      </c>
      <c r="C311" s="38">
        <v>93752</v>
      </c>
      <c r="D311" s="11" t="str">
        <f t="shared" ref="D311:D314" si="93">IF($B311="N/A","N/A",IF(C311&gt;10,"No",IF(C311&lt;-10,"No","Yes")))</f>
        <v>N/A</v>
      </c>
      <c r="E311" s="38">
        <v>101189</v>
      </c>
      <c r="F311" s="11" t="str">
        <f t="shared" ref="F311:F314" si="94">IF($B311="N/A","N/A",IF(E311&gt;10,"No",IF(E311&lt;-10,"No","Yes")))</f>
        <v>N/A</v>
      </c>
      <c r="G311" s="38">
        <v>105319</v>
      </c>
      <c r="H311" s="11" t="str">
        <f t="shared" ref="H311:H314" si="95">IF($B311="N/A","N/A",IF(G311&gt;10,"No",IF(G311&lt;-10,"No","Yes")))</f>
        <v>N/A</v>
      </c>
      <c r="I311" s="12">
        <v>7.9329999999999998</v>
      </c>
      <c r="J311" s="12">
        <v>4.0810000000000004</v>
      </c>
      <c r="K311" s="47" t="s">
        <v>741</v>
      </c>
      <c r="L311" s="9" t="str">
        <f>IF(J311="Div by 0", "N/A", IF(OR(J311="N/A",K311="N/A"),"N/A", IF(J311&gt;VALUE(MID(K311,1,2)), "No", IF(J311&lt;-1*VALUE(MID(K311,1,2)), "No", "Yes"))))</f>
        <v>Yes</v>
      </c>
    </row>
    <row r="312" spans="1:12" x14ac:dyDescent="0.2">
      <c r="A312" s="60" t="s">
        <v>183</v>
      </c>
      <c r="B312" s="37" t="s">
        <v>213</v>
      </c>
      <c r="C312" s="38">
        <v>323189</v>
      </c>
      <c r="D312" s="11" t="str">
        <f t="shared" si="93"/>
        <v>N/A</v>
      </c>
      <c r="E312" s="38">
        <v>257856</v>
      </c>
      <c r="F312" s="11" t="str">
        <f t="shared" si="94"/>
        <v>N/A</v>
      </c>
      <c r="G312" s="38">
        <v>268262</v>
      </c>
      <c r="H312" s="11" t="str">
        <f t="shared" si="95"/>
        <v>N/A</v>
      </c>
      <c r="I312" s="12">
        <v>-20.2</v>
      </c>
      <c r="J312" s="12">
        <v>4.0359999999999996</v>
      </c>
      <c r="K312" s="47" t="s">
        <v>741</v>
      </c>
      <c r="L312" s="9" t="str">
        <f t="shared" ref="L312:L314" si="96">IF(J312="Div by 0", "N/A", IF(OR(J312="N/A",K312="N/A"),"N/A", IF(J312&gt;VALUE(MID(K312,1,2)), "No", IF(J312&lt;-1*VALUE(MID(K312,1,2)), "No", "Yes"))))</f>
        <v>Yes</v>
      </c>
    </row>
    <row r="313" spans="1:12" x14ac:dyDescent="0.2">
      <c r="A313" s="60" t="s">
        <v>184</v>
      </c>
      <c r="B313" s="37" t="s">
        <v>213</v>
      </c>
      <c r="C313" s="38">
        <v>675059</v>
      </c>
      <c r="D313" s="11" t="str">
        <f t="shared" si="93"/>
        <v>N/A</v>
      </c>
      <c r="E313" s="38">
        <v>725831</v>
      </c>
      <c r="F313" s="11" t="str">
        <f t="shared" si="94"/>
        <v>N/A</v>
      </c>
      <c r="G313" s="38">
        <v>724424</v>
      </c>
      <c r="H313" s="11" t="str">
        <f t="shared" si="95"/>
        <v>N/A</v>
      </c>
      <c r="I313" s="12">
        <v>7.5209999999999999</v>
      </c>
      <c r="J313" s="12">
        <v>-0.19400000000000001</v>
      </c>
      <c r="K313" s="47" t="s">
        <v>741</v>
      </c>
      <c r="L313" s="9" t="str">
        <f t="shared" si="96"/>
        <v>Yes</v>
      </c>
    </row>
    <row r="314" spans="1:12" x14ac:dyDescent="0.2">
      <c r="A314" s="7" t="s">
        <v>185</v>
      </c>
      <c r="B314" s="37" t="s">
        <v>213</v>
      </c>
      <c r="C314" s="38">
        <v>213679</v>
      </c>
      <c r="D314" s="11" t="str">
        <f t="shared" si="93"/>
        <v>N/A</v>
      </c>
      <c r="E314" s="38">
        <v>243301</v>
      </c>
      <c r="F314" s="11" t="str">
        <f t="shared" si="94"/>
        <v>N/A</v>
      </c>
      <c r="G314" s="38">
        <v>241918</v>
      </c>
      <c r="H314" s="11" t="str">
        <f t="shared" si="95"/>
        <v>N/A</v>
      </c>
      <c r="I314" s="12">
        <v>13.86</v>
      </c>
      <c r="J314" s="12">
        <v>-0.56799999999999995</v>
      </c>
      <c r="K314" s="47" t="s">
        <v>741</v>
      </c>
      <c r="L314" s="9" t="str">
        <f t="shared" si="96"/>
        <v>Yes</v>
      </c>
    </row>
    <row r="315" spans="1:12" x14ac:dyDescent="0.2">
      <c r="A315" s="60" t="s">
        <v>1125</v>
      </c>
      <c r="B315" s="13" t="s">
        <v>213</v>
      </c>
      <c r="C315" s="38">
        <v>650150</v>
      </c>
      <c r="D315" s="9" t="str">
        <f t="shared" ref="D315:F318" si="97">IF($B315="N/A","N/A",IF(C315&lt;0,"No","Yes"))</f>
        <v>N/A</v>
      </c>
      <c r="E315" s="38">
        <v>687126</v>
      </c>
      <c r="F315" s="9" t="str">
        <f t="shared" si="97"/>
        <v>N/A</v>
      </c>
      <c r="G315" s="38">
        <v>687407</v>
      </c>
      <c r="H315" s="9" t="str">
        <f t="shared" ref="H315:H318" si="98">IF($B315="N/A","N/A",IF(G315&lt;0,"No","Yes"))</f>
        <v>N/A</v>
      </c>
      <c r="I315" s="12">
        <v>5.6870000000000003</v>
      </c>
      <c r="J315" s="12">
        <v>4.0899999999999999E-2</v>
      </c>
      <c r="K315" s="1" t="s">
        <v>740</v>
      </c>
      <c r="L315" s="9" t="str">
        <f>IF(J315="Div by 0", "N/A", IF(OR(J315="N/A",K315="N/A"),"N/A", IF(J315&gt;VALUE(MID(K315,1,2)), "No", IF(J315&lt;-1*VALUE(MID(K315,1,2)), "No", "Yes"))))</f>
        <v>Yes</v>
      </c>
    </row>
    <row r="316" spans="1:12" x14ac:dyDescent="0.2">
      <c r="A316" s="60" t="s">
        <v>433</v>
      </c>
      <c r="B316" s="13" t="s">
        <v>213</v>
      </c>
      <c r="C316" s="38">
        <v>52059</v>
      </c>
      <c r="D316" s="9" t="str">
        <f t="shared" si="97"/>
        <v>N/A</v>
      </c>
      <c r="E316" s="38">
        <v>56521</v>
      </c>
      <c r="F316" s="9" t="str">
        <f t="shared" si="97"/>
        <v>N/A</v>
      </c>
      <c r="G316" s="38">
        <v>54364</v>
      </c>
      <c r="H316" s="9" t="str">
        <f t="shared" si="98"/>
        <v>N/A</v>
      </c>
      <c r="I316" s="12">
        <v>8.5709999999999997</v>
      </c>
      <c r="J316" s="12">
        <v>-3.82</v>
      </c>
      <c r="K316" s="1" t="s">
        <v>740</v>
      </c>
      <c r="L316" s="9" t="str">
        <f t="shared" ref="L316:L318" si="99">IF(J316="Div by 0", "N/A", IF(OR(J316="N/A",K316="N/A"),"N/A", IF(J316&gt;VALUE(MID(K316,1,2)), "No", IF(J316&lt;-1*VALUE(MID(K316,1,2)), "No", "Yes"))))</f>
        <v>Yes</v>
      </c>
    </row>
    <row r="317" spans="1:12" x14ac:dyDescent="0.2">
      <c r="A317" s="60" t="s">
        <v>434</v>
      </c>
      <c r="B317" s="13" t="s">
        <v>213</v>
      </c>
      <c r="C317" s="38">
        <v>461915</v>
      </c>
      <c r="D317" s="9" t="str">
        <f t="shared" si="97"/>
        <v>N/A</v>
      </c>
      <c r="E317" s="38">
        <v>451128</v>
      </c>
      <c r="F317" s="9" t="str">
        <f t="shared" si="97"/>
        <v>N/A</v>
      </c>
      <c r="G317" s="38">
        <v>460582</v>
      </c>
      <c r="H317" s="9" t="str">
        <f t="shared" si="98"/>
        <v>N/A</v>
      </c>
      <c r="I317" s="12">
        <v>-2.34</v>
      </c>
      <c r="J317" s="12">
        <v>2.0960000000000001</v>
      </c>
      <c r="K317" s="1" t="s">
        <v>740</v>
      </c>
      <c r="L317" s="9" t="str">
        <f t="shared" si="99"/>
        <v>Yes</v>
      </c>
    </row>
    <row r="318" spans="1:12" x14ac:dyDescent="0.2">
      <c r="A318" s="60" t="s">
        <v>1126</v>
      </c>
      <c r="B318" s="13" t="s">
        <v>213</v>
      </c>
      <c r="C318" s="38">
        <v>111640</v>
      </c>
      <c r="D318" s="9" t="str">
        <f t="shared" si="97"/>
        <v>N/A</v>
      </c>
      <c r="E318" s="38">
        <v>103650</v>
      </c>
      <c r="F318" s="9" t="str">
        <f t="shared" si="97"/>
        <v>N/A</v>
      </c>
      <c r="G318" s="38">
        <v>108058</v>
      </c>
      <c r="H318" s="9" t="str">
        <f t="shared" si="98"/>
        <v>N/A</v>
      </c>
      <c r="I318" s="12">
        <v>-7.16</v>
      </c>
      <c r="J318" s="12">
        <v>4.2530000000000001</v>
      </c>
      <c r="K318" s="1" t="s">
        <v>740</v>
      </c>
      <c r="L318" s="9" t="str">
        <f t="shared" si="99"/>
        <v>Yes</v>
      </c>
    </row>
    <row r="319" spans="1:12" x14ac:dyDescent="0.2">
      <c r="A319" s="60" t="s">
        <v>98</v>
      </c>
      <c r="B319" s="37" t="s">
        <v>291</v>
      </c>
      <c r="C319" s="8">
        <v>94.878297039000003</v>
      </c>
      <c r="D319" s="46" t="str">
        <f>IF($B319="N/A","N/A",IF(C319&gt;80,"Yes","No"))</f>
        <v>Yes</v>
      </c>
      <c r="E319" s="8">
        <v>92.457029446999996</v>
      </c>
      <c r="F319" s="46" t="str">
        <f>IF($B319="N/A","N/A",IF(E319&gt;80,"Yes","No"))</f>
        <v>Yes</v>
      </c>
      <c r="G319" s="8">
        <v>91.718404714000002</v>
      </c>
      <c r="H319" s="46" t="str">
        <f>IF($B319="N/A","N/A",IF(G319&gt;80,"Yes","No"))</f>
        <v>Yes</v>
      </c>
      <c r="I319" s="12">
        <v>-2.5499999999999998</v>
      </c>
      <c r="J319" s="12">
        <v>-0.79900000000000004</v>
      </c>
      <c r="K319" s="47" t="s">
        <v>741</v>
      </c>
      <c r="L319" s="9" t="str">
        <f t="shared" si="92"/>
        <v>Yes</v>
      </c>
    </row>
    <row r="320" spans="1:12" x14ac:dyDescent="0.2">
      <c r="A320" s="60" t="s">
        <v>332</v>
      </c>
      <c r="B320" s="37" t="s">
        <v>278</v>
      </c>
      <c r="C320" s="8">
        <v>1.2943457E-2</v>
      </c>
      <c r="D320" s="46" t="str">
        <f>IF($B320="N/A","N/A",IF(C320&gt;=5,"No",IF(C320&lt;0,"No","Yes")))</f>
        <v>Yes</v>
      </c>
      <c r="E320" s="8">
        <v>1.9726286499999999E-2</v>
      </c>
      <c r="F320" s="46" t="str">
        <f>IF($B320="N/A","N/A",IF(E320&gt;=5,"No",IF(E320&lt;0,"No","Yes")))</f>
        <v>Yes</v>
      </c>
      <c r="G320" s="8">
        <v>1.31350831E-2</v>
      </c>
      <c r="H320" s="46" t="str">
        <f>IF($B320="N/A","N/A",IF(G320&gt;=5,"No",IF(G320&lt;0,"No","Yes")))</f>
        <v>Yes</v>
      </c>
      <c r="I320" s="12">
        <v>52.4</v>
      </c>
      <c r="J320" s="12">
        <v>-33.4</v>
      </c>
      <c r="K320" s="47" t="s">
        <v>741</v>
      </c>
      <c r="L320" s="9" t="str">
        <f t="shared" si="92"/>
        <v>No</v>
      </c>
    </row>
    <row r="321" spans="1:12" x14ac:dyDescent="0.2">
      <c r="A321" s="60" t="s">
        <v>340</v>
      </c>
      <c r="B321" s="50" t="s">
        <v>278</v>
      </c>
      <c r="C321" s="8">
        <v>4.9301551146999998</v>
      </c>
      <c r="D321" s="46" t="str">
        <f>IF($B321="N/A","N/A",IF(C321&gt;=5,"No",IF(C321&lt;0,"No","Yes")))</f>
        <v>Yes</v>
      </c>
      <c r="E321" s="8">
        <v>7.3588836428000004</v>
      </c>
      <c r="F321" s="46" t="str">
        <f>IF($B321="N/A","N/A",IF(E321&gt;=5,"No",IF(E321&lt;0,"No","Yes")))</f>
        <v>No</v>
      </c>
      <c r="G321" s="8">
        <v>8.0920321541</v>
      </c>
      <c r="H321" s="46" t="str">
        <f>IF($B321="N/A","N/A",IF(G321&gt;=5,"No",IF(G321&lt;0,"No","Yes")))</f>
        <v>No</v>
      </c>
      <c r="I321" s="12">
        <v>49.26</v>
      </c>
      <c r="J321" s="12">
        <v>9.9629999999999992</v>
      </c>
      <c r="K321" s="47" t="s">
        <v>741</v>
      </c>
      <c r="L321" s="9" t="str">
        <f t="shared" si="92"/>
        <v>Yes</v>
      </c>
    </row>
    <row r="322" spans="1:12" x14ac:dyDescent="0.2">
      <c r="A322" s="60" t="s">
        <v>333</v>
      </c>
      <c r="B322" s="50" t="s">
        <v>278</v>
      </c>
      <c r="C322" s="8">
        <v>0.178604389</v>
      </c>
      <c r="D322" s="46" t="str">
        <f>IF($B322="N/A","N/A",IF(C322&gt;=5,"No",IF(C322&lt;0,"No","Yes")))</f>
        <v>Yes</v>
      </c>
      <c r="E322" s="8">
        <v>0.16436062360000001</v>
      </c>
      <c r="F322" s="46" t="str">
        <f>IF($B322="N/A","N/A",IF(E322&gt;=5,"No",IF(E322&lt;0,"No","Yes")))</f>
        <v>Yes</v>
      </c>
      <c r="G322" s="8">
        <v>0.17642804849999999</v>
      </c>
      <c r="H322" s="46" t="str">
        <f>IF($B322="N/A","N/A",IF(G322&gt;=5,"No",IF(G322&lt;0,"No","Yes")))</f>
        <v>Yes</v>
      </c>
      <c r="I322" s="12">
        <v>-7.98</v>
      </c>
      <c r="J322" s="12">
        <v>7.3419999999999996</v>
      </c>
      <c r="K322" s="47" t="s">
        <v>741</v>
      </c>
      <c r="L322" s="9" t="str">
        <f t="shared" si="92"/>
        <v>Yes</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1747</v>
      </c>
      <c r="J326" s="12" t="s">
        <v>1747</v>
      </c>
      <c r="K326" s="47" t="s">
        <v>741</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3.6953952694000001</v>
      </c>
      <c r="D334" s="46" t="str">
        <f>IF($B334="N/A","N/A",IF(C334&gt;15,"No",IF(C334&lt;2,"No","Yes")))</f>
        <v>Yes</v>
      </c>
      <c r="E334" s="8">
        <v>5.5004716992000002</v>
      </c>
      <c r="F334" s="46" t="str">
        <f>IF($B334="N/A","N/A",IF(E334&gt;15,"No",IF(E334&lt;2,"No","Yes")))</f>
        <v>Yes</v>
      </c>
      <c r="G334" s="8">
        <v>12.351829172</v>
      </c>
      <c r="H334" s="46" t="str">
        <f>IF($B334="N/A","N/A",IF(G334&gt;15,"No",IF(G334&lt;2,"No","Yes")))</f>
        <v>Yes</v>
      </c>
      <c r="I334" s="12">
        <v>48.85</v>
      </c>
      <c r="J334" s="12">
        <v>124.6</v>
      </c>
      <c r="K334" s="47" t="s">
        <v>741</v>
      </c>
      <c r="L334" s="9" t="str">
        <f t="shared" si="92"/>
        <v>No</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29424</v>
      </c>
      <c r="D336" s="46" t="str">
        <f>IF($B336="N/A","N/A",IF(C336&gt;10,"No",IF(C336&lt;-10,"No","Yes")))</f>
        <v>N/A</v>
      </c>
      <c r="E336" s="38">
        <v>28319</v>
      </c>
      <c r="F336" s="46" t="str">
        <f>IF($B336="N/A","N/A",IF(E336&gt;10,"No",IF(E336&lt;-10,"No","Yes")))</f>
        <v>N/A</v>
      </c>
      <c r="G336" s="38">
        <v>27944</v>
      </c>
      <c r="H336" s="46" t="str">
        <f>IF($B336="N/A","N/A",IF(G336&gt;10,"No",IF(G336&lt;-10,"No","Yes")))</f>
        <v>N/A</v>
      </c>
      <c r="I336" s="12">
        <v>-3.76</v>
      </c>
      <c r="J336" s="12">
        <v>-1.32</v>
      </c>
      <c r="K336" s="47" t="s">
        <v>741</v>
      </c>
      <c r="L336" s="9" t="str">
        <f t="shared" si="92"/>
        <v>Yes</v>
      </c>
    </row>
    <row r="337" spans="1:12" x14ac:dyDescent="0.2">
      <c r="A337" s="60" t="s">
        <v>1688</v>
      </c>
      <c r="B337" s="37" t="s">
        <v>213</v>
      </c>
      <c r="C337" s="38">
        <v>1410</v>
      </c>
      <c r="D337" s="46" t="str">
        <f>IF($B337="N/A","N/A",IF(C337&gt;10,"No",IF(C337&lt;-10,"No","Yes")))</f>
        <v>N/A</v>
      </c>
      <c r="E337" s="38">
        <v>1355</v>
      </c>
      <c r="F337" s="46" t="str">
        <f>IF($B337="N/A","N/A",IF(E337&gt;10,"No",IF(E337&lt;-10,"No","Yes")))</f>
        <v>N/A</v>
      </c>
      <c r="G337" s="38">
        <v>1177</v>
      </c>
      <c r="H337" s="46" t="str">
        <f>IF($B337="N/A","N/A",IF(G337&gt;10,"No",IF(G337&lt;-10,"No","Yes")))</f>
        <v>N/A</v>
      </c>
      <c r="I337" s="12">
        <v>-3.9</v>
      </c>
      <c r="J337" s="12">
        <v>-13.1</v>
      </c>
      <c r="K337" s="47" t="s">
        <v>741</v>
      </c>
      <c r="L337" s="9" t="str">
        <f t="shared" si="92"/>
        <v>Yes</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8900781013</v>
      </c>
      <c r="D6" s="11" t="str">
        <f t="shared" ref="D6:D12" si="0">IF($B6="N/A","N/A",IF(C6&gt;10,"No",IF(C6&lt;-10,"No","Yes")))</f>
        <v>N/A</v>
      </c>
      <c r="E6" s="14">
        <v>9429325883</v>
      </c>
      <c r="F6" s="11" t="str">
        <f t="shared" ref="F6:F12" si="1">IF($B6="N/A","N/A",IF(E6&gt;10,"No",IF(E6&lt;-10,"No","Yes")))</f>
        <v>N/A</v>
      </c>
      <c r="G6" s="14">
        <v>10541992476</v>
      </c>
      <c r="H6" s="11" t="str">
        <f t="shared" ref="H6:H12" si="2">IF($B6="N/A","N/A",IF(G6&gt;10,"No",IF(G6&lt;-10,"No","Yes")))</f>
        <v>N/A</v>
      </c>
      <c r="I6" s="12">
        <v>5.9379999999999997</v>
      </c>
      <c r="J6" s="12">
        <v>11.8</v>
      </c>
      <c r="K6" s="50" t="s">
        <v>739</v>
      </c>
      <c r="L6" s="9" t="str">
        <f t="shared" ref="L6:L13" si="3">IF(J6="Div by 0", "N/A", IF(K6="N/A","N/A", IF(J6&gt;VALUE(MID(K6,1,2)), "No", IF(J6&lt;-1*VALUE(MID(K6,1,2)), "No", "Yes"))))</f>
        <v>Yes</v>
      </c>
    </row>
    <row r="7" spans="1:12" x14ac:dyDescent="0.2">
      <c r="A7" s="4" t="s">
        <v>1133</v>
      </c>
      <c r="B7" s="50" t="s">
        <v>213</v>
      </c>
      <c r="C7" s="14">
        <v>5808.1918421</v>
      </c>
      <c r="D7" s="11" t="str">
        <f t="shared" si="0"/>
        <v>N/A</v>
      </c>
      <c r="E7" s="14">
        <v>6126.1173056999996</v>
      </c>
      <c r="F7" s="11" t="str">
        <f t="shared" si="1"/>
        <v>N/A</v>
      </c>
      <c r="G7" s="14">
        <v>6740.3483704999999</v>
      </c>
      <c r="H7" s="11" t="str">
        <f t="shared" si="2"/>
        <v>N/A</v>
      </c>
      <c r="I7" s="12">
        <v>5.4740000000000002</v>
      </c>
      <c r="J7" s="12">
        <v>10.029999999999999</v>
      </c>
      <c r="K7" s="50" t="s">
        <v>739</v>
      </c>
      <c r="L7" s="9" t="str">
        <f t="shared" si="3"/>
        <v>Yes</v>
      </c>
    </row>
    <row r="8" spans="1:12" x14ac:dyDescent="0.2">
      <c r="A8" s="4" t="s">
        <v>724</v>
      </c>
      <c r="B8" s="50" t="s">
        <v>213</v>
      </c>
      <c r="C8" s="14">
        <v>1572</v>
      </c>
      <c r="D8" s="11" t="str">
        <f t="shared" si="0"/>
        <v>N/A</v>
      </c>
      <c r="E8" s="14">
        <v>1940</v>
      </c>
      <c r="F8" s="11" t="str">
        <f t="shared" si="1"/>
        <v>N/A</v>
      </c>
      <c r="G8" s="14">
        <v>2218</v>
      </c>
      <c r="H8" s="11" t="str">
        <f t="shared" si="2"/>
        <v>N/A</v>
      </c>
      <c r="I8" s="12">
        <v>23.41</v>
      </c>
      <c r="J8" s="12">
        <v>14.33</v>
      </c>
      <c r="K8" s="50" t="s">
        <v>739</v>
      </c>
      <c r="L8" s="9" t="str">
        <f t="shared" si="3"/>
        <v>Yes</v>
      </c>
    </row>
    <row r="9" spans="1:12" x14ac:dyDescent="0.2">
      <c r="A9" s="4" t="s">
        <v>725</v>
      </c>
      <c r="B9" s="50" t="s">
        <v>213</v>
      </c>
      <c r="C9" s="14">
        <v>2550</v>
      </c>
      <c r="D9" s="11" t="str">
        <f t="shared" si="0"/>
        <v>N/A</v>
      </c>
      <c r="E9" s="14">
        <v>2707</v>
      </c>
      <c r="F9" s="11" t="str">
        <f t="shared" si="1"/>
        <v>N/A</v>
      </c>
      <c r="G9" s="14">
        <v>3061</v>
      </c>
      <c r="H9" s="11" t="str">
        <f t="shared" si="2"/>
        <v>N/A</v>
      </c>
      <c r="I9" s="12">
        <v>6.157</v>
      </c>
      <c r="J9" s="12">
        <v>13.08</v>
      </c>
      <c r="K9" s="50" t="s">
        <v>739</v>
      </c>
      <c r="L9" s="9" t="str">
        <f t="shared" si="3"/>
        <v>Yes</v>
      </c>
    </row>
    <row r="10" spans="1:12" x14ac:dyDescent="0.2">
      <c r="A10" s="4" t="s">
        <v>726</v>
      </c>
      <c r="B10" s="50" t="s">
        <v>213</v>
      </c>
      <c r="C10" s="14">
        <v>6244</v>
      </c>
      <c r="D10" s="11" t="str">
        <f t="shared" si="0"/>
        <v>N/A</v>
      </c>
      <c r="E10" s="14">
        <v>6429</v>
      </c>
      <c r="F10" s="11" t="str">
        <f t="shared" si="1"/>
        <v>N/A</v>
      </c>
      <c r="G10" s="14">
        <v>6731</v>
      </c>
      <c r="H10" s="11" t="str">
        <f t="shared" si="2"/>
        <v>N/A</v>
      </c>
      <c r="I10" s="12">
        <v>2.9630000000000001</v>
      </c>
      <c r="J10" s="12">
        <v>4.6970000000000001</v>
      </c>
      <c r="K10" s="50" t="s">
        <v>739</v>
      </c>
      <c r="L10" s="9" t="str">
        <f t="shared" si="3"/>
        <v>Yes</v>
      </c>
    </row>
    <row r="11" spans="1:12" x14ac:dyDescent="0.2">
      <c r="A11" s="4" t="s">
        <v>727</v>
      </c>
      <c r="B11" s="50" t="s">
        <v>213</v>
      </c>
      <c r="C11" s="14">
        <v>18312</v>
      </c>
      <c r="D11" s="11" t="str">
        <f t="shared" si="0"/>
        <v>N/A</v>
      </c>
      <c r="E11" s="14">
        <v>20194</v>
      </c>
      <c r="F11" s="11" t="str">
        <f t="shared" si="1"/>
        <v>N/A</v>
      </c>
      <c r="G11" s="14">
        <v>22930</v>
      </c>
      <c r="H11" s="11" t="str">
        <f t="shared" si="2"/>
        <v>N/A</v>
      </c>
      <c r="I11" s="12">
        <v>10.28</v>
      </c>
      <c r="J11" s="12">
        <v>13.55</v>
      </c>
      <c r="K11" s="50" t="s">
        <v>739</v>
      </c>
      <c r="L11" s="9" t="str">
        <f t="shared" si="3"/>
        <v>Yes</v>
      </c>
    </row>
    <row r="12" spans="1:12" x14ac:dyDescent="0.2">
      <c r="A12" s="4" t="s">
        <v>728</v>
      </c>
      <c r="B12" s="50" t="s">
        <v>213</v>
      </c>
      <c r="C12" s="14">
        <v>47669</v>
      </c>
      <c r="D12" s="11" t="str">
        <f t="shared" si="0"/>
        <v>N/A</v>
      </c>
      <c r="E12" s="14">
        <v>52146</v>
      </c>
      <c r="F12" s="11" t="str">
        <f t="shared" si="1"/>
        <v>N/A</v>
      </c>
      <c r="G12" s="14">
        <v>59668</v>
      </c>
      <c r="H12" s="11" t="str">
        <f t="shared" si="2"/>
        <v>N/A</v>
      </c>
      <c r="I12" s="12">
        <v>9.3919999999999995</v>
      </c>
      <c r="J12" s="12">
        <v>14.42</v>
      </c>
      <c r="K12" s="50" t="s">
        <v>739</v>
      </c>
      <c r="L12" s="9" t="str">
        <f t="shared" si="3"/>
        <v>Yes</v>
      </c>
    </row>
    <row r="13" spans="1:12" x14ac:dyDescent="0.2">
      <c r="A13" s="4" t="s">
        <v>74</v>
      </c>
      <c r="B13" s="50" t="s">
        <v>213</v>
      </c>
      <c r="C13" s="14">
        <v>5402890</v>
      </c>
      <c r="D13" s="11" t="str">
        <f>IF($B13="N/A","N/A",IF(C13&gt;10,"No",IF(C13&lt;-10,"No","Yes")))</f>
        <v>N/A</v>
      </c>
      <c r="E13" s="14">
        <v>4672968</v>
      </c>
      <c r="F13" s="11" t="str">
        <f>IF($B13="N/A","N/A",IF(E13&gt;10,"No",IF(E13&lt;-10,"No","Yes")))</f>
        <v>N/A</v>
      </c>
      <c r="G13" s="14">
        <v>4181499</v>
      </c>
      <c r="H13" s="11" t="str">
        <f>IF($B13="N/A","N/A",IF(G13&gt;10,"No",IF(G13&lt;-10,"No","Yes")))</f>
        <v>N/A</v>
      </c>
      <c r="I13" s="12">
        <v>-13.5</v>
      </c>
      <c r="J13" s="12">
        <v>-10.5</v>
      </c>
      <c r="K13" s="50" t="s">
        <v>739</v>
      </c>
      <c r="L13" s="9" t="str">
        <f t="shared" si="3"/>
        <v>Yes</v>
      </c>
    </row>
    <row r="14" spans="1:12" x14ac:dyDescent="0.2">
      <c r="A14" s="65" t="s">
        <v>157</v>
      </c>
      <c r="B14" s="37" t="s">
        <v>213</v>
      </c>
      <c r="C14" s="8">
        <v>4.2318426732000001</v>
      </c>
      <c r="D14" s="46" t="str">
        <f t="shared" ref="D14:D18" si="4">IF($B14="N/A","N/A",IF(C14&gt;10,"No",IF(C14&lt;-10,"No","Yes")))</f>
        <v>N/A</v>
      </c>
      <c r="E14" s="8">
        <v>6.1953572016000003</v>
      </c>
      <c r="F14" s="46" t="str">
        <f t="shared" ref="F14:F18" si="5">IF($B14="N/A","N/A",IF(E14&gt;10,"No",IF(E14&lt;-10,"No","Yes")))</f>
        <v>N/A</v>
      </c>
      <c r="G14" s="8">
        <v>6.8656718327000004</v>
      </c>
      <c r="H14" s="46" t="str">
        <f t="shared" ref="H14:H18" si="6">IF($B14="N/A","N/A",IF(G14&gt;10,"No",IF(G14&lt;-10,"No","Yes")))</f>
        <v>N/A</v>
      </c>
      <c r="I14" s="12">
        <v>46.4</v>
      </c>
      <c r="J14" s="12">
        <v>10.82</v>
      </c>
      <c r="K14" s="47" t="s">
        <v>739</v>
      </c>
      <c r="L14" s="9" t="str">
        <f t="shared" ref="L14:L18" si="7">IF(J14="Div by 0", "N/A", IF(K14="N/A","N/A", IF(J14&gt;VALUE(MID(K14,1,2)), "No", IF(J14&lt;-1*VALUE(MID(K14,1,2)), "No", "Yes"))))</f>
        <v>Yes</v>
      </c>
    </row>
    <row r="15" spans="1:12" x14ac:dyDescent="0.2">
      <c r="A15" s="4" t="s">
        <v>419</v>
      </c>
      <c r="B15" s="37" t="s">
        <v>213</v>
      </c>
      <c r="C15" s="8">
        <v>40.386918711</v>
      </c>
      <c r="D15" s="46" t="str">
        <f t="shared" si="4"/>
        <v>N/A</v>
      </c>
      <c r="E15" s="8">
        <v>47.603782385999999</v>
      </c>
      <c r="F15" s="46" t="str">
        <f t="shared" si="5"/>
        <v>N/A</v>
      </c>
      <c r="G15" s="8">
        <v>49.392135834000001</v>
      </c>
      <c r="H15" s="46" t="str">
        <f t="shared" si="6"/>
        <v>N/A</v>
      </c>
      <c r="I15" s="12">
        <v>17.87</v>
      </c>
      <c r="J15" s="12">
        <v>3.7570000000000001</v>
      </c>
      <c r="K15" s="47" t="s">
        <v>739</v>
      </c>
      <c r="L15" s="9" t="str">
        <f t="shared" si="7"/>
        <v>Yes</v>
      </c>
    </row>
    <row r="16" spans="1:12" x14ac:dyDescent="0.2">
      <c r="A16" s="4" t="s">
        <v>420</v>
      </c>
      <c r="B16" s="37" t="s">
        <v>213</v>
      </c>
      <c r="C16" s="8">
        <v>5.1626783753999996</v>
      </c>
      <c r="D16" s="46" t="str">
        <f t="shared" si="4"/>
        <v>N/A</v>
      </c>
      <c r="E16" s="8">
        <v>13.161356573999999</v>
      </c>
      <c r="F16" s="46" t="str">
        <f t="shared" si="5"/>
        <v>N/A</v>
      </c>
      <c r="G16" s="8">
        <v>15.510991872</v>
      </c>
      <c r="H16" s="46" t="str">
        <f t="shared" si="6"/>
        <v>N/A</v>
      </c>
      <c r="I16" s="12">
        <v>154.9</v>
      </c>
      <c r="J16" s="12">
        <v>17.850000000000001</v>
      </c>
      <c r="K16" s="47" t="s">
        <v>739</v>
      </c>
      <c r="L16" s="9" t="str">
        <f t="shared" si="7"/>
        <v>Yes</v>
      </c>
    </row>
    <row r="17" spans="1:12" x14ac:dyDescent="0.2">
      <c r="A17" s="4" t="s">
        <v>421</v>
      </c>
      <c r="B17" s="37" t="s">
        <v>213</v>
      </c>
      <c r="C17" s="8">
        <v>3.6040349899999997E-2</v>
      </c>
      <c r="D17" s="46" t="str">
        <f t="shared" si="4"/>
        <v>N/A</v>
      </c>
      <c r="E17" s="8">
        <v>7.3915109999999999E-4</v>
      </c>
      <c r="F17" s="46" t="str">
        <f t="shared" si="5"/>
        <v>N/A</v>
      </c>
      <c r="G17" s="8">
        <v>9.8496050000000009E-3</v>
      </c>
      <c r="H17" s="46" t="str">
        <f t="shared" si="6"/>
        <v>N/A</v>
      </c>
      <c r="I17" s="12">
        <v>-97.9</v>
      </c>
      <c r="J17" s="12">
        <v>1233</v>
      </c>
      <c r="K17" s="47" t="s">
        <v>739</v>
      </c>
      <c r="L17" s="9" t="str">
        <f t="shared" si="7"/>
        <v>No</v>
      </c>
    </row>
    <row r="18" spans="1:12" x14ac:dyDescent="0.2">
      <c r="A18" s="4" t="s">
        <v>422</v>
      </c>
      <c r="B18" s="37" t="s">
        <v>213</v>
      </c>
      <c r="C18" s="8">
        <v>0.1370622531</v>
      </c>
      <c r="D18" s="46" t="str">
        <f t="shared" si="4"/>
        <v>N/A</v>
      </c>
      <c r="E18" s="8">
        <v>6.4193500000000005E-4</v>
      </c>
      <c r="F18" s="46" t="str">
        <f t="shared" si="5"/>
        <v>N/A</v>
      </c>
      <c r="G18" s="8">
        <v>6.1329433400000001E-2</v>
      </c>
      <c r="H18" s="46" t="str">
        <f t="shared" si="6"/>
        <v>N/A</v>
      </c>
      <c r="I18" s="12">
        <v>-99.5</v>
      </c>
      <c r="J18" s="12">
        <v>9454</v>
      </c>
      <c r="K18" s="47" t="s">
        <v>739</v>
      </c>
      <c r="L18" s="9" t="str">
        <f t="shared" si="7"/>
        <v>No</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0</v>
      </c>
      <c r="J19" s="12">
        <v>0</v>
      </c>
      <c r="K19" s="50" t="s">
        <v>213</v>
      </c>
      <c r="L19" s="9" t="str">
        <f t="shared" ref="L19:L25" si="11">IF(J19="Div by 0", "N/A", IF(K19="N/A","N/A", IF(J19&gt;VALUE(MID(K19,1,2)), "No", IF(J19&lt;-1*VALUE(MID(K19,1,2)), "No", "Yes"))))</f>
        <v>N/A</v>
      </c>
    </row>
    <row r="20" spans="1:12" x14ac:dyDescent="0.2">
      <c r="A20" s="4" t="s">
        <v>76</v>
      </c>
      <c r="B20" s="50" t="s">
        <v>213</v>
      </c>
      <c r="C20" s="38">
        <v>20</v>
      </c>
      <c r="D20" s="46" t="str">
        <f t="shared" si="8"/>
        <v>N/A</v>
      </c>
      <c r="E20" s="38">
        <v>11</v>
      </c>
      <c r="F20" s="46" t="str">
        <f t="shared" si="9"/>
        <v>N/A</v>
      </c>
      <c r="G20" s="38">
        <v>11</v>
      </c>
      <c r="H20" s="46" t="str">
        <f t="shared" si="10"/>
        <v>N/A</v>
      </c>
      <c r="I20" s="12">
        <v>-70</v>
      </c>
      <c r="J20" s="12">
        <v>66.67</v>
      </c>
      <c r="K20" s="50" t="s">
        <v>213</v>
      </c>
      <c r="L20" s="9" t="str">
        <f t="shared" si="11"/>
        <v>N/A</v>
      </c>
    </row>
    <row r="21" spans="1:12" x14ac:dyDescent="0.2">
      <c r="A21" s="65" t="s">
        <v>1133</v>
      </c>
      <c r="B21" s="50" t="s">
        <v>213</v>
      </c>
      <c r="C21" s="14">
        <v>5808.1918421</v>
      </c>
      <c r="D21" s="11" t="str">
        <f t="shared" si="8"/>
        <v>N/A</v>
      </c>
      <c r="E21" s="14">
        <v>6126.1173056999996</v>
      </c>
      <c r="F21" s="11" t="str">
        <f t="shared" si="9"/>
        <v>N/A</v>
      </c>
      <c r="G21" s="14">
        <v>6740.3483704999999</v>
      </c>
      <c r="H21" s="11" t="str">
        <f t="shared" si="10"/>
        <v>N/A</v>
      </c>
      <c r="I21" s="12">
        <v>5.4740000000000002</v>
      </c>
      <c r="J21" s="12">
        <v>10.029999999999999</v>
      </c>
      <c r="K21" s="50" t="s">
        <v>739</v>
      </c>
      <c r="L21" s="9" t="str">
        <f t="shared" si="11"/>
        <v>Yes</v>
      </c>
    </row>
    <row r="22" spans="1:12" x14ac:dyDescent="0.2">
      <c r="A22" s="4" t="s">
        <v>1716</v>
      </c>
      <c r="B22" s="50" t="s">
        <v>213</v>
      </c>
      <c r="C22" s="14">
        <v>8722.5186862999999</v>
      </c>
      <c r="D22" s="11" t="str">
        <f t="shared" si="8"/>
        <v>N/A</v>
      </c>
      <c r="E22" s="14">
        <v>10621.563023999999</v>
      </c>
      <c r="F22" s="11" t="str">
        <f t="shared" si="9"/>
        <v>N/A</v>
      </c>
      <c r="G22" s="14">
        <v>12398.111986</v>
      </c>
      <c r="H22" s="11" t="str">
        <f t="shared" si="10"/>
        <v>N/A</v>
      </c>
      <c r="I22" s="12">
        <v>21.77</v>
      </c>
      <c r="J22" s="12">
        <v>16.73</v>
      </c>
      <c r="K22" s="50" t="s">
        <v>739</v>
      </c>
      <c r="L22" s="9" t="str">
        <f t="shared" si="11"/>
        <v>Yes</v>
      </c>
    </row>
    <row r="23" spans="1:12" x14ac:dyDescent="0.2">
      <c r="A23" s="4" t="s">
        <v>1134</v>
      </c>
      <c r="B23" s="50" t="s">
        <v>213</v>
      </c>
      <c r="C23" s="14">
        <v>11114.330257</v>
      </c>
      <c r="D23" s="11" t="str">
        <f t="shared" si="8"/>
        <v>N/A</v>
      </c>
      <c r="E23" s="14">
        <v>12348.746145999999</v>
      </c>
      <c r="F23" s="11" t="str">
        <f t="shared" si="9"/>
        <v>N/A</v>
      </c>
      <c r="G23" s="14">
        <v>13775.108463</v>
      </c>
      <c r="H23" s="11" t="str">
        <f t="shared" si="10"/>
        <v>N/A</v>
      </c>
      <c r="I23" s="12">
        <v>11.11</v>
      </c>
      <c r="J23" s="12">
        <v>11.55</v>
      </c>
      <c r="K23" s="50" t="s">
        <v>739</v>
      </c>
      <c r="L23" s="9" t="str">
        <f t="shared" si="11"/>
        <v>Yes</v>
      </c>
    </row>
    <row r="24" spans="1:12" x14ac:dyDescent="0.2">
      <c r="A24" s="4" t="s">
        <v>1135</v>
      </c>
      <c r="B24" s="50" t="s">
        <v>213</v>
      </c>
      <c r="C24" s="14">
        <v>3033.0209212</v>
      </c>
      <c r="D24" s="11" t="str">
        <f t="shared" si="8"/>
        <v>N/A</v>
      </c>
      <c r="E24" s="14">
        <v>3224.5358673000001</v>
      </c>
      <c r="F24" s="11" t="str">
        <f t="shared" si="9"/>
        <v>N/A</v>
      </c>
      <c r="G24" s="14">
        <v>3454.5274912999998</v>
      </c>
      <c r="H24" s="11" t="str">
        <f t="shared" si="10"/>
        <v>N/A</v>
      </c>
      <c r="I24" s="12">
        <v>6.3140000000000001</v>
      </c>
      <c r="J24" s="12">
        <v>7.133</v>
      </c>
      <c r="K24" s="50" t="s">
        <v>739</v>
      </c>
      <c r="L24" s="9" t="str">
        <f t="shared" si="11"/>
        <v>Yes</v>
      </c>
    </row>
    <row r="25" spans="1:12" x14ac:dyDescent="0.2">
      <c r="A25" s="4" t="s">
        <v>1136</v>
      </c>
      <c r="B25" s="50" t="s">
        <v>213</v>
      </c>
      <c r="C25" s="14">
        <v>5913.7703828000003</v>
      </c>
      <c r="D25" s="11" t="str">
        <f t="shared" si="8"/>
        <v>N/A</v>
      </c>
      <c r="E25" s="14">
        <v>6033.0327451000003</v>
      </c>
      <c r="F25" s="11" t="str">
        <f t="shared" si="9"/>
        <v>N/A</v>
      </c>
      <c r="G25" s="14">
        <v>6393.743297</v>
      </c>
      <c r="H25" s="11" t="str">
        <f t="shared" si="10"/>
        <v>N/A</v>
      </c>
      <c r="I25" s="12">
        <v>2.0169999999999999</v>
      </c>
      <c r="J25" s="12">
        <v>5.9790000000000001</v>
      </c>
      <c r="K25" s="50" t="s">
        <v>739</v>
      </c>
      <c r="L25" s="9" t="str">
        <f t="shared" si="11"/>
        <v>Yes</v>
      </c>
    </row>
    <row r="26" spans="1:12" x14ac:dyDescent="0.2">
      <c r="A26" s="2" t="s">
        <v>1137</v>
      </c>
      <c r="B26" s="50" t="s">
        <v>213</v>
      </c>
      <c r="C26" s="14">
        <v>6169.9791932999997</v>
      </c>
      <c r="D26" s="11" t="str">
        <f t="shared" si="8"/>
        <v>N/A</v>
      </c>
      <c r="E26" s="14">
        <v>6558.2951317999996</v>
      </c>
      <c r="F26" s="11" t="str">
        <f t="shared" si="9"/>
        <v>N/A</v>
      </c>
      <c r="G26" s="14">
        <v>7203.8051961000001</v>
      </c>
      <c r="H26" s="11" t="str">
        <f t="shared" si="10"/>
        <v>N/A</v>
      </c>
      <c r="I26" s="12">
        <v>6.2939999999999996</v>
      </c>
      <c r="J26" s="12">
        <v>9.843</v>
      </c>
      <c r="K26" s="50" t="s">
        <v>739</v>
      </c>
      <c r="L26" s="9" t="str">
        <f>IF(J26="Div by 0", "N/A", IF(OR(J26="N/A",K26="N/A"),"N/A", IF(J26&gt;VALUE(MID(K26,1,2)), "No", IF(J26&lt;-1*VALUE(MID(K26,1,2)), "No", "Yes"))))</f>
        <v>Yes</v>
      </c>
    </row>
    <row r="27" spans="1:12" x14ac:dyDescent="0.2">
      <c r="A27" s="2" t="s">
        <v>1138</v>
      </c>
      <c r="B27" s="50" t="s">
        <v>213</v>
      </c>
      <c r="C27" s="14">
        <v>5313.2911588999996</v>
      </c>
      <c r="D27" s="11" t="str">
        <f t="shared" si="8"/>
        <v>N/A</v>
      </c>
      <c r="E27" s="14">
        <v>5529.7596248</v>
      </c>
      <c r="F27" s="11" t="str">
        <f t="shared" si="9"/>
        <v>N/A</v>
      </c>
      <c r="G27" s="14">
        <v>6101.2530629000003</v>
      </c>
      <c r="H27" s="11" t="str">
        <f t="shared" si="10"/>
        <v>N/A</v>
      </c>
      <c r="I27" s="12">
        <v>4.0739999999999998</v>
      </c>
      <c r="J27" s="12">
        <v>10.33</v>
      </c>
      <c r="K27" s="50" t="s">
        <v>739</v>
      </c>
      <c r="L27" s="9" t="str">
        <f>IF(J27="Div by 0", "N/A", IF(OR(J27="N/A",K27="N/A"),"N/A", IF(J27&gt;VALUE(MID(K27,1,2)), "No", IF(J27&lt;-1*VALUE(MID(K27,1,2)), "No", "Yes"))))</f>
        <v>Yes</v>
      </c>
    </row>
    <row r="28" spans="1:12" x14ac:dyDescent="0.2">
      <c r="A28" s="65" t="s">
        <v>1139</v>
      </c>
      <c r="B28" s="50" t="s">
        <v>213</v>
      </c>
      <c r="C28" s="14">
        <v>7609.7656778999999</v>
      </c>
      <c r="D28" s="11" t="str">
        <f t="shared" si="8"/>
        <v>N/A</v>
      </c>
      <c r="E28" s="14">
        <v>8971.3428101000009</v>
      </c>
      <c r="F28" s="11" t="str">
        <f t="shared" si="9"/>
        <v>N/A</v>
      </c>
      <c r="G28" s="14">
        <v>9946.9808670999992</v>
      </c>
      <c r="H28" s="11" t="str">
        <f t="shared" si="10"/>
        <v>N/A</v>
      </c>
      <c r="I28" s="12">
        <v>17.89</v>
      </c>
      <c r="J28" s="12">
        <v>10.88</v>
      </c>
      <c r="K28" s="50" t="s">
        <v>739</v>
      </c>
      <c r="L28" s="9" t="str">
        <f>IF(J28="Div by 0", "N/A", IF(K28="N/A","N/A", IF(J28&gt;VALUE(MID(K28,1,2)), "No", IF(J28&lt;-1*VALUE(MID(K28,1,2)), "No", "Yes"))))</f>
        <v>Yes</v>
      </c>
    </row>
    <row r="29" spans="1:12" x14ac:dyDescent="0.2">
      <c r="A29" s="2" t="s">
        <v>1140</v>
      </c>
      <c r="B29" s="50" t="s">
        <v>213</v>
      </c>
      <c r="C29" s="14">
        <v>8679.0327835999997</v>
      </c>
      <c r="D29" s="11" t="str">
        <f t="shared" si="8"/>
        <v>N/A</v>
      </c>
      <c r="E29" s="14">
        <v>10556.753449</v>
      </c>
      <c r="F29" s="11" t="str">
        <f t="shared" si="9"/>
        <v>N/A</v>
      </c>
      <c r="G29" s="14">
        <v>12315.847167</v>
      </c>
      <c r="H29" s="11" t="str">
        <f t="shared" si="10"/>
        <v>N/A</v>
      </c>
      <c r="I29" s="12">
        <v>21.64</v>
      </c>
      <c r="J29" s="12">
        <v>16.66</v>
      </c>
      <c r="K29" s="50" t="s">
        <v>739</v>
      </c>
      <c r="L29" s="9" t="str">
        <f>IF(J29="Div by 0", "N/A", IF(K29="N/A","N/A", IF(J29&gt;VALUE(MID(K29,1,2)), "No", IF(J29&lt;-1*VALUE(MID(K29,1,2)), "No", "Yes"))))</f>
        <v>Yes</v>
      </c>
    </row>
    <row r="30" spans="1:12" x14ac:dyDescent="0.2">
      <c r="A30" s="2" t="s">
        <v>1141</v>
      </c>
      <c r="B30" s="50" t="s">
        <v>213</v>
      </c>
      <c r="C30" s="14">
        <v>6948.6653489999999</v>
      </c>
      <c r="D30" s="11" t="str">
        <f t="shared" si="8"/>
        <v>N/A</v>
      </c>
      <c r="E30" s="14">
        <v>7852.0887493</v>
      </c>
      <c r="F30" s="11" t="str">
        <f t="shared" si="9"/>
        <v>N/A</v>
      </c>
      <c r="G30" s="14">
        <v>8268.3704801000003</v>
      </c>
      <c r="H30" s="11" t="str">
        <f t="shared" si="10"/>
        <v>N/A</v>
      </c>
      <c r="I30" s="12">
        <v>13</v>
      </c>
      <c r="J30" s="12">
        <v>5.3019999999999996</v>
      </c>
      <c r="K30" s="50" t="s">
        <v>739</v>
      </c>
      <c r="L30" s="9" t="str">
        <f>IF(J30="Div by 0", "N/A", IF(K30="N/A","N/A", IF(J30&gt;VALUE(MID(K30,1,2)), "No", IF(J30&lt;-1*VALUE(MID(K30,1,2)), "No", "Yes"))))</f>
        <v>Yes</v>
      </c>
    </row>
    <row r="31" spans="1:12" x14ac:dyDescent="0.2">
      <c r="A31" s="2" t="s">
        <v>1142</v>
      </c>
      <c r="B31" s="50" t="s">
        <v>213</v>
      </c>
      <c r="C31" s="14">
        <v>7822.0042387000003</v>
      </c>
      <c r="D31" s="11" t="str">
        <f t="shared" si="8"/>
        <v>N/A</v>
      </c>
      <c r="E31" s="14">
        <v>9255.3589776000008</v>
      </c>
      <c r="F31" s="11" t="str">
        <f t="shared" si="9"/>
        <v>N/A</v>
      </c>
      <c r="G31" s="14">
        <v>10406.190793</v>
      </c>
      <c r="H31" s="11" t="str">
        <f t="shared" si="10"/>
        <v>N/A</v>
      </c>
      <c r="I31" s="12">
        <v>18.32</v>
      </c>
      <c r="J31" s="12">
        <v>12.43</v>
      </c>
      <c r="K31" s="50" t="s">
        <v>739</v>
      </c>
      <c r="L31" s="9" t="str">
        <f>IF(J31="Div by 0", "N/A", IF(OR(J31="N/A",K31="N/A"),"N/A", IF(J31&gt;VALUE(MID(K31,1,2)), "No", IF(J31&lt;-1*VALUE(MID(K31,1,2)), "No", "Yes"))))</f>
        <v>Yes</v>
      </c>
    </row>
    <row r="32" spans="1:12" x14ac:dyDescent="0.2">
      <c r="A32" s="2" t="s">
        <v>1143</v>
      </c>
      <c r="B32" s="50" t="s">
        <v>213</v>
      </c>
      <c r="C32" s="14">
        <v>7290.2116806000004</v>
      </c>
      <c r="D32" s="11" t="str">
        <f t="shared" si="8"/>
        <v>N/A</v>
      </c>
      <c r="E32" s="14">
        <v>8518.1671757000004</v>
      </c>
      <c r="F32" s="11" t="str">
        <f t="shared" si="9"/>
        <v>N/A</v>
      </c>
      <c r="G32" s="14">
        <v>9223.8914903999994</v>
      </c>
      <c r="H32" s="11" t="str">
        <f t="shared" si="10"/>
        <v>N/A</v>
      </c>
      <c r="I32" s="12">
        <v>16.84</v>
      </c>
      <c r="J32" s="12">
        <v>8.2850000000000001</v>
      </c>
      <c r="K32" s="50" t="s">
        <v>739</v>
      </c>
      <c r="L32" s="9" t="str">
        <f>IF(J32="Div by 0", "N/A", IF(OR(J32="N/A",K32="N/A"),"N/A", IF(J32&gt;VALUE(MID(K32,1,2)), "No", IF(J32&lt;-1*VALUE(MID(K32,1,2)), "No", "Yes"))))</f>
        <v>Yes</v>
      </c>
    </row>
    <row r="33" spans="1:12" x14ac:dyDescent="0.2">
      <c r="A33" s="2" t="s">
        <v>1719</v>
      </c>
      <c r="B33" s="50" t="s">
        <v>213</v>
      </c>
      <c r="C33" s="14">
        <v>14751.853466</v>
      </c>
      <c r="D33" s="11" t="str">
        <f t="shared" si="8"/>
        <v>N/A</v>
      </c>
      <c r="E33" s="14">
        <v>17426.368187</v>
      </c>
      <c r="F33" s="11" t="str">
        <f t="shared" si="9"/>
        <v>N/A</v>
      </c>
      <c r="G33" s="14">
        <v>16342.432997</v>
      </c>
      <c r="H33" s="11" t="str">
        <f t="shared" si="10"/>
        <v>N/A</v>
      </c>
      <c r="I33" s="12">
        <v>18.13</v>
      </c>
      <c r="J33" s="12">
        <v>-6.22</v>
      </c>
      <c r="K33" s="50" t="s">
        <v>739</v>
      </c>
      <c r="L33" s="9" t="str">
        <f t="shared" ref="L33:L45" si="12">IF(J33="Div by 0", "N/A", IF(K33="N/A","N/A", IF(J33&gt;VALUE(MID(K33,1,2)), "No", IF(J33&lt;-1*VALUE(MID(K33,1,2)), "No", "Yes"))))</f>
        <v>Yes</v>
      </c>
    </row>
    <row r="34" spans="1:12" x14ac:dyDescent="0.2">
      <c r="A34" s="2" t="s">
        <v>1720</v>
      </c>
      <c r="B34" s="50" t="s">
        <v>213</v>
      </c>
      <c r="C34" s="14">
        <v>757.86977122999997</v>
      </c>
      <c r="D34" s="11" t="str">
        <f t="shared" si="8"/>
        <v>N/A</v>
      </c>
      <c r="E34" s="14">
        <v>317.83951533999999</v>
      </c>
      <c r="F34" s="11" t="str">
        <f t="shared" si="9"/>
        <v>N/A</v>
      </c>
      <c r="G34" s="14">
        <v>379.2191158</v>
      </c>
      <c r="H34" s="11" t="str">
        <f t="shared" si="10"/>
        <v>N/A</v>
      </c>
      <c r="I34" s="12">
        <v>-58.1</v>
      </c>
      <c r="J34" s="12">
        <v>19.309999999999999</v>
      </c>
      <c r="K34" s="50" t="s">
        <v>739</v>
      </c>
      <c r="L34" s="9" t="str">
        <f t="shared" si="12"/>
        <v>Yes</v>
      </c>
    </row>
    <row r="35" spans="1:12" x14ac:dyDescent="0.2">
      <c r="A35" s="2" t="s">
        <v>1721</v>
      </c>
      <c r="B35" s="50" t="s">
        <v>213</v>
      </c>
      <c r="C35" s="14">
        <v>12122.61435</v>
      </c>
      <c r="D35" s="11" t="str">
        <f t="shared" si="8"/>
        <v>N/A</v>
      </c>
      <c r="E35" s="14">
        <v>16425.477615</v>
      </c>
      <c r="F35" s="11" t="str">
        <f t="shared" si="9"/>
        <v>N/A</v>
      </c>
      <c r="G35" s="14">
        <v>18875.658584000001</v>
      </c>
      <c r="H35" s="11" t="str">
        <f t="shared" si="10"/>
        <v>N/A</v>
      </c>
      <c r="I35" s="12">
        <v>35.49</v>
      </c>
      <c r="J35" s="12">
        <v>14.92</v>
      </c>
      <c r="K35" s="50" t="s">
        <v>739</v>
      </c>
      <c r="L35" s="9" t="str">
        <f t="shared" si="12"/>
        <v>Yes</v>
      </c>
    </row>
    <row r="36" spans="1:12" x14ac:dyDescent="0.2">
      <c r="A36" s="2" t="s">
        <v>1722</v>
      </c>
      <c r="B36" s="50" t="s">
        <v>213</v>
      </c>
      <c r="C36" s="14">
        <v>754.38843988999997</v>
      </c>
      <c r="D36" s="11" t="str">
        <f t="shared" si="8"/>
        <v>N/A</v>
      </c>
      <c r="E36" s="14">
        <v>142.02972614999999</v>
      </c>
      <c r="F36" s="11" t="str">
        <f t="shared" si="9"/>
        <v>N/A</v>
      </c>
      <c r="G36" s="14">
        <v>168.93770398000001</v>
      </c>
      <c r="H36" s="11" t="str">
        <f t="shared" si="10"/>
        <v>N/A</v>
      </c>
      <c r="I36" s="12">
        <v>-81.2</v>
      </c>
      <c r="J36" s="12">
        <v>18.95</v>
      </c>
      <c r="K36" s="50" t="s">
        <v>739</v>
      </c>
      <c r="L36" s="9" t="str">
        <f t="shared" si="12"/>
        <v>Yes</v>
      </c>
    </row>
    <row r="37" spans="1:12" x14ac:dyDescent="0.2">
      <c r="A37" s="2" t="s">
        <v>1723</v>
      </c>
      <c r="B37" s="50" t="s">
        <v>213</v>
      </c>
      <c r="C37" s="14">
        <v>21050.220066000002</v>
      </c>
      <c r="D37" s="11" t="str">
        <f t="shared" si="8"/>
        <v>N/A</v>
      </c>
      <c r="E37" s="14">
        <v>25127.418396000001</v>
      </c>
      <c r="F37" s="11" t="str">
        <f t="shared" si="9"/>
        <v>N/A</v>
      </c>
      <c r="G37" s="14">
        <v>29900.983251000001</v>
      </c>
      <c r="H37" s="11" t="str">
        <f t="shared" si="10"/>
        <v>N/A</v>
      </c>
      <c r="I37" s="12">
        <v>19.37</v>
      </c>
      <c r="J37" s="12">
        <v>19</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t="s">
        <v>1747</v>
      </c>
      <c r="D39" s="11" t="str">
        <f t="shared" si="8"/>
        <v>N/A</v>
      </c>
      <c r="E39" s="14" t="s">
        <v>1747</v>
      </c>
      <c r="F39" s="11" t="str">
        <f t="shared" si="9"/>
        <v>N/A</v>
      </c>
      <c r="G39" s="14" t="s">
        <v>1747</v>
      </c>
      <c r="H39" s="11" t="str">
        <f t="shared" si="10"/>
        <v>N/A</v>
      </c>
      <c r="I39" s="12" t="s">
        <v>1747</v>
      </c>
      <c r="J39" s="12" t="s">
        <v>1747</v>
      </c>
      <c r="K39" s="50" t="s">
        <v>739</v>
      </c>
      <c r="L39" s="9" t="str">
        <f t="shared" si="12"/>
        <v>N/A</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8845.3814970999993</v>
      </c>
      <c r="D41" s="11" t="str">
        <f t="shared" si="8"/>
        <v>N/A</v>
      </c>
      <c r="E41" s="14">
        <v>12576.987535</v>
      </c>
      <c r="F41" s="11" t="str">
        <f t="shared" si="9"/>
        <v>N/A</v>
      </c>
      <c r="G41" s="14">
        <v>14744.677738</v>
      </c>
      <c r="H41" s="11" t="str">
        <f t="shared" si="10"/>
        <v>N/A</v>
      </c>
      <c r="I41" s="12">
        <v>42.19</v>
      </c>
      <c r="J41" s="12">
        <v>17.239999999999998</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11166.232383</v>
      </c>
      <c r="D44" s="11" t="str">
        <f t="shared" si="8"/>
        <v>N/A</v>
      </c>
      <c r="E44" s="14">
        <v>15249.588599000001</v>
      </c>
      <c r="F44" s="11" t="str">
        <f t="shared" si="9"/>
        <v>N/A</v>
      </c>
      <c r="G44" s="14">
        <v>17606.403838999999</v>
      </c>
      <c r="H44" s="11" t="str">
        <f t="shared" si="10"/>
        <v>N/A</v>
      </c>
      <c r="I44" s="12">
        <v>36.57</v>
      </c>
      <c r="J44" s="12">
        <v>15.45</v>
      </c>
      <c r="K44" s="50" t="s">
        <v>739</v>
      </c>
      <c r="L44" s="9" t="str">
        <f t="shared" si="12"/>
        <v>Yes</v>
      </c>
    </row>
    <row r="45" spans="1:12" ht="25.5" x14ac:dyDescent="0.2">
      <c r="A45" s="2" t="s">
        <v>1145</v>
      </c>
      <c r="B45" s="50" t="s">
        <v>213</v>
      </c>
      <c r="C45" s="14">
        <v>756.06876089000002</v>
      </c>
      <c r="D45" s="11" t="str">
        <f t="shared" si="8"/>
        <v>N/A</v>
      </c>
      <c r="E45" s="14">
        <v>227.69803461000001</v>
      </c>
      <c r="F45" s="11" t="str">
        <f t="shared" si="9"/>
        <v>N/A</v>
      </c>
      <c r="G45" s="14">
        <v>273.41220010000001</v>
      </c>
      <c r="H45" s="11" t="str">
        <f t="shared" si="10"/>
        <v>N/A</v>
      </c>
      <c r="I45" s="12">
        <v>-69.900000000000006</v>
      </c>
      <c r="J45" s="12">
        <v>20.079999999999998</v>
      </c>
      <c r="K45" s="50" t="s">
        <v>739</v>
      </c>
      <c r="L45" s="9" t="str">
        <f t="shared" si="12"/>
        <v>Yes</v>
      </c>
    </row>
    <row r="46" spans="1:12" x14ac:dyDescent="0.2">
      <c r="A46" s="2" t="s">
        <v>1146</v>
      </c>
      <c r="B46" s="37" t="s">
        <v>213</v>
      </c>
      <c r="C46" s="49">
        <v>40265.691776</v>
      </c>
      <c r="D46" s="46" t="str">
        <f t="shared" si="8"/>
        <v>N/A</v>
      </c>
      <c r="E46" s="49">
        <v>51394.506849999998</v>
      </c>
      <c r="F46" s="46" t="str">
        <f t="shared" si="9"/>
        <v>N/A</v>
      </c>
      <c r="G46" s="49">
        <v>178599.57243</v>
      </c>
      <c r="H46" s="46" t="str">
        <f t="shared" si="10"/>
        <v>N/A</v>
      </c>
      <c r="I46" s="12">
        <v>27.64</v>
      </c>
      <c r="J46" s="12">
        <v>247.5</v>
      </c>
      <c r="K46" s="47" t="s">
        <v>739</v>
      </c>
      <c r="L46" s="9" t="str">
        <f>IF(J46="Div by 0", "N/A", IF(K46="N/A","N/A", IF(J46&gt;VALUE(MID(K46,1,2)), "No", IF(J46&lt;-1*VALUE(MID(K46,1,2)), "No", "Yes"))))</f>
        <v>No</v>
      </c>
    </row>
    <row r="47" spans="1:12" x14ac:dyDescent="0.2">
      <c r="A47" s="66" t="s">
        <v>1147</v>
      </c>
      <c r="B47" s="37" t="s">
        <v>213</v>
      </c>
      <c r="C47" s="49">
        <v>57353.471447999997</v>
      </c>
      <c r="D47" s="46" t="str">
        <f t="shared" si="8"/>
        <v>N/A</v>
      </c>
      <c r="E47" s="49">
        <v>63399.044260000002</v>
      </c>
      <c r="F47" s="46" t="str">
        <f t="shared" si="9"/>
        <v>N/A</v>
      </c>
      <c r="G47" s="49">
        <v>84049.537828999994</v>
      </c>
      <c r="H47" s="46" t="str">
        <f t="shared" si="10"/>
        <v>N/A</v>
      </c>
      <c r="I47" s="12">
        <v>10.54</v>
      </c>
      <c r="J47" s="12">
        <v>32.57</v>
      </c>
      <c r="K47" s="47" t="s">
        <v>739</v>
      </c>
      <c r="L47" s="9" t="str">
        <f>IF(J47="Div by 0", "N/A", IF(K47="N/A","N/A", IF(J47&gt;VALUE(MID(K47,1,2)), "No", IF(J47&lt;-1*VALUE(MID(K47,1,2)), "No", "Yes"))))</f>
        <v>No</v>
      </c>
    </row>
    <row r="48" spans="1:12" ht="25.5" x14ac:dyDescent="0.2">
      <c r="A48" s="2" t="s">
        <v>1148</v>
      </c>
      <c r="B48" s="37" t="s">
        <v>213</v>
      </c>
      <c r="C48" s="49">
        <v>40784.125392000002</v>
      </c>
      <c r="D48" s="46" t="str">
        <f t="shared" si="8"/>
        <v>N/A</v>
      </c>
      <c r="E48" s="49">
        <v>76008.330644999995</v>
      </c>
      <c r="F48" s="46" t="str">
        <f t="shared" si="9"/>
        <v>N/A</v>
      </c>
      <c r="G48" s="49">
        <v>176820.02856999999</v>
      </c>
      <c r="H48" s="46" t="str">
        <f t="shared" si="10"/>
        <v>N/A</v>
      </c>
      <c r="I48" s="12">
        <v>86.37</v>
      </c>
      <c r="J48" s="12">
        <v>132.6</v>
      </c>
      <c r="K48" s="47" t="s">
        <v>739</v>
      </c>
      <c r="L48" s="9" t="str">
        <f>IF(J48="Div by 0", "N/A", IF(K48="N/A","N/A", IF(J48&gt;VALUE(MID(K48,1,2)), "No", IF(J48&lt;-1*VALUE(MID(K48,1,2)), "No", "Yes"))))</f>
        <v>No</v>
      </c>
    </row>
    <row r="49" spans="1:12" x14ac:dyDescent="0.2">
      <c r="A49" s="6" t="s">
        <v>1149</v>
      </c>
      <c r="B49" s="37" t="s">
        <v>213</v>
      </c>
      <c r="C49" s="49">
        <v>55204.616292999999</v>
      </c>
      <c r="D49" s="46" t="str">
        <f t="shared" si="8"/>
        <v>N/A</v>
      </c>
      <c r="E49" s="49">
        <v>64037.944416999999</v>
      </c>
      <c r="F49" s="46" t="str">
        <f t="shared" si="9"/>
        <v>N/A</v>
      </c>
      <c r="G49" s="49">
        <v>82264.070342000006</v>
      </c>
      <c r="H49" s="46" t="str">
        <f t="shared" si="10"/>
        <v>N/A</v>
      </c>
      <c r="I49" s="12">
        <v>16</v>
      </c>
      <c r="J49" s="12">
        <v>28.46</v>
      </c>
      <c r="K49" s="47" t="s">
        <v>739</v>
      </c>
      <c r="L49" s="9" t="str">
        <f t="shared" ref="L49:L59" si="13">IF(J49="Div by 0", "N/A", IF(K49="N/A","N/A", IF(J49&gt;VALUE(MID(K49,1,2)), "No", IF(J49&lt;-1*VALUE(MID(K49,1,2)), "No", "Yes"))))</f>
        <v>Yes</v>
      </c>
    </row>
    <row r="50" spans="1:12" ht="25.5" x14ac:dyDescent="0.2">
      <c r="A50" s="2" t="s">
        <v>1150</v>
      </c>
      <c r="B50" s="37" t="s">
        <v>213</v>
      </c>
      <c r="C50" s="49">
        <v>22329.651271999999</v>
      </c>
      <c r="D50" s="46" t="str">
        <f t="shared" si="8"/>
        <v>N/A</v>
      </c>
      <c r="E50" s="49">
        <v>39437.312152999999</v>
      </c>
      <c r="F50" s="46" t="str">
        <f t="shared" si="9"/>
        <v>N/A</v>
      </c>
      <c r="G50" s="49" t="s">
        <v>1747</v>
      </c>
      <c r="H50" s="46" t="str">
        <f t="shared" si="10"/>
        <v>N/A</v>
      </c>
      <c r="I50" s="12">
        <v>76.61</v>
      </c>
      <c r="J50" s="12" t="s">
        <v>1747</v>
      </c>
      <c r="K50" s="47" t="s">
        <v>739</v>
      </c>
      <c r="L50" s="9" t="str">
        <f t="shared" si="13"/>
        <v>N/A</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80012.770164000001</v>
      </c>
      <c r="D55" s="46" t="str">
        <f t="shared" si="14"/>
        <v>N/A</v>
      </c>
      <c r="E55" s="49">
        <v>80242.109998</v>
      </c>
      <c r="F55" s="46" t="str">
        <f t="shared" si="15"/>
        <v>N/A</v>
      </c>
      <c r="G55" s="49">
        <v>82264.070342000006</v>
      </c>
      <c r="H55" s="46" t="str">
        <f t="shared" si="16"/>
        <v>N/A</v>
      </c>
      <c r="I55" s="12">
        <v>0.28660000000000002</v>
      </c>
      <c r="J55" s="12">
        <v>2.52</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628158482</v>
      </c>
      <c r="F60" s="46" t="str">
        <f t="shared" si="15"/>
        <v>N/A</v>
      </c>
      <c r="G60" s="49">
        <v>590320704</v>
      </c>
      <c r="H60" s="46" t="str">
        <f t="shared" si="16"/>
        <v>N/A</v>
      </c>
      <c r="I60" s="12" t="s">
        <v>213</v>
      </c>
      <c r="J60" s="12">
        <v>-6.02</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49027511</v>
      </c>
      <c r="F61" s="46" t="str">
        <f t="shared" si="15"/>
        <v>N/A</v>
      </c>
      <c r="G61" s="49">
        <v>0</v>
      </c>
      <c r="H61" s="46" t="str">
        <f t="shared" si="16"/>
        <v>N/A</v>
      </c>
      <c r="I61" s="12" t="s">
        <v>213</v>
      </c>
      <c r="J61" s="12">
        <v>-100</v>
      </c>
      <c r="K61" s="47" t="s">
        <v>739</v>
      </c>
      <c r="L61" s="9" t="str">
        <f t="shared" si="17"/>
        <v>No</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579130971</v>
      </c>
      <c r="F66" s="46" t="str">
        <f t="shared" si="15"/>
        <v>N/A</v>
      </c>
      <c r="G66" s="49">
        <v>590320704</v>
      </c>
      <c r="H66" s="46" t="str">
        <f t="shared" si="16"/>
        <v>N/A</v>
      </c>
      <c r="I66" s="12" t="s">
        <v>213</v>
      </c>
      <c r="J66" s="12">
        <v>1.9319999999999999</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44956.822306000002</v>
      </c>
      <c r="D71" s="46" t="str">
        <f t="shared" si="14"/>
        <v>N/A</v>
      </c>
      <c r="E71" s="49">
        <v>44648.410122000001</v>
      </c>
      <c r="F71" s="46" t="str">
        <f t="shared" si="15"/>
        <v>N/A</v>
      </c>
      <c r="G71" s="49">
        <v>70142.669202000005</v>
      </c>
      <c r="H71" s="46" t="str">
        <f t="shared" si="16"/>
        <v>N/A</v>
      </c>
      <c r="I71" s="12">
        <v>-0.68600000000000005</v>
      </c>
      <c r="J71" s="12">
        <v>57.1</v>
      </c>
      <c r="K71" s="47" t="s">
        <v>739</v>
      </c>
      <c r="L71" s="9" t="str">
        <f t="shared" ref="L71:L81" si="18">IF(J71="Div by 0", "N/A", IF(K71="N/A","N/A", IF(J71&gt;VALUE(MID(K71,1,2)), "No", IF(J71&lt;-1*VALUE(MID(K71,1,2)), "No", "Yes"))))</f>
        <v>No</v>
      </c>
    </row>
    <row r="72" spans="1:12" ht="25.5" x14ac:dyDescent="0.2">
      <c r="A72" s="2" t="s">
        <v>1171</v>
      </c>
      <c r="B72" s="37" t="s">
        <v>213</v>
      </c>
      <c r="C72" s="49">
        <v>15082.6533</v>
      </c>
      <c r="D72" s="46" t="str">
        <f t="shared" si="14"/>
        <v>N/A</v>
      </c>
      <c r="E72" s="49">
        <v>8775.2838733000008</v>
      </c>
      <c r="F72" s="46" t="str">
        <f t="shared" si="15"/>
        <v>N/A</v>
      </c>
      <c r="G72" s="49" t="s">
        <v>1747</v>
      </c>
      <c r="H72" s="46" t="str">
        <f t="shared" si="16"/>
        <v>N/A</v>
      </c>
      <c r="I72" s="12">
        <v>-41.8</v>
      </c>
      <c r="J72" s="12" t="s">
        <v>1747</v>
      </c>
      <c r="K72" s="47" t="s">
        <v>739</v>
      </c>
      <c r="L72" s="9" t="str">
        <f t="shared" si="18"/>
        <v>N/A</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67500.511127000005</v>
      </c>
      <c r="D77" s="46" t="str">
        <f t="shared" si="14"/>
        <v>N/A</v>
      </c>
      <c r="E77" s="49">
        <v>68277.643362000003</v>
      </c>
      <c r="F77" s="46" t="str">
        <f t="shared" si="15"/>
        <v>N/A</v>
      </c>
      <c r="G77" s="49">
        <v>70142.669202000005</v>
      </c>
      <c r="H77" s="46" t="str">
        <f t="shared" si="16"/>
        <v>N/A</v>
      </c>
      <c r="I77" s="12">
        <v>1.151</v>
      </c>
      <c r="J77" s="12">
        <v>2.7320000000000002</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628173029</v>
      </c>
      <c r="F82" s="46" t="str">
        <f t="shared" si="15"/>
        <v>N/A</v>
      </c>
      <c r="G82" s="49">
        <v>590330340</v>
      </c>
      <c r="H82" s="46" t="str">
        <f t="shared" si="16"/>
        <v>N/A</v>
      </c>
      <c r="I82" s="12" t="s">
        <v>213</v>
      </c>
      <c r="J82" s="12">
        <v>-6.02</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13166</v>
      </c>
      <c r="F83" s="46" t="str">
        <f t="shared" ref="F83:F114" si="21">IF($B83="N/A","N/A",IF(E83&gt;10,"No",IF(E83&lt;-10,"No","Yes")))</f>
        <v>N/A</v>
      </c>
      <c r="G83" s="38">
        <v>7870</v>
      </c>
      <c r="H83" s="46" t="str">
        <f t="shared" ref="H83:H114" si="22">IF($B83="N/A","N/A",IF(G83&gt;10,"No",IF(G83&lt;-10,"No","Yes")))</f>
        <v>N/A</v>
      </c>
      <c r="I83" s="12" t="s">
        <v>213</v>
      </c>
      <c r="J83" s="12">
        <v>-40.200000000000003</v>
      </c>
      <c r="K83" s="47" t="s">
        <v>739</v>
      </c>
      <c r="L83" s="9" t="str">
        <f t="shared" si="19"/>
        <v>No</v>
      </c>
    </row>
    <row r="84" spans="1:12" x14ac:dyDescent="0.2">
      <c r="A84" s="2" t="s">
        <v>358</v>
      </c>
      <c r="B84" s="37" t="s">
        <v>213</v>
      </c>
      <c r="C84" s="49" t="s">
        <v>213</v>
      </c>
      <c r="D84" s="46" t="str">
        <f t="shared" si="20"/>
        <v>N/A</v>
      </c>
      <c r="E84" s="49">
        <v>47711.759760000001</v>
      </c>
      <c r="F84" s="46" t="str">
        <f t="shared" si="21"/>
        <v>N/A</v>
      </c>
      <c r="G84" s="49">
        <v>75010.208385999998</v>
      </c>
      <c r="H84" s="46" t="str">
        <f t="shared" si="22"/>
        <v>N/A</v>
      </c>
      <c r="I84" s="12" t="s">
        <v>213</v>
      </c>
      <c r="J84" s="12">
        <v>57.22</v>
      </c>
      <c r="K84" s="47" t="s">
        <v>739</v>
      </c>
      <c r="L84" s="9" t="str">
        <f t="shared" si="19"/>
        <v>No</v>
      </c>
    </row>
    <row r="85" spans="1:12" ht="25.5" x14ac:dyDescent="0.2">
      <c r="A85" s="2" t="s">
        <v>1181</v>
      </c>
      <c r="B85" s="37" t="s">
        <v>213</v>
      </c>
      <c r="C85" s="49" t="s">
        <v>213</v>
      </c>
      <c r="D85" s="46" t="str">
        <f t="shared" si="20"/>
        <v>N/A</v>
      </c>
      <c r="E85" s="49">
        <v>25150340</v>
      </c>
      <c r="F85" s="46" t="str">
        <f t="shared" si="21"/>
        <v>N/A</v>
      </c>
      <c r="G85" s="49">
        <v>18353930</v>
      </c>
      <c r="H85" s="46" t="str">
        <f t="shared" si="22"/>
        <v>N/A</v>
      </c>
      <c r="I85" s="12" t="s">
        <v>213</v>
      </c>
      <c r="J85" s="12">
        <v>-27</v>
      </c>
      <c r="K85" s="47" t="s">
        <v>739</v>
      </c>
      <c r="L85" s="9" t="str">
        <f t="shared" si="19"/>
        <v>Yes</v>
      </c>
    </row>
    <row r="86" spans="1:12" x14ac:dyDescent="0.2">
      <c r="A86" s="2" t="s">
        <v>729</v>
      </c>
      <c r="B86" s="37" t="s">
        <v>213</v>
      </c>
      <c r="C86" s="49" t="s">
        <v>213</v>
      </c>
      <c r="D86" s="46" t="str">
        <f t="shared" si="20"/>
        <v>N/A</v>
      </c>
      <c r="E86" s="38">
        <v>11773</v>
      </c>
      <c r="F86" s="46" t="str">
        <f t="shared" si="21"/>
        <v>N/A</v>
      </c>
      <c r="G86" s="38">
        <v>6685</v>
      </c>
      <c r="H86" s="46" t="str">
        <f t="shared" si="22"/>
        <v>N/A</v>
      </c>
      <c r="I86" s="12" t="s">
        <v>213</v>
      </c>
      <c r="J86" s="12">
        <v>-43.2</v>
      </c>
      <c r="K86" s="47" t="s">
        <v>739</v>
      </c>
      <c r="L86" s="9" t="str">
        <f t="shared" si="19"/>
        <v>No</v>
      </c>
    </row>
    <row r="87" spans="1:12" ht="25.5" x14ac:dyDescent="0.2">
      <c r="A87" s="2" t="s">
        <v>1182</v>
      </c>
      <c r="B87" s="37" t="s">
        <v>213</v>
      </c>
      <c r="C87" s="49" t="s">
        <v>213</v>
      </c>
      <c r="D87" s="46" t="str">
        <f t="shared" si="20"/>
        <v>N/A</v>
      </c>
      <c r="E87" s="49">
        <v>2136.2728277000001</v>
      </c>
      <c r="F87" s="46" t="str">
        <f t="shared" si="21"/>
        <v>N/A</v>
      </c>
      <c r="G87" s="49">
        <v>2745.5392670000001</v>
      </c>
      <c r="H87" s="46" t="str">
        <f t="shared" si="22"/>
        <v>N/A</v>
      </c>
      <c r="I87" s="12" t="s">
        <v>213</v>
      </c>
      <c r="J87" s="12">
        <v>28.52</v>
      </c>
      <c r="K87" s="47" t="s">
        <v>739</v>
      </c>
      <c r="L87" s="9" t="str">
        <f t="shared" si="19"/>
        <v>Yes</v>
      </c>
    </row>
    <row r="88" spans="1:12" ht="25.5" x14ac:dyDescent="0.2">
      <c r="A88" s="2" t="s">
        <v>1183</v>
      </c>
      <c r="B88" s="37" t="s">
        <v>213</v>
      </c>
      <c r="C88" s="49" t="s">
        <v>213</v>
      </c>
      <c r="D88" s="46" t="str">
        <f t="shared" si="20"/>
        <v>N/A</v>
      </c>
      <c r="E88" s="49">
        <v>316362201</v>
      </c>
      <c r="F88" s="46" t="str">
        <f t="shared" si="21"/>
        <v>N/A</v>
      </c>
      <c r="G88" s="49">
        <v>323043682</v>
      </c>
      <c r="H88" s="46" t="str">
        <f t="shared" si="22"/>
        <v>N/A</v>
      </c>
      <c r="I88" s="12" t="s">
        <v>213</v>
      </c>
      <c r="J88" s="12">
        <v>2.1120000000000001</v>
      </c>
      <c r="K88" s="47" t="s">
        <v>739</v>
      </c>
      <c r="L88" s="9" t="str">
        <f t="shared" si="19"/>
        <v>Yes</v>
      </c>
    </row>
    <row r="89" spans="1:12" x14ac:dyDescent="0.2">
      <c r="A89" s="2" t="s">
        <v>730</v>
      </c>
      <c r="B89" s="37" t="s">
        <v>213</v>
      </c>
      <c r="C89" s="49" t="s">
        <v>213</v>
      </c>
      <c r="D89" s="46" t="str">
        <f t="shared" si="20"/>
        <v>N/A</v>
      </c>
      <c r="E89" s="38">
        <v>4568</v>
      </c>
      <c r="F89" s="46" t="str">
        <f t="shared" si="21"/>
        <v>N/A</v>
      </c>
      <c r="G89" s="38">
        <v>4374</v>
      </c>
      <c r="H89" s="46" t="str">
        <f t="shared" si="22"/>
        <v>N/A</v>
      </c>
      <c r="I89" s="12" t="s">
        <v>213</v>
      </c>
      <c r="J89" s="12">
        <v>-4.25</v>
      </c>
      <c r="K89" s="47" t="s">
        <v>739</v>
      </c>
      <c r="L89" s="9" t="str">
        <f t="shared" si="19"/>
        <v>Yes</v>
      </c>
    </row>
    <row r="90" spans="1:12" ht="25.5" x14ac:dyDescent="0.2">
      <c r="A90" s="2" t="s">
        <v>1184</v>
      </c>
      <c r="B90" s="37" t="s">
        <v>213</v>
      </c>
      <c r="C90" s="49" t="s">
        <v>213</v>
      </c>
      <c r="D90" s="46" t="str">
        <f t="shared" si="20"/>
        <v>N/A</v>
      </c>
      <c r="E90" s="49">
        <v>69256.173599000002</v>
      </c>
      <c r="F90" s="46" t="str">
        <f t="shared" si="21"/>
        <v>N/A</v>
      </c>
      <c r="G90" s="49">
        <v>73855.437128000005</v>
      </c>
      <c r="H90" s="46" t="str">
        <f t="shared" si="22"/>
        <v>N/A</v>
      </c>
      <c r="I90" s="12" t="s">
        <v>213</v>
      </c>
      <c r="J90" s="12">
        <v>6.641</v>
      </c>
      <c r="K90" s="47" t="s">
        <v>739</v>
      </c>
      <c r="L90" s="9" t="str">
        <f t="shared" si="19"/>
        <v>Yes</v>
      </c>
    </row>
    <row r="91" spans="1:12" ht="25.5" x14ac:dyDescent="0.2">
      <c r="A91" s="2" t="s">
        <v>1185</v>
      </c>
      <c r="B91" s="37" t="s">
        <v>213</v>
      </c>
      <c r="C91" s="49" t="s">
        <v>213</v>
      </c>
      <c r="D91" s="46" t="str">
        <f t="shared" si="20"/>
        <v>N/A</v>
      </c>
      <c r="E91" s="49">
        <v>0</v>
      </c>
      <c r="F91" s="46" t="str">
        <f t="shared" si="21"/>
        <v>N/A</v>
      </c>
      <c r="G91" s="49">
        <v>0</v>
      </c>
      <c r="H91" s="46" t="str">
        <f t="shared" si="22"/>
        <v>N/A</v>
      </c>
      <c r="I91" s="12" t="s">
        <v>213</v>
      </c>
      <c r="J91" s="12" t="s">
        <v>1747</v>
      </c>
      <c r="K91" s="47" t="s">
        <v>739</v>
      </c>
      <c r="L91" s="9" t="str">
        <f t="shared" si="19"/>
        <v>N/A</v>
      </c>
    </row>
    <row r="92" spans="1:12" x14ac:dyDescent="0.2">
      <c r="A92" s="2" t="s">
        <v>731</v>
      </c>
      <c r="B92" s="37" t="s">
        <v>213</v>
      </c>
      <c r="C92" s="49" t="s">
        <v>213</v>
      </c>
      <c r="D92" s="46" t="str">
        <f t="shared" si="20"/>
        <v>N/A</v>
      </c>
      <c r="E92" s="38">
        <v>0</v>
      </c>
      <c r="F92" s="46" t="str">
        <f t="shared" si="21"/>
        <v>N/A</v>
      </c>
      <c r="G92" s="38">
        <v>0</v>
      </c>
      <c r="H92" s="46" t="str">
        <f t="shared" si="22"/>
        <v>N/A</v>
      </c>
      <c r="I92" s="12" t="s">
        <v>213</v>
      </c>
      <c r="J92" s="12" t="s">
        <v>1747</v>
      </c>
      <c r="K92" s="47" t="s">
        <v>739</v>
      </c>
      <c r="L92" s="9" t="str">
        <f t="shared" si="19"/>
        <v>N/A</v>
      </c>
    </row>
    <row r="93" spans="1:12" ht="25.5" x14ac:dyDescent="0.2">
      <c r="A93" s="2" t="s">
        <v>1186</v>
      </c>
      <c r="B93" s="37" t="s">
        <v>213</v>
      </c>
      <c r="C93" s="49" t="s">
        <v>213</v>
      </c>
      <c r="D93" s="46" t="str">
        <f t="shared" si="20"/>
        <v>N/A</v>
      </c>
      <c r="E93" s="49" t="s">
        <v>1747</v>
      </c>
      <c r="F93" s="46" t="str">
        <f t="shared" si="21"/>
        <v>N/A</v>
      </c>
      <c r="G93" s="49" t="s">
        <v>1747</v>
      </c>
      <c r="H93" s="46" t="str">
        <f t="shared" si="22"/>
        <v>N/A</v>
      </c>
      <c r="I93" s="12" t="s">
        <v>213</v>
      </c>
      <c r="J93" s="12" t="s">
        <v>1747</v>
      </c>
      <c r="K93" s="47" t="s">
        <v>739</v>
      </c>
      <c r="L93" s="9" t="str">
        <f t="shared" si="19"/>
        <v>N/A</v>
      </c>
    </row>
    <row r="94" spans="1:12" x14ac:dyDescent="0.2">
      <c r="A94" s="2" t="s">
        <v>1187</v>
      </c>
      <c r="B94" s="37" t="s">
        <v>213</v>
      </c>
      <c r="C94" s="49" t="s">
        <v>213</v>
      </c>
      <c r="D94" s="46" t="str">
        <f t="shared" si="20"/>
        <v>N/A</v>
      </c>
      <c r="E94" s="49">
        <v>105486342</v>
      </c>
      <c r="F94" s="46" t="str">
        <f t="shared" si="21"/>
        <v>N/A</v>
      </c>
      <c r="G94" s="49">
        <v>109202222</v>
      </c>
      <c r="H94" s="46" t="str">
        <f t="shared" si="22"/>
        <v>N/A</v>
      </c>
      <c r="I94" s="12" t="s">
        <v>213</v>
      </c>
      <c r="J94" s="12">
        <v>3.5230000000000001</v>
      </c>
      <c r="K94" s="47" t="s">
        <v>739</v>
      </c>
      <c r="L94" s="9" t="str">
        <f t="shared" si="19"/>
        <v>Yes</v>
      </c>
    </row>
    <row r="95" spans="1:12" x14ac:dyDescent="0.2">
      <c r="A95" s="2" t="s">
        <v>732</v>
      </c>
      <c r="B95" s="37" t="s">
        <v>213</v>
      </c>
      <c r="C95" s="49" t="s">
        <v>213</v>
      </c>
      <c r="D95" s="46" t="str">
        <f t="shared" si="20"/>
        <v>N/A</v>
      </c>
      <c r="E95" s="38">
        <v>6811</v>
      </c>
      <c r="F95" s="46" t="str">
        <f t="shared" si="21"/>
        <v>N/A</v>
      </c>
      <c r="G95" s="38">
        <v>6885</v>
      </c>
      <c r="H95" s="46" t="str">
        <f t="shared" si="22"/>
        <v>N/A</v>
      </c>
      <c r="I95" s="12" t="s">
        <v>213</v>
      </c>
      <c r="J95" s="12">
        <v>1.0860000000000001</v>
      </c>
      <c r="K95" s="47" t="s">
        <v>739</v>
      </c>
      <c r="L95" s="9" t="str">
        <f t="shared" si="19"/>
        <v>Yes</v>
      </c>
    </row>
    <row r="96" spans="1:12" x14ac:dyDescent="0.2">
      <c r="A96" s="2" t="s">
        <v>1188</v>
      </c>
      <c r="B96" s="37" t="s">
        <v>213</v>
      </c>
      <c r="C96" s="49" t="s">
        <v>213</v>
      </c>
      <c r="D96" s="46" t="str">
        <f t="shared" si="20"/>
        <v>N/A</v>
      </c>
      <c r="E96" s="49">
        <v>15487.643811</v>
      </c>
      <c r="F96" s="46" t="str">
        <f t="shared" si="21"/>
        <v>N/A</v>
      </c>
      <c r="G96" s="49">
        <v>15860.889179</v>
      </c>
      <c r="H96" s="46" t="str">
        <f t="shared" si="22"/>
        <v>N/A</v>
      </c>
      <c r="I96" s="12" t="s">
        <v>213</v>
      </c>
      <c r="J96" s="12">
        <v>2.41</v>
      </c>
      <c r="K96" s="47" t="s">
        <v>739</v>
      </c>
      <c r="L96" s="9" t="str">
        <f t="shared" si="19"/>
        <v>Yes</v>
      </c>
    </row>
    <row r="97" spans="1:12" x14ac:dyDescent="0.2">
      <c r="A97" s="2" t="s">
        <v>1189</v>
      </c>
      <c r="B97" s="37" t="s">
        <v>213</v>
      </c>
      <c r="C97" s="49" t="s">
        <v>213</v>
      </c>
      <c r="D97" s="46" t="str">
        <f t="shared" si="20"/>
        <v>N/A</v>
      </c>
      <c r="E97" s="49">
        <v>24820559</v>
      </c>
      <c r="F97" s="46" t="str">
        <f t="shared" si="21"/>
        <v>N/A</v>
      </c>
      <c r="G97" s="49">
        <v>19195155</v>
      </c>
      <c r="H97" s="46" t="str">
        <f t="shared" si="22"/>
        <v>N/A</v>
      </c>
      <c r="I97" s="12" t="s">
        <v>213</v>
      </c>
      <c r="J97" s="12">
        <v>-22.7</v>
      </c>
      <c r="K97" s="47" t="s">
        <v>739</v>
      </c>
      <c r="L97" s="9" t="str">
        <f t="shared" si="19"/>
        <v>Yes</v>
      </c>
    </row>
    <row r="98" spans="1:12" x14ac:dyDescent="0.2">
      <c r="A98" s="2" t="s">
        <v>520</v>
      </c>
      <c r="B98" s="37" t="s">
        <v>213</v>
      </c>
      <c r="C98" s="49" t="s">
        <v>213</v>
      </c>
      <c r="D98" s="46" t="str">
        <f t="shared" si="20"/>
        <v>N/A</v>
      </c>
      <c r="E98" s="38">
        <v>399</v>
      </c>
      <c r="F98" s="46" t="str">
        <f t="shared" si="21"/>
        <v>N/A</v>
      </c>
      <c r="G98" s="38">
        <v>365</v>
      </c>
      <c r="H98" s="46" t="str">
        <f t="shared" si="22"/>
        <v>N/A</v>
      </c>
      <c r="I98" s="12" t="s">
        <v>213</v>
      </c>
      <c r="J98" s="12">
        <v>-8.52</v>
      </c>
      <c r="K98" s="47" t="s">
        <v>739</v>
      </c>
      <c r="L98" s="9" t="str">
        <f t="shared" si="19"/>
        <v>Yes</v>
      </c>
    </row>
    <row r="99" spans="1:12" x14ac:dyDescent="0.2">
      <c r="A99" s="2" t="s">
        <v>1190</v>
      </c>
      <c r="B99" s="37" t="s">
        <v>213</v>
      </c>
      <c r="C99" s="49" t="s">
        <v>213</v>
      </c>
      <c r="D99" s="46" t="str">
        <f t="shared" si="20"/>
        <v>N/A</v>
      </c>
      <c r="E99" s="49">
        <v>62206.914787000002</v>
      </c>
      <c r="F99" s="46" t="str">
        <f t="shared" si="21"/>
        <v>N/A</v>
      </c>
      <c r="G99" s="49">
        <v>52589.465752999997</v>
      </c>
      <c r="H99" s="46" t="str">
        <f t="shared" si="22"/>
        <v>N/A</v>
      </c>
      <c r="I99" s="12" t="s">
        <v>213</v>
      </c>
      <c r="J99" s="12">
        <v>-15.5</v>
      </c>
      <c r="K99" s="47" t="s">
        <v>739</v>
      </c>
      <c r="L99" s="9" t="str">
        <f t="shared" si="19"/>
        <v>Yes</v>
      </c>
    </row>
    <row r="100" spans="1:12" ht="25.5" x14ac:dyDescent="0.2">
      <c r="A100" s="2" t="s">
        <v>1191</v>
      </c>
      <c r="B100" s="37" t="s">
        <v>213</v>
      </c>
      <c r="C100" s="49" t="s">
        <v>213</v>
      </c>
      <c r="D100" s="46" t="str">
        <f t="shared" si="20"/>
        <v>N/A</v>
      </c>
      <c r="E100" s="49">
        <v>3029088</v>
      </c>
      <c r="F100" s="46" t="str">
        <f t="shared" si="21"/>
        <v>N/A</v>
      </c>
      <c r="G100" s="49">
        <v>0</v>
      </c>
      <c r="H100" s="46" t="str">
        <f t="shared" si="22"/>
        <v>N/A</v>
      </c>
      <c r="I100" s="12" t="s">
        <v>213</v>
      </c>
      <c r="J100" s="12">
        <v>-100</v>
      </c>
      <c r="K100" s="47" t="s">
        <v>739</v>
      </c>
      <c r="L100" s="9" t="str">
        <f t="shared" si="19"/>
        <v>No</v>
      </c>
    </row>
    <row r="101" spans="1:12" x14ac:dyDescent="0.2">
      <c r="A101" s="2" t="s">
        <v>521</v>
      </c>
      <c r="B101" s="37" t="s">
        <v>213</v>
      </c>
      <c r="C101" s="49" t="s">
        <v>213</v>
      </c>
      <c r="D101" s="46" t="str">
        <f t="shared" si="20"/>
        <v>N/A</v>
      </c>
      <c r="E101" s="38">
        <v>3222</v>
      </c>
      <c r="F101" s="46" t="str">
        <f t="shared" si="21"/>
        <v>N/A</v>
      </c>
      <c r="G101" s="38">
        <v>0</v>
      </c>
      <c r="H101" s="46" t="str">
        <f t="shared" si="22"/>
        <v>N/A</v>
      </c>
      <c r="I101" s="12" t="s">
        <v>213</v>
      </c>
      <c r="J101" s="12">
        <v>-100</v>
      </c>
      <c r="K101" s="47" t="s">
        <v>739</v>
      </c>
      <c r="L101" s="9" t="str">
        <f t="shared" si="19"/>
        <v>No</v>
      </c>
    </row>
    <row r="102" spans="1:12" ht="25.5" x14ac:dyDescent="0.2">
      <c r="A102" s="2" t="s">
        <v>1192</v>
      </c>
      <c r="B102" s="37" t="s">
        <v>213</v>
      </c>
      <c r="C102" s="49" t="s">
        <v>213</v>
      </c>
      <c r="D102" s="46" t="str">
        <f t="shared" si="20"/>
        <v>N/A</v>
      </c>
      <c r="E102" s="49">
        <v>940.12662941999997</v>
      </c>
      <c r="F102" s="46" t="str">
        <f t="shared" si="21"/>
        <v>N/A</v>
      </c>
      <c r="G102" s="49" t="s">
        <v>1747</v>
      </c>
      <c r="H102" s="46" t="str">
        <f t="shared" si="22"/>
        <v>N/A</v>
      </c>
      <c r="I102" s="12" t="s">
        <v>213</v>
      </c>
      <c r="J102" s="12" t="s">
        <v>1747</v>
      </c>
      <c r="K102" s="47" t="s">
        <v>739</v>
      </c>
      <c r="L102" s="9" t="str">
        <f t="shared" si="19"/>
        <v>N/A</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97604550</v>
      </c>
      <c r="F106" s="46" t="str">
        <f t="shared" si="21"/>
        <v>N/A</v>
      </c>
      <c r="G106" s="49">
        <v>56052560</v>
      </c>
      <c r="H106" s="46" t="str">
        <f t="shared" si="22"/>
        <v>N/A</v>
      </c>
      <c r="I106" s="12" t="s">
        <v>213</v>
      </c>
      <c r="J106" s="12">
        <v>-42.6</v>
      </c>
      <c r="K106" s="47" t="s">
        <v>739</v>
      </c>
      <c r="L106" s="9" t="str">
        <f t="shared" si="19"/>
        <v>No</v>
      </c>
    </row>
    <row r="107" spans="1:12" x14ac:dyDescent="0.2">
      <c r="A107" s="2" t="s">
        <v>523</v>
      </c>
      <c r="B107" s="37" t="s">
        <v>213</v>
      </c>
      <c r="C107" s="49" t="s">
        <v>213</v>
      </c>
      <c r="D107" s="46" t="str">
        <f t="shared" si="20"/>
        <v>N/A</v>
      </c>
      <c r="E107" s="38">
        <v>6721</v>
      </c>
      <c r="F107" s="46" t="str">
        <f t="shared" si="21"/>
        <v>N/A</v>
      </c>
      <c r="G107" s="38">
        <v>1975</v>
      </c>
      <c r="H107" s="46" t="str">
        <f t="shared" si="22"/>
        <v>N/A</v>
      </c>
      <c r="I107" s="12" t="s">
        <v>213</v>
      </c>
      <c r="J107" s="12">
        <v>-70.599999999999994</v>
      </c>
      <c r="K107" s="47" t="s">
        <v>739</v>
      </c>
      <c r="L107" s="9" t="str">
        <f t="shared" si="19"/>
        <v>No</v>
      </c>
    </row>
    <row r="108" spans="1:12" ht="25.5" x14ac:dyDescent="0.2">
      <c r="A108" s="2" t="s">
        <v>1196</v>
      </c>
      <c r="B108" s="37" t="s">
        <v>213</v>
      </c>
      <c r="C108" s="49" t="s">
        <v>213</v>
      </c>
      <c r="D108" s="46" t="str">
        <f t="shared" si="20"/>
        <v>N/A</v>
      </c>
      <c r="E108" s="49">
        <v>14522.325547</v>
      </c>
      <c r="F108" s="46" t="str">
        <f t="shared" si="21"/>
        <v>N/A</v>
      </c>
      <c r="G108" s="49">
        <v>28381.043038</v>
      </c>
      <c r="H108" s="46" t="str">
        <f t="shared" si="22"/>
        <v>N/A</v>
      </c>
      <c r="I108" s="12" t="s">
        <v>213</v>
      </c>
      <c r="J108" s="12">
        <v>95.43</v>
      </c>
      <c r="K108" s="47" t="s">
        <v>739</v>
      </c>
      <c r="L108" s="9" t="str">
        <f t="shared" si="19"/>
        <v>No</v>
      </c>
    </row>
    <row r="109" spans="1:12" ht="25.5" x14ac:dyDescent="0.2">
      <c r="A109" s="2" t="s">
        <v>1197</v>
      </c>
      <c r="B109" s="37" t="s">
        <v>213</v>
      </c>
      <c r="C109" s="49" t="s">
        <v>213</v>
      </c>
      <c r="D109" s="46" t="str">
        <f t="shared" si="20"/>
        <v>N/A</v>
      </c>
      <c r="E109" s="49">
        <v>3181856</v>
      </c>
      <c r="F109" s="46" t="str">
        <f t="shared" si="21"/>
        <v>N/A</v>
      </c>
      <c r="G109" s="49">
        <v>1259285</v>
      </c>
      <c r="H109" s="46" t="str">
        <f t="shared" si="22"/>
        <v>N/A</v>
      </c>
      <c r="I109" s="12" t="s">
        <v>213</v>
      </c>
      <c r="J109" s="12">
        <v>-60.4</v>
      </c>
      <c r="K109" s="47" t="s">
        <v>739</v>
      </c>
      <c r="L109" s="9" t="str">
        <f t="shared" si="19"/>
        <v>No</v>
      </c>
    </row>
    <row r="110" spans="1:12" x14ac:dyDescent="0.2">
      <c r="A110" s="2" t="s">
        <v>524</v>
      </c>
      <c r="B110" s="37" t="s">
        <v>213</v>
      </c>
      <c r="C110" s="49" t="s">
        <v>213</v>
      </c>
      <c r="D110" s="46" t="str">
        <f t="shared" si="20"/>
        <v>N/A</v>
      </c>
      <c r="E110" s="38">
        <v>2542</v>
      </c>
      <c r="F110" s="46" t="str">
        <f t="shared" si="21"/>
        <v>N/A</v>
      </c>
      <c r="G110" s="38">
        <v>300</v>
      </c>
      <c r="H110" s="46" t="str">
        <f t="shared" si="22"/>
        <v>N/A</v>
      </c>
      <c r="I110" s="12" t="s">
        <v>213</v>
      </c>
      <c r="J110" s="12">
        <v>-88.2</v>
      </c>
      <c r="K110" s="47" t="s">
        <v>739</v>
      </c>
      <c r="L110" s="9" t="str">
        <f t="shared" si="19"/>
        <v>No</v>
      </c>
    </row>
    <row r="111" spans="1:12" ht="25.5" x14ac:dyDescent="0.2">
      <c r="A111" s="2" t="s">
        <v>1198</v>
      </c>
      <c r="B111" s="37" t="s">
        <v>213</v>
      </c>
      <c r="C111" s="49" t="s">
        <v>213</v>
      </c>
      <c r="D111" s="46" t="str">
        <f t="shared" si="20"/>
        <v>N/A</v>
      </c>
      <c r="E111" s="49">
        <v>1251.7136112999999</v>
      </c>
      <c r="F111" s="46" t="str">
        <f t="shared" si="21"/>
        <v>N/A</v>
      </c>
      <c r="G111" s="49">
        <v>4197.6166666999998</v>
      </c>
      <c r="H111" s="46" t="str">
        <f t="shared" si="22"/>
        <v>N/A</v>
      </c>
      <c r="I111" s="12" t="s">
        <v>213</v>
      </c>
      <c r="J111" s="12">
        <v>235.3</v>
      </c>
      <c r="K111" s="47" t="s">
        <v>739</v>
      </c>
      <c r="L111" s="9" t="str">
        <f t="shared" si="19"/>
        <v>No</v>
      </c>
    </row>
    <row r="112" spans="1:12" ht="25.5" x14ac:dyDescent="0.2">
      <c r="A112" s="2" t="s">
        <v>1199</v>
      </c>
      <c r="B112" s="37" t="s">
        <v>213</v>
      </c>
      <c r="C112" s="49" t="s">
        <v>213</v>
      </c>
      <c r="D112" s="46" t="str">
        <f t="shared" si="20"/>
        <v>N/A</v>
      </c>
      <c r="E112" s="49">
        <v>7613538</v>
      </c>
      <c r="F112" s="46" t="str">
        <f t="shared" si="21"/>
        <v>N/A</v>
      </c>
      <c r="G112" s="49">
        <v>8724603</v>
      </c>
      <c r="H112" s="46" t="str">
        <f t="shared" si="22"/>
        <v>N/A</v>
      </c>
      <c r="I112" s="12" t="s">
        <v>213</v>
      </c>
      <c r="J112" s="12">
        <v>14.59</v>
      </c>
      <c r="K112" s="47" t="s">
        <v>739</v>
      </c>
      <c r="L112" s="9" t="str">
        <f t="shared" si="19"/>
        <v>Yes</v>
      </c>
    </row>
    <row r="113" spans="1:12" ht="25.5" x14ac:dyDescent="0.2">
      <c r="A113" s="2" t="s">
        <v>525</v>
      </c>
      <c r="B113" s="37" t="s">
        <v>213</v>
      </c>
      <c r="C113" s="49" t="s">
        <v>213</v>
      </c>
      <c r="D113" s="46" t="str">
        <f t="shared" si="20"/>
        <v>N/A</v>
      </c>
      <c r="E113" s="38">
        <v>1527</v>
      </c>
      <c r="F113" s="46" t="str">
        <f t="shared" si="21"/>
        <v>N/A</v>
      </c>
      <c r="G113" s="38">
        <v>1675</v>
      </c>
      <c r="H113" s="46" t="str">
        <f t="shared" si="22"/>
        <v>N/A</v>
      </c>
      <c r="I113" s="12" t="s">
        <v>213</v>
      </c>
      <c r="J113" s="12">
        <v>9.6920000000000002</v>
      </c>
      <c r="K113" s="47" t="s">
        <v>739</v>
      </c>
      <c r="L113" s="9" t="str">
        <f t="shared" si="19"/>
        <v>Yes</v>
      </c>
    </row>
    <row r="114" spans="1:12" ht="25.5" x14ac:dyDescent="0.2">
      <c r="A114" s="2" t="s">
        <v>1200</v>
      </c>
      <c r="B114" s="37" t="s">
        <v>213</v>
      </c>
      <c r="C114" s="49" t="s">
        <v>213</v>
      </c>
      <c r="D114" s="46" t="str">
        <f t="shared" si="20"/>
        <v>N/A</v>
      </c>
      <c r="E114" s="49">
        <v>4985.9449901999997</v>
      </c>
      <c r="F114" s="46" t="str">
        <f t="shared" si="21"/>
        <v>N/A</v>
      </c>
      <c r="G114" s="49">
        <v>5208.7182089999997</v>
      </c>
      <c r="H114" s="46" t="str">
        <f t="shared" si="22"/>
        <v>N/A</v>
      </c>
      <c r="I114" s="12" t="s">
        <v>213</v>
      </c>
      <c r="J114" s="12">
        <v>4.468</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14486015</v>
      </c>
      <c r="F115" s="46" t="str">
        <f t="shared" ref="F115:F146" si="24">IF($B115="N/A","N/A",IF(E115&gt;10,"No",IF(E115&lt;-10,"No","Yes")))</f>
        <v>N/A</v>
      </c>
      <c r="G115" s="49">
        <v>14710702</v>
      </c>
      <c r="H115" s="46" t="str">
        <f t="shared" ref="H115:H146" si="25">IF($B115="N/A","N/A",IF(G115&gt;10,"No",IF(G115&lt;-10,"No","Yes")))</f>
        <v>N/A</v>
      </c>
      <c r="I115" s="12" t="s">
        <v>213</v>
      </c>
      <c r="J115" s="12">
        <v>1.5509999999999999</v>
      </c>
      <c r="K115" s="47" t="s">
        <v>739</v>
      </c>
      <c r="L115" s="9" t="str">
        <f t="shared" si="19"/>
        <v>Yes</v>
      </c>
    </row>
    <row r="116" spans="1:12" ht="25.5" x14ac:dyDescent="0.2">
      <c r="A116" s="2" t="s">
        <v>526</v>
      </c>
      <c r="B116" s="37" t="s">
        <v>213</v>
      </c>
      <c r="C116" s="49" t="s">
        <v>213</v>
      </c>
      <c r="D116" s="46" t="str">
        <f t="shared" si="23"/>
        <v>N/A</v>
      </c>
      <c r="E116" s="38">
        <v>4712</v>
      </c>
      <c r="F116" s="46" t="str">
        <f t="shared" si="24"/>
        <v>N/A</v>
      </c>
      <c r="G116" s="38">
        <v>4973</v>
      </c>
      <c r="H116" s="46" t="str">
        <f t="shared" si="25"/>
        <v>N/A</v>
      </c>
      <c r="I116" s="12" t="s">
        <v>213</v>
      </c>
      <c r="J116" s="12">
        <v>5.5389999999999997</v>
      </c>
      <c r="K116" s="47" t="s">
        <v>739</v>
      </c>
      <c r="L116" s="9" t="str">
        <f t="shared" si="19"/>
        <v>Yes</v>
      </c>
    </row>
    <row r="117" spans="1:12" ht="25.5" x14ac:dyDescent="0.2">
      <c r="A117" s="2" t="s">
        <v>1202</v>
      </c>
      <c r="B117" s="37" t="s">
        <v>213</v>
      </c>
      <c r="C117" s="49" t="s">
        <v>213</v>
      </c>
      <c r="D117" s="46" t="str">
        <f t="shared" si="23"/>
        <v>N/A</v>
      </c>
      <c r="E117" s="49">
        <v>3074.2816213999999</v>
      </c>
      <c r="F117" s="46" t="str">
        <f t="shared" si="24"/>
        <v>N/A</v>
      </c>
      <c r="G117" s="49">
        <v>2958.1142168000001</v>
      </c>
      <c r="H117" s="46" t="str">
        <f t="shared" si="25"/>
        <v>N/A</v>
      </c>
      <c r="I117" s="12" t="s">
        <v>213</v>
      </c>
      <c r="J117" s="12">
        <v>-3.78</v>
      </c>
      <c r="K117" s="47" t="s">
        <v>739</v>
      </c>
      <c r="L117" s="9" t="str">
        <f t="shared" si="19"/>
        <v>Yes</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35212</v>
      </c>
      <c r="F121" s="46" t="str">
        <f t="shared" si="24"/>
        <v>N/A</v>
      </c>
      <c r="G121" s="49">
        <v>32550</v>
      </c>
      <c r="H121" s="46" t="str">
        <f t="shared" si="25"/>
        <v>N/A</v>
      </c>
      <c r="I121" s="12" t="s">
        <v>213</v>
      </c>
      <c r="J121" s="12">
        <v>-7.56</v>
      </c>
      <c r="K121" s="47" t="s">
        <v>739</v>
      </c>
      <c r="L121" s="9" t="str">
        <f t="shared" si="19"/>
        <v>Yes</v>
      </c>
    </row>
    <row r="122" spans="1:12" x14ac:dyDescent="0.2">
      <c r="A122" s="2" t="s">
        <v>528</v>
      </c>
      <c r="B122" s="37" t="s">
        <v>213</v>
      </c>
      <c r="C122" s="49" t="s">
        <v>213</v>
      </c>
      <c r="D122" s="46" t="str">
        <f t="shared" si="23"/>
        <v>N/A</v>
      </c>
      <c r="E122" s="38">
        <v>14</v>
      </c>
      <c r="F122" s="46" t="str">
        <f t="shared" si="24"/>
        <v>N/A</v>
      </c>
      <c r="G122" s="38">
        <v>19</v>
      </c>
      <c r="H122" s="46" t="str">
        <f t="shared" si="25"/>
        <v>N/A</v>
      </c>
      <c r="I122" s="12" t="s">
        <v>213</v>
      </c>
      <c r="J122" s="12">
        <v>35.71</v>
      </c>
      <c r="K122" s="47" t="s">
        <v>739</v>
      </c>
      <c r="L122" s="9" t="str">
        <f t="shared" si="19"/>
        <v>No</v>
      </c>
    </row>
    <row r="123" spans="1:12" ht="25.5" x14ac:dyDescent="0.2">
      <c r="A123" s="2" t="s">
        <v>1206</v>
      </c>
      <c r="B123" s="37" t="s">
        <v>213</v>
      </c>
      <c r="C123" s="49" t="s">
        <v>213</v>
      </c>
      <c r="D123" s="46" t="str">
        <f t="shared" si="23"/>
        <v>N/A</v>
      </c>
      <c r="E123" s="49">
        <v>2515.1428571000001</v>
      </c>
      <c r="F123" s="46" t="str">
        <f t="shared" si="24"/>
        <v>N/A</v>
      </c>
      <c r="G123" s="49">
        <v>1713.1578947</v>
      </c>
      <c r="H123" s="46" t="str">
        <f t="shared" si="25"/>
        <v>N/A</v>
      </c>
      <c r="I123" s="12" t="s">
        <v>213</v>
      </c>
      <c r="J123" s="12">
        <v>-31.9</v>
      </c>
      <c r="K123" s="47" t="s">
        <v>739</v>
      </c>
      <c r="L123" s="9" t="str">
        <f t="shared" si="19"/>
        <v>No</v>
      </c>
    </row>
    <row r="124" spans="1:12" ht="25.5" x14ac:dyDescent="0.2">
      <c r="A124" s="2" t="s">
        <v>1207</v>
      </c>
      <c r="B124" s="37" t="s">
        <v>213</v>
      </c>
      <c r="C124" s="49" t="s">
        <v>213</v>
      </c>
      <c r="D124" s="46" t="str">
        <f t="shared" si="23"/>
        <v>N/A</v>
      </c>
      <c r="E124" s="49">
        <v>2756627</v>
      </c>
      <c r="F124" s="46" t="str">
        <f t="shared" si="24"/>
        <v>N/A</v>
      </c>
      <c r="G124" s="49">
        <v>534435</v>
      </c>
      <c r="H124" s="46" t="str">
        <f t="shared" si="25"/>
        <v>N/A</v>
      </c>
      <c r="I124" s="12" t="s">
        <v>213</v>
      </c>
      <c r="J124" s="12">
        <v>-80.599999999999994</v>
      </c>
      <c r="K124" s="47" t="s">
        <v>739</v>
      </c>
      <c r="L124" s="9" t="str">
        <f t="shared" si="19"/>
        <v>No</v>
      </c>
    </row>
    <row r="125" spans="1:12" ht="25.5" x14ac:dyDescent="0.2">
      <c r="A125" s="2" t="s">
        <v>529</v>
      </c>
      <c r="B125" s="37" t="s">
        <v>213</v>
      </c>
      <c r="C125" s="49" t="s">
        <v>213</v>
      </c>
      <c r="D125" s="46" t="str">
        <f t="shared" si="23"/>
        <v>N/A</v>
      </c>
      <c r="E125" s="38">
        <v>3477</v>
      </c>
      <c r="F125" s="46" t="str">
        <f t="shared" si="24"/>
        <v>N/A</v>
      </c>
      <c r="G125" s="38">
        <v>172</v>
      </c>
      <c r="H125" s="46" t="str">
        <f t="shared" si="25"/>
        <v>N/A</v>
      </c>
      <c r="I125" s="12" t="s">
        <v>213</v>
      </c>
      <c r="J125" s="12">
        <v>-95.1</v>
      </c>
      <c r="K125" s="47" t="s">
        <v>739</v>
      </c>
      <c r="L125" s="9" t="str">
        <f t="shared" si="19"/>
        <v>No</v>
      </c>
    </row>
    <row r="126" spans="1:12" ht="25.5" x14ac:dyDescent="0.2">
      <c r="A126" s="2" t="s">
        <v>1208</v>
      </c>
      <c r="B126" s="37" t="s">
        <v>213</v>
      </c>
      <c r="C126" s="49" t="s">
        <v>213</v>
      </c>
      <c r="D126" s="46" t="str">
        <f t="shared" si="23"/>
        <v>N/A</v>
      </c>
      <c r="E126" s="49">
        <v>792.81765889999997</v>
      </c>
      <c r="F126" s="46" t="str">
        <f t="shared" si="24"/>
        <v>N/A</v>
      </c>
      <c r="G126" s="49">
        <v>3107.1802326000002</v>
      </c>
      <c r="H126" s="46" t="str">
        <f t="shared" si="25"/>
        <v>N/A</v>
      </c>
      <c r="I126" s="12" t="s">
        <v>213</v>
      </c>
      <c r="J126" s="12">
        <v>291.89999999999998</v>
      </c>
      <c r="K126" s="47" t="s">
        <v>739</v>
      </c>
      <c r="L126" s="9" t="str">
        <f t="shared" si="19"/>
        <v>No</v>
      </c>
    </row>
    <row r="127" spans="1:12" ht="25.5" x14ac:dyDescent="0.2">
      <c r="A127" s="2" t="s">
        <v>1209</v>
      </c>
      <c r="B127" s="37" t="s">
        <v>213</v>
      </c>
      <c r="C127" s="49" t="s">
        <v>213</v>
      </c>
      <c r="D127" s="46" t="str">
        <f t="shared" si="23"/>
        <v>N/A</v>
      </c>
      <c r="E127" s="49">
        <v>1373329</v>
      </c>
      <c r="F127" s="46" t="str">
        <f t="shared" si="24"/>
        <v>N/A</v>
      </c>
      <c r="G127" s="49">
        <v>1379839</v>
      </c>
      <c r="H127" s="46" t="str">
        <f t="shared" si="25"/>
        <v>N/A</v>
      </c>
      <c r="I127" s="12" t="s">
        <v>213</v>
      </c>
      <c r="J127" s="12">
        <v>0.47399999999999998</v>
      </c>
      <c r="K127" s="47" t="s">
        <v>739</v>
      </c>
      <c r="L127" s="9" t="str">
        <f t="shared" si="19"/>
        <v>Yes</v>
      </c>
    </row>
    <row r="128" spans="1:12" x14ac:dyDescent="0.2">
      <c r="A128" s="2" t="s">
        <v>530</v>
      </c>
      <c r="B128" s="37" t="s">
        <v>213</v>
      </c>
      <c r="C128" s="49" t="s">
        <v>213</v>
      </c>
      <c r="D128" s="46" t="str">
        <f t="shared" si="23"/>
        <v>N/A</v>
      </c>
      <c r="E128" s="38">
        <v>1322</v>
      </c>
      <c r="F128" s="46" t="str">
        <f t="shared" si="24"/>
        <v>N/A</v>
      </c>
      <c r="G128" s="38">
        <v>1304</v>
      </c>
      <c r="H128" s="46" t="str">
        <f t="shared" si="25"/>
        <v>N/A</v>
      </c>
      <c r="I128" s="12" t="s">
        <v>213</v>
      </c>
      <c r="J128" s="12">
        <v>-1.36</v>
      </c>
      <c r="K128" s="47" t="s">
        <v>739</v>
      </c>
      <c r="L128" s="9" t="str">
        <f t="shared" si="19"/>
        <v>Yes</v>
      </c>
    </row>
    <row r="129" spans="1:12" ht="25.5" x14ac:dyDescent="0.2">
      <c r="A129" s="2" t="s">
        <v>1210</v>
      </c>
      <c r="B129" s="37" t="s">
        <v>213</v>
      </c>
      <c r="C129" s="49" t="s">
        <v>213</v>
      </c>
      <c r="D129" s="46" t="str">
        <f t="shared" si="23"/>
        <v>N/A</v>
      </c>
      <c r="E129" s="49">
        <v>1038.8267776</v>
      </c>
      <c r="F129" s="46" t="str">
        <f t="shared" si="24"/>
        <v>N/A</v>
      </c>
      <c r="G129" s="49">
        <v>1058.1587423000001</v>
      </c>
      <c r="H129" s="46" t="str">
        <f t="shared" si="25"/>
        <v>N/A</v>
      </c>
      <c r="I129" s="12" t="s">
        <v>213</v>
      </c>
      <c r="J129" s="12">
        <v>1.861</v>
      </c>
      <c r="K129" s="47" t="s">
        <v>739</v>
      </c>
      <c r="L129" s="9" t="str">
        <f t="shared" si="19"/>
        <v>Yes</v>
      </c>
    </row>
    <row r="130" spans="1:12" ht="25.5" x14ac:dyDescent="0.2">
      <c r="A130" s="2" t="s">
        <v>1211</v>
      </c>
      <c r="B130" s="37" t="s">
        <v>213</v>
      </c>
      <c r="C130" s="49" t="s">
        <v>213</v>
      </c>
      <c r="D130" s="46" t="str">
        <f t="shared" si="23"/>
        <v>N/A</v>
      </c>
      <c r="E130" s="49">
        <v>20086</v>
      </c>
      <c r="F130" s="46" t="str">
        <f t="shared" si="24"/>
        <v>N/A</v>
      </c>
      <c r="G130" s="49">
        <v>9702</v>
      </c>
      <c r="H130" s="46" t="str">
        <f t="shared" si="25"/>
        <v>N/A</v>
      </c>
      <c r="I130" s="12" t="s">
        <v>213</v>
      </c>
      <c r="J130" s="12">
        <v>-51.7</v>
      </c>
      <c r="K130" s="47" t="s">
        <v>739</v>
      </c>
      <c r="L130" s="9" t="str">
        <f t="shared" si="19"/>
        <v>No</v>
      </c>
    </row>
    <row r="131" spans="1:12" ht="25.5" x14ac:dyDescent="0.2">
      <c r="A131" s="2" t="s">
        <v>531</v>
      </c>
      <c r="B131" s="37" t="s">
        <v>213</v>
      </c>
      <c r="C131" s="49" t="s">
        <v>213</v>
      </c>
      <c r="D131" s="46" t="str">
        <f t="shared" si="23"/>
        <v>N/A</v>
      </c>
      <c r="E131" s="38">
        <v>21</v>
      </c>
      <c r="F131" s="46" t="str">
        <f t="shared" si="24"/>
        <v>N/A</v>
      </c>
      <c r="G131" s="38">
        <v>11</v>
      </c>
      <c r="H131" s="46" t="str">
        <f t="shared" si="25"/>
        <v>N/A</v>
      </c>
      <c r="I131" s="12" t="s">
        <v>213</v>
      </c>
      <c r="J131" s="12">
        <v>-57.1</v>
      </c>
      <c r="K131" s="47" t="s">
        <v>739</v>
      </c>
      <c r="L131" s="9" t="str">
        <f t="shared" si="19"/>
        <v>No</v>
      </c>
    </row>
    <row r="132" spans="1:12" ht="25.5" x14ac:dyDescent="0.2">
      <c r="A132" s="2" t="s">
        <v>1212</v>
      </c>
      <c r="B132" s="37" t="s">
        <v>213</v>
      </c>
      <c r="C132" s="49" t="s">
        <v>213</v>
      </c>
      <c r="D132" s="46" t="str">
        <f t="shared" si="23"/>
        <v>N/A</v>
      </c>
      <c r="E132" s="49">
        <v>956.47619048000001</v>
      </c>
      <c r="F132" s="46" t="str">
        <f t="shared" si="24"/>
        <v>N/A</v>
      </c>
      <c r="G132" s="49">
        <v>1078</v>
      </c>
      <c r="H132" s="46" t="str">
        <f t="shared" si="25"/>
        <v>N/A</v>
      </c>
      <c r="I132" s="12" t="s">
        <v>213</v>
      </c>
      <c r="J132" s="12">
        <v>12.71</v>
      </c>
      <c r="K132" s="47" t="s">
        <v>739</v>
      </c>
      <c r="L132" s="9" t="str">
        <f t="shared" si="19"/>
        <v>Yes</v>
      </c>
    </row>
    <row r="133" spans="1:12" ht="25.5" x14ac:dyDescent="0.2">
      <c r="A133" s="2" t="s">
        <v>1213</v>
      </c>
      <c r="B133" s="37" t="s">
        <v>213</v>
      </c>
      <c r="C133" s="49" t="s">
        <v>213</v>
      </c>
      <c r="D133" s="46" t="str">
        <f t="shared" si="23"/>
        <v>N/A</v>
      </c>
      <c r="E133" s="49">
        <v>1460</v>
      </c>
      <c r="F133" s="46" t="str">
        <f t="shared" si="24"/>
        <v>N/A</v>
      </c>
      <c r="G133" s="49">
        <v>3120</v>
      </c>
      <c r="H133" s="46" t="str">
        <f t="shared" si="25"/>
        <v>N/A</v>
      </c>
      <c r="I133" s="12" t="s">
        <v>213</v>
      </c>
      <c r="J133" s="12">
        <v>113.7</v>
      </c>
      <c r="K133" s="47" t="s">
        <v>739</v>
      </c>
      <c r="L133" s="9" t="str">
        <f t="shared" si="19"/>
        <v>No</v>
      </c>
    </row>
    <row r="134" spans="1:12" x14ac:dyDescent="0.2">
      <c r="A134" s="2" t="s">
        <v>532</v>
      </c>
      <c r="B134" s="37" t="s">
        <v>213</v>
      </c>
      <c r="C134" s="49" t="s">
        <v>213</v>
      </c>
      <c r="D134" s="46" t="str">
        <f t="shared" si="23"/>
        <v>N/A</v>
      </c>
      <c r="E134" s="38">
        <v>11</v>
      </c>
      <c r="F134" s="46" t="str">
        <f t="shared" si="24"/>
        <v>N/A</v>
      </c>
      <c r="G134" s="38">
        <v>12</v>
      </c>
      <c r="H134" s="46" t="str">
        <f t="shared" si="25"/>
        <v>N/A</v>
      </c>
      <c r="I134" s="12" t="s">
        <v>213</v>
      </c>
      <c r="J134" s="12">
        <v>140</v>
      </c>
      <c r="K134" s="47" t="s">
        <v>739</v>
      </c>
      <c r="L134" s="9" t="str">
        <f t="shared" si="19"/>
        <v>No</v>
      </c>
    </row>
    <row r="135" spans="1:12" ht="25.5" x14ac:dyDescent="0.2">
      <c r="A135" s="2" t="s">
        <v>1214</v>
      </c>
      <c r="B135" s="37" t="s">
        <v>213</v>
      </c>
      <c r="C135" s="49" t="s">
        <v>213</v>
      </c>
      <c r="D135" s="46" t="str">
        <f t="shared" si="23"/>
        <v>N/A</v>
      </c>
      <c r="E135" s="49">
        <v>292</v>
      </c>
      <c r="F135" s="46" t="str">
        <f t="shared" si="24"/>
        <v>N/A</v>
      </c>
      <c r="G135" s="49">
        <v>260</v>
      </c>
      <c r="H135" s="46" t="str">
        <f t="shared" si="25"/>
        <v>N/A</v>
      </c>
      <c r="I135" s="12" t="s">
        <v>213</v>
      </c>
      <c r="J135" s="12">
        <v>-11</v>
      </c>
      <c r="K135" s="47" t="s">
        <v>739</v>
      </c>
      <c r="L135" s="9" t="str">
        <f t="shared" si="19"/>
        <v>Yes</v>
      </c>
    </row>
    <row r="136" spans="1:12" x14ac:dyDescent="0.2">
      <c r="A136" s="2" t="s">
        <v>1215</v>
      </c>
      <c r="B136" s="37" t="s">
        <v>213</v>
      </c>
      <c r="C136" s="49" t="s">
        <v>213</v>
      </c>
      <c r="D136" s="46" t="str">
        <f t="shared" si="23"/>
        <v>N/A</v>
      </c>
      <c r="E136" s="49">
        <v>26251826</v>
      </c>
      <c r="F136" s="46" t="str">
        <f t="shared" si="24"/>
        <v>N/A</v>
      </c>
      <c r="G136" s="49">
        <v>37828555</v>
      </c>
      <c r="H136" s="46" t="str">
        <f t="shared" si="25"/>
        <v>N/A</v>
      </c>
      <c r="I136" s="12" t="s">
        <v>213</v>
      </c>
      <c r="J136" s="12">
        <v>44.1</v>
      </c>
      <c r="K136" s="47" t="s">
        <v>739</v>
      </c>
      <c r="L136" s="9" t="str">
        <f t="shared" si="19"/>
        <v>No</v>
      </c>
    </row>
    <row r="137" spans="1:12" x14ac:dyDescent="0.2">
      <c r="A137" s="2" t="s">
        <v>533</v>
      </c>
      <c r="B137" s="37" t="s">
        <v>213</v>
      </c>
      <c r="C137" s="49" t="s">
        <v>213</v>
      </c>
      <c r="D137" s="46" t="str">
        <f t="shared" si="23"/>
        <v>N/A</v>
      </c>
      <c r="E137" s="38">
        <v>1304</v>
      </c>
      <c r="F137" s="46" t="str">
        <f t="shared" si="24"/>
        <v>N/A</v>
      </c>
      <c r="G137" s="38">
        <v>1380</v>
      </c>
      <c r="H137" s="46" t="str">
        <f t="shared" si="25"/>
        <v>N/A</v>
      </c>
      <c r="I137" s="12" t="s">
        <v>213</v>
      </c>
      <c r="J137" s="12">
        <v>5.8280000000000003</v>
      </c>
      <c r="K137" s="47" t="s">
        <v>739</v>
      </c>
      <c r="L137" s="9" t="str">
        <f t="shared" si="19"/>
        <v>Yes</v>
      </c>
    </row>
    <row r="138" spans="1:12" x14ac:dyDescent="0.2">
      <c r="A138" s="2" t="s">
        <v>1216</v>
      </c>
      <c r="B138" s="37" t="s">
        <v>213</v>
      </c>
      <c r="C138" s="49" t="s">
        <v>213</v>
      </c>
      <c r="D138" s="46" t="str">
        <f t="shared" si="23"/>
        <v>N/A</v>
      </c>
      <c r="E138" s="49">
        <v>20131.768404999999</v>
      </c>
      <c r="F138" s="46" t="str">
        <f t="shared" si="24"/>
        <v>N/A</v>
      </c>
      <c r="G138" s="49">
        <v>27411.996376999999</v>
      </c>
      <c r="H138" s="46" t="str">
        <f t="shared" si="25"/>
        <v>N/A</v>
      </c>
      <c r="I138" s="12" t="s">
        <v>213</v>
      </c>
      <c r="J138" s="12">
        <v>36.159999999999997</v>
      </c>
      <c r="K138" s="47" t="s">
        <v>739</v>
      </c>
      <c r="L138" s="9" t="str">
        <f t="shared" si="19"/>
        <v>No</v>
      </c>
    </row>
    <row r="139" spans="1:12" x14ac:dyDescent="0.2">
      <c r="A139" s="60" t="s">
        <v>406</v>
      </c>
      <c r="B139" s="14" t="s">
        <v>213</v>
      </c>
      <c r="C139" s="14">
        <v>8883697604</v>
      </c>
      <c r="D139" s="11" t="str">
        <f t="shared" si="23"/>
        <v>N/A</v>
      </c>
      <c r="E139" s="14">
        <v>9421148110</v>
      </c>
      <c r="F139" s="11" t="str">
        <f t="shared" si="24"/>
        <v>N/A</v>
      </c>
      <c r="G139" s="14">
        <v>10533092882</v>
      </c>
      <c r="H139" s="11" t="str">
        <f t="shared" si="25"/>
        <v>N/A</v>
      </c>
      <c r="I139" s="12">
        <v>6.05</v>
      </c>
      <c r="J139" s="12">
        <v>11.8</v>
      </c>
      <c r="K139" s="14" t="s">
        <v>213</v>
      </c>
      <c r="L139" s="9" t="str">
        <f t="shared" ref="L139:L158" si="26">IF(J139="Div by 0", "N/A", IF(K139="N/A","N/A", IF(J139&gt;VALUE(MID(K139,1,2)), "No", IF(J139&lt;-1*VALUE(MID(K139,1,2)), "No", "Yes"))))</f>
        <v>N/A</v>
      </c>
    </row>
    <row r="140" spans="1:12" x14ac:dyDescent="0.2">
      <c r="A140" s="60" t="s">
        <v>1217</v>
      </c>
      <c r="B140" s="14" t="s">
        <v>213</v>
      </c>
      <c r="C140" s="14">
        <v>6103.8973131000002</v>
      </c>
      <c r="D140" s="11" t="str">
        <f t="shared" si="23"/>
        <v>N/A</v>
      </c>
      <c r="E140" s="14">
        <v>6601.9687936999999</v>
      </c>
      <c r="F140" s="11" t="str">
        <f t="shared" si="24"/>
        <v>N/A</v>
      </c>
      <c r="G140" s="14">
        <v>7311.3272735999999</v>
      </c>
      <c r="H140" s="11" t="str">
        <f t="shared" si="25"/>
        <v>N/A</v>
      </c>
      <c r="I140" s="12">
        <v>8.16</v>
      </c>
      <c r="J140" s="12">
        <v>10.74</v>
      </c>
      <c r="K140" s="14" t="s">
        <v>213</v>
      </c>
      <c r="L140" s="9" t="str">
        <f t="shared" si="26"/>
        <v>N/A</v>
      </c>
    </row>
    <row r="141" spans="1:12" x14ac:dyDescent="0.2">
      <c r="A141" s="60" t="s">
        <v>407</v>
      </c>
      <c r="B141" s="14" t="s">
        <v>213</v>
      </c>
      <c r="C141" s="14">
        <v>12111431</v>
      </c>
      <c r="D141" s="11" t="str">
        <f t="shared" si="23"/>
        <v>N/A</v>
      </c>
      <c r="E141" s="14">
        <v>306974</v>
      </c>
      <c r="F141" s="11" t="str">
        <f t="shared" si="24"/>
        <v>N/A</v>
      </c>
      <c r="G141" s="14">
        <v>13626</v>
      </c>
      <c r="H141" s="11" t="str">
        <f t="shared" si="25"/>
        <v>N/A</v>
      </c>
      <c r="I141" s="12">
        <v>-97.5</v>
      </c>
      <c r="J141" s="12">
        <v>-95.6</v>
      </c>
      <c r="K141" s="14" t="s">
        <v>213</v>
      </c>
      <c r="L141" s="9" t="str">
        <f t="shared" si="26"/>
        <v>N/A</v>
      </c>
    </row>
    <row r="142" spans="1:12" x14ac:dyDescent="0.2">
      <c r="A142" s="60" t="s">
        <v>1218</v>
      </c>
      <c r="B142" s="14" t="s">
        <v>213</v>
      </c>
      <c r="C142" s="14">
        <v>3087.2880448999999</v>
      </c>
      <c r="D142" s="11" t="str">
        <f t="shared" si="23"/>
        <v>N/A</v>
      </c>
      <c r="E142" s="14">
        <v>110.38259619</v>
      </c>
      <c r="F142" s="11" t="str">
        <f t="shared" si="24"/>
        <v>N/A</v>
      </c>
      <c r="G142" s="14">
        <v>7.1829204005999996</v>
      </c>
      <c r="H142" s="11" t="str">
        <f t="shared" si="25"/>
        <v>N/A</v>
      </c>
      <c r="I142" s="12">
        <v>-96.4</v>
      </c>
      <c r="J142" s="12">
        <v>-93.5</v>
      </c>
      <c r="K142" s="14" t="s">
        <v>213</v>
      </c>
      <c r="L142" s="9" t="str">
        <f t="shared" si="26"/>
        <v>N/A</v>
      </c>
    </row>
    <row r="143" spans="1:12" x14ac:dyDescent="0.2">
      <c r="A143" s="60" t="s">
        <v>408</v>
      </c>
      <c r="B143" s="14" t="s">
        <v>213</v>
      </c>
      <c r="C143" s="14">
        <v>2474275</v>
      </c>
      <c r="D143" s="11" t="str">
        <f t="shared" si="23"/>
        <v>N/A</v>
      </c>
      <c r="E143" s="14">
        <v>5257382</v>
      </c>
      <c r="F143" s="11" t="str">
        <f t="shared" si="24"/>
        <v>N/A</v>
      </c>
      <c r="G143" s="14">
        <v>6115722</v>
      </c>
      <c r="H143" s="11" t="str">
        <f t="shared" si="25"/>
        <v>N/A</v>
      </c>
      <c r="I143" s="12">
        <v>112.5</v>
      </c>
      <c r="J143" s="12">
        <v>16.329999999999998</v>
      </c>
      <c r="K143" s="14" t="s">
        <v>213</v>
      </c>
      <c r="L143" s="9" t="str">
        <f t="shared" si="26"/>
        <v>N/A</v>
      </c>
    </row>
    <row r="144" spans="1:12" ht="25.5" x14ac:dyDescent="0.2">
      <c r="A144" s="60" t="s">
        <v>1219</v>
      </c>
      <c r="B144" s="14" t="s">
        <v>213</v>
      </c>
      <c r="C144" s="14">
        <v>35.625683926000001</v>
      </c>
      <c r="D144" s="11" t="str">
        <f t="shared" si="23"/>
        <v>N/A</v>
      </c>
      <c r="E144" s="14">
        <v>49.767434375999997</v>
      </c>
      <c r="F144" s="11" t="str">
        <f t="shared" si="24"/>
        <v>N/A</v>
      </c>
      <c r="G144" s="14">
        <v>52.001343456999997</v>
      </c>
      <c r="H144" s="11" t="str">
        <f t="shared" si="25"/>
        <v>N/A</v>
      </c>
      <c r="I144" s="12">
        <v>39.700000000000003</v>
      </c>
      <c r="J144" s="12">
        <v>4.4889999999999999</v>
      </c>
      <c r="K144" s="14" t="s">
        <v>213</v>
      </c>
      <c r="L144" s="9" t="str">
        <f t="shared" si="26"/>
        <v>N/A</v>
      </c>
    </row>
    <row r="145" spans="1:13" x14ac:dyDescent="0.2">
      <c r="A145" s="60" t="s">
        <v>409</v>
      </c>
      <c r="B145" s="14" t="s">
        <v>213</v>
      </c>
      <c r="C145" s="14">
        <v>62778927</v>
      </c>
      <c r="D145" s="11" t="str">
        <f t="shared" si="23"/>
        <v>N/A</v>
      </c>
      <c r="E145" s="14">
        <v>60382742</v>
      </c>
      <c r="F145" s="11" t="str">
        <f t="shared" si="24"/>
        <v>N/A</v>
      </c>
      <c r="G145" s="14">
        <v>63984990</v>
      </c>
      <c r="H145" s="11" t="str">
        <f t="shared" si="25"/>
        <v>N/A</v>
      </c>
      <c r="I145" s="12">
        <v>-3.82</v>
      </c>
      <c r="J145" s="12">
        <v>5.9660000000000002</v>
      </c>
      <c r="K145" s="14" t="s">
        <v>213</v>
      </c>
      <c r="L145" s="9" t="str">
        <f t="shared" si="26"/>
        <v>N/A</v>
      </c>
    </row>
    <row r="146" spans="1:13" x14ac:dyDescent="0.2">
      <c r="A146" s="60" t="s">
        <v>1220</v>
      </c>
      <c r="B146" s="14" t="s">
        <v>213</v>
      </c>
      <c r="C146" s="14">
        <v>3933.2702838</v>
      </c>
      <c r="D146" s="11" t="str">
        <f t="shared" si="23"/>
        <v>N/A</v>
      </c>
      <c r="E146" s="14">
        <v>3979.8801739999999</v>
      </c>
      <c r="F146" s="11" t="str">
        <f t="shared" si="24"/>
        <v>N/A</v>
      </c>
      <c r="G146" s="14">
        <v>4117.1732836000001</v>
      </c>
      <c r="H146" s="11" t="str">
        <f t="shared" si="25"/>
        <v>N/A</v>
      </c>
      <c r="I146" s="12">
        <v>1.1850000000000001</v>
      </c>
      <c r="J146" s="12">
        <v>3.45</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8"/>
    </row>
    <row r="154" spans="1:13" x14ac:dyDescent="0.2">
      <c r="A154" s="60"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2662.2347724000001</v>
      </c>
      <c r="D164" s="132" t="str">
        <f t="shared" ref="D164" si="31">IF($B164="N/A","N/A",IF(C164&gt;10,"No",IF(C164&lt;-10,"No","Yes")))</f>
        <v>N/A</v>
      </c>
      <c r="E164" s="131">
        <v>2902.1586613999998</v>
      </c>
      <c r="F164" s="132" t="str">
        <f t="shared" ref="F164" si="32">IF($B164="N/A","N/A",IF(E164&gt;10,"No",IF(E164&lt;-10,"No","Yes")))</f>
        <v>N/A</v>
      </c>
      <c r="G164" s="131">
        <v>3108.6812267</v>
      </c>
      <c r="H164" s="132" t="str">
        <f t="shared" ref="H164" si="33">IF($B164="N/A","N/A",IF(G164&gt;10,"No",IF(G164&lt;-10,"No","Yes")))</f>
        <v>N/A</v>
      </c>
      <c r="I164" s="133">
        <v>9.0120000000000005</v>
      </c>
      <c r="J164" s="133">
        <v>7.1159999999999997</v>
      </c>
      <c r="K164" s="134" t="s">
        <v>739</v>
      </c>
      <c r="L164" s="135" t="str">
        <f>IF(J164="Div by 0", "N/A", IF(OR(J164="N/A",K164="N/A"),"N/A", IF(J164&gt;VALUE(MID(K164,1,2)), "No", IF(J164&lt;-1*VALUE(MID(K164,1,2)), "No", "Yes"))))</f>
        <v>Yes</v>
      </c>
      <c r="N164" s="69"/>
    </row>
    <row r="165" spans="1:16" x14ac:dyDescent="0.2">
      <c r="A165" s="60" t="s">
        <v>1229</v>
      </c>
      <c r="B165" s="14" t="s">
        <v>213</v>
      </c>
      <c r="C165" s="14">
        <v>2682.4123082999999</v>
      </c>
      <c r="D165" s="11" t="str">
        <f t="shared" ref="D165:D171" si="34">IF($B165="N/A","N/A",IF(C165&gt;10,"No",IF(C165&lt;-10,"No","Yes")))</f>
        <v>N/A</v>
      </c>
      <c r="E165" s="14">
        <v>2908.1234448999999</v>
      </c>
      <c r="F165" s="11" t="str">
        <f t="shared" ref="F165:F171" si="35">IF($B165="N/A","N/A",IF(E165&gt;10,"No",IF(E165&lt;-10,"No","Yes")))</f>
        <v>N/A</v>
      </c>
      <c r="G165" s="14">
        <v>3111.1654662000001</v>
      </c>
      <c r="H165" s="11" t="str">
        <f t="shared" ref="H165:H171" si="36">IF($B165="N/A","N/A",IF(G165&gt;10,"No",IF(G165&lt;-10,"No","Yes")))</f>
        <v>N/A</v>
      </c>
      <c r="I165" s="12">
        <v>8.4139999999999997</v>
      </c>
      <c r="J165" s="12">
        <v>6.9820000000000002</v>
      </c>
      <c r="K165" s="47" t="s">
        <v>739</v>
      </c>
      <c r="L165" s="9" t="str">
        <f>IF(J165="Div by 0", "N/A", IF(OR(J165="N/A",K165="N/A"),"N/A", IF(J165&gt;VALUE(MID(K165,1,2)), "No", IF(J165&lt;-1*VALUE(MID(K165,1,2)), "No", "Yes"))))</f>
        <v>Yes</v>
      </c>
      <c r="N165" s="69"/>
    </row>
    <row r="166" spans="1:16" x14ac:dyDescent="0.2">
      <c r="A166" s="60" t="s">
        <v>1230</v>
      </c>
      <c r="B166" s="14" t="s">
        <v>213</v>
      </c>
      <c r="C166" s="14">
        <v>2367.6396807000001</v>
      </c>
      <c r="D166" s="11" t="str">
        <f t="shared" si="34"/>
        <v>N/A</v>
      </c>
      <c r="E166" s="14">
        <v>2812.6080160000001</v>
      </c>
      <c r="F166" s="11" t="str">
        <f t="shared" si="35"/>
        <v>N/A</v>
      </c>
      <c r="G166" s="14">
        <v>3069.4787855</v>
      </c>
      <c r="H166" s="11" t="str">
        <f t="shared" si="36"/>
        <v>N/A</v>
      </c>
      <c r="I166" s="12">
        <v>18.79</v>
      </c>
      <c r="J166" s="12">
        <v>9.1329999999999991</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1458747</v>
      </c>
      <c r="D6" s="11" t="str">
        <f t="shared" ref="D6:D11" si="0">IF($B6="N/A","N/A",IF(C6&gt;10,"No",IF(C6&lt;-10,"No","Yes")))</f>
        <v>N/A</v>
      </c>
      <c r="E6" s="1">
        <v>1430310</v>
      </c>
      <c r="F6" s="11" t="str">
        <f t="shared" ref="F6:F11" si="1">IF($B6="N/A","N/A",IF(E6&gt;10,"No",IF(E6&lt;-10,"No","Yes")))</f>
        <v>N/A</v>
      </c>
      <c r="G6" s="1">
        <v>1444007</v>
      </c>
      <c r="H6" s="11" t="str">
        <f t="shared" ref="H6:H11" si="2">IF($B6="N/A","N/A",IF(G6&gt;10,"No",IF(G6&lt;-10,"No","Yes")))</f>
        <v>N/A</v>
      </c>
      <c r="I6" s="12">
        <v>-1.95</v>
      </c>
      <c r="J6" s="12">
        <v>0.95760000000000001</v>
      </c>
      <c r="K6" s="1" t="s">
        <v>739</v>
      </c>
      <c r="L6" s="9" t="str">
        <f t="shared" ref="L6:L14" si="3">IF(J6="Div by 0", "N/A", IF(K6="N/A","N/A", IF(J6&gt;VALUE(MID(K6,1,2)), "No", IF(J6&lt;-1*VALUE(MID(K6,1,2)), "No", "Yes"))))</f>
        <v>Yes</v>
      </c>
    </row>
    <row r="7" spans="1:12" x14ac:dyDescent="0.2">
      <c r="A7" s="18" t="s">
        <v>100</v>
      </c>
      <c r="B7" s="50" t="s">
        <v>213</v>
      </c>
      <c r="C7" s="1">
        <v>64964</v>
      </c>
      <c r="D7" s="11" t="str">
        <f t="shared" si="0"/>
        <v>N/A</v>
      </c>
      <c r="E7" s="1">
        <v>56973</v>
      </c>
      <c r="F7" s="11" t="str">
        <f t="shared" si="1"/>
        <v>N/A</v>
      </c>
      <c r="G7" s="1">
        <v>56985</v>
      </c>
      <c r="H7" s="11" t="str">
        <f t="shared" si="2"/>
        <v>N/A</v>
      </c>
      <c r="I7" s="12">
        <v>-12.3</v>
      </c>
      <c r="J7" s="12">
        <v>2.1100000000000001E-2</v>
      </c>
      <c r="K7" s="50" t="s">
        <v>739</v>
      </c>
      <c r="L7" s="9" t="str">
        <f t="shared" si="3"/>
        <v>Yes</v>
      </c>
    </row>
    <row r="8" spans="1:12" x14ac:dyDescent="0.2">
      <c r="A8" s="18" t="s">
        <v>101</v>
      </c>
      <c r="B8" s="50" t="s">
        <v>213</v>
      </c>
      <c r="C8" s="1">
        <v>322096</v>
      </c>
      <c r="D8" s="11" t="str">
        <f t="shared" si="0"/>
        <v>N/A</v>
      </c>
      <c r="E8" s="1">
        <v>252818</v>
      </c>
      <c r="F8" s="11" t="str">
        <f t="shared" si="1"/>
        <v>N/A</v>
      </c>
      <c r="G8" s="1">
        <v>248596</v>
      </c>
      <c r="H8" s="11" t="str">
        <f t="shared" si="2"/>
        <v>N/A</v>
      </c>
      <c r="I8" s="12">
        <v>-21.5</v>
      </c>
      <c r="J8" s="12">
        <v>-1.67</v>
      </c>
      <c r="K8" s="50" t="s">
        <v>739</v>
      </c>
      <c r="L8" s="9" t="str">
        <f t="shared" si="3"/>
        <v>Yes</v>
      </c>
    </row>
    <row r="9" spans="1:12" x14ac:dyDescent="0.2">
      <c r="A9" s="18" t="s">
        <v>104</v>
      </c>
      <c r="B9" s="50" t="s">
        <v>213</v>
      </c>
      <c r="C9" s="1">
        <v>784650</v>
      </c>
      <c r="D9" s="11" t="str">
        <f t="shared" si="0"/>
        <v>N/A</v>
      </c>
      <c r="E9" s="1">
        <v>811321</v>
      </c>
      <c r="F9" s="11" t="str">
        <f t="shared" si="1"/>
        <v>N/A</v>
      </c>
      <c r="G9" s="1">
        <v>822098</v>
      </c>
      <c r="H9" s="11" t="str">
        <f t="shared" si="2"/>
        <v>N/A</v>
      </c>
      <c r="I9" s="12">
        <v>3.399</v>
      </c>
      <c r="J9" s="12">
        <v>1.3280000000000001</v>
      </c>
      <c r="K9" s="50" t="s">
        <v>739</v>
      </c>
      <c r="L9" s="9" t="str">
        <f t="shared" si="3"/>
        <v>Yes</v>
      </c>
    </row>
    <row r="10" spans="1:12" x14ac:dyDescent="0.2">
      <c r="A10" s="18" t="s">
        <v>105</v>
      </c>
      <c r="B10" s="50" t="s">
        <v>213</v>
      </c>
      <c r="C10" s="1">
        <v>287037</v>
      </c>
      <c r="D10" s="11" t="str">
        <f t="shared" si="0"/>
        <v>N/A</v>
      </c>
      <c r="E10" s="1">
        <v>309198</v>
      </c>
      <c r="F10" s="11" t="str">
        <f t="shared" si="1"/>
        <v>N/A</v>
      </c>
      <c r="G10" s="1">
        <v>316328</v>
      </c>
      <c r="H10" s="11" t="str">
        <f t="shared" si="2"/>
        <v>N/A</v>
      </c>
      <c r="I10" s="12">
        <v>7.7210000000000001</v>
      </c>
      <c r="J10" s="12">
        <v>2.306</v>
      </c>
      <c r="K10" s="50" t="s">
        <v>739</v>
      </c>
      <c r="L10" s="9" t="str">
        <f t="shared" si="3"/>
        <v>Yes</v>
      </c>
    </row>
    <row r="11" spans="1:12" x14ac:dyDescent="0.2">
      <c r="A11" s="18" t="s">
        <v>77</v>
      </c>
      <c r="B11" s="1" t="s">
        <v>213</v>
      </c>
      <c r="C11" s="1">
        <v>1239240.73</v>
      </c>
      <c r="D11" s="46" t="str">
        <f t="shared" si="0"/>
        <v>N/A</v>
      </c>
      <c r="E11" s="1">
        <v>1229688.3400000001</v>
      </c>
      <c r="F11" s="11" t="str">
        <f t="shared" si="1"/>
        <v>N/A</v>
      </c>
      <c r="G11" s="1">
        <v>1240133.93</v>
      </c>
      <c r="H11" s="11" t="str">
        <f t="shared" si="2"/>
        <v>N/A</v>
      </c>
      <c r="I11" s="12">
        <v>-0.77100000000000002</v>
      </c>
      <c r="J11" s="12">
        <v>0.84950000000000003</v>
      </c>
      <c r="K11" s="1" t="s">
        <v>740</v>
      </c>
      <c r="L11" s="9" t="str">
        <f t="shared" si="3"/>
        <v>Yes</v>
      </c>
    </row>
    <row r="12" spans="1:12" x14ac:dyDescent="0.2">
      <c r="A12" s="18" t="s">
        <v>115</v>
      </c>
      <c r="B12" s="1" t="s">
        <v>213</v>
      </c>
      <c r="C12" s="1">
        <v>221084</v>
      </c>
      <c r="D12" s="1" t="s">
        <v>213</v>
      </c>
      <c r="E12" s="1">
        <v>165479</v>
      </c>
      <c r="F12" s="1" t="s">
        <v>213</v>
      </c>
      <c r="G12" s="1">
        <v>164890</v>
      </c>
      <c r="H12" s="1" t="s">
        <v>213</v>
      </c>
      <c r="I12" s="12">
        <v>-25.2</v>
      </c>
      <c r="J12" s="12">
        <v>-0.35599999999999998</v>
      </c>
      <c r="K12" s="1" t="s">
        <v>740</v>
      </c>
      <c r="L12" s="9" t="str">
        <f t="shared" si="3"/>
        <v>Yes</v>
      </c>
    </row>
    <row r="13" spans="1:12" x14ac:dyDescent="0.2">
      <c r="A13" s="18" t="s">
        <v>449</v>
      </c>
      <c r="B13" s="1" t="s">
        <v>213</v>
      </c>
      <c r="C13" s="1">
        <v>63630</v>
      </c>
      <c r="D13" s="1" t="s">
        <v>213</v>
      </c>
      <c r="E13" s="1">
        <v>55905</v>
      </c>
      <c r="F13" s="1" t="s">
        <v>213</v>
      </c>
      <c r="G13" s="1">
        <v>56010</v>
      </c>
      <c r="H13" s="1" t="s">
        <v>213</v>
      </c>
      <c r="I13" s="12">
        <v>-12.1</v>
      </c>
      <c r="J13" s="12">
        <v>0.18779999999999999</v>
      </c>
      <c r="K13" s="1" t="s">
        <v>740</v>
      </c>
      <c r="L13" s="9" t="str">
        <f t="shared" si="3"/>
        <v>Yes</v>
      </c>
    </row>
    <row r="14" spans="1:12" x14ac:dyDescent="0.2">
      <c r="A14" s="18" t="s">
        <v>450</v>
      </c>
      <c r="B14" s="1" t="s">
        <v>213</v>
      </c>
      <c r="C14" s="1">
        <v>152621</v>
      </c>
      <c r="D14" s="1" t="s">
        <v>213</v>
      </c>
      <c r="E14" s="1">
        <v>104431</v>
      </c>
      <c r="F14" s="1" t="s">
        <v>213</v>
      </c>
      <c r="G14" s="1">
        <v>103348</v>
      </c>
      <c r="H14" s="1" t="s">
        <v>213</v>
      </c>
      <c r="I14" s="12">
        <v>-31.6</v>
      </c>
      <c r="J14" s="12">
        <v>-1.04</v>
      </c>
      <c r="K14" s="1" t="s">
        <v>740</v>
      </c>
      <c r="L14" s="9" t="str">
        <f t="shared" si="3"/>
        <v>Yes</v>
      </c>
    </row>
    <row r="15" spans="1:12" x14ac:dyDescent="0.2">
      <c r="A15" s="4" t="s">
        <v>58</v>
      </c>
      <c r="B15" s="50" t="s">
        <v>213</v>
      </c>
      <c r="C15" s="14">
        <v>8886172329</v>
      </c>
      <c r="D15" s="11" t="str">
        <f t="shared" ref="D15:D20" si="4">IF($B15="N/A","N/A",IF(C15&gt;10,"No",IF(C15&lt;-10,"No","Yes")))</f>
        <v>N/A</v>
      </c>
      <c r="E15" s="14">
        <v>9423743431</v>
      </c>
      <c r="F15" s="11" t="str">
        <f t="shared" ref="F15:F20" si="5">IF($B15="N/A","N/A",IF(E15&gt;10,"No",IF(E15&lt;-10,"No","Yes")))</f>
        <v>N/A</v>
      </c>
      <c r="G15" s="14">
        <v>10535828097</v>
      </c>
      <c r="H15" s="11" t="str">
        <f t="shared" ref="H15:H20" si="6">IF($B15="N/A","N/A",IF(G15&gt;10,"No",IF(G15&lt;-10,"No","Yes")))</f>
        <v>N/A</v>
      </c>
      <c r="I15" s="12">
        <v>6.05</v>
      </c>
      <c r="J15" s="12">
        <v>11.8</v>
      </c>
      <c r="K15" s="50" t="s">
        <v>739</v>
      </c>
      <c r="L15" s="9" t="str">
        <f t="shared" ref="L15:L20" si="7">IF(J15="Div by 0", "N/A", IF(K15="N/A","N/A", IF(J15&gt;VALUE(MID(K15,1,2)), "No", IF(J15&lt;-1*VALUE(MID(K15,1,2)), "No", "Yes"))))</f>
        <v>Yes</v>
      </c>
    </row>
    <row r="16" spans="1:12" x14ac:dyDescent="0.2">
      <c r="A16" s="4" t="s">
        <v>1133</v>
      </c>
      <c r="B16" s="50" t="s">
        <v>213</v>
      </c>
      <c r="C16" s="14">
        <v>6091.6473720000004</v>
      </c>
      <c r="D16" s="11" t="str">
        <f t="shared" si="4"/>
        <v>N/A</v>
      </c>
      <c r="E16" s="14">
        <v>6588.602073</v>
      </c>
      <c r="F16" s="11" t="str">
        <f t="shared" si="5"/>
        <v>N/A</v>
      </c>
      <c r="G16" s="14">
        <v>7296.2444759999998</v>
      </c>
      <c r="H16" s="11" t="str">
        <f t="shared" si="6"/>
        <v>N/A</v>
      </c>
      <c r="I16" s="12">
        <v>8.1579999999999995</v>
      </c>
      <c r="J16" s="12">
        <v>10.74</v>
      </c>
      <c r="K16" s="50" t="s">
        <v>739</v>
      </c>
      <c r="L16" s="9" t="str">
        <f t="shared" si="7"/>
        <v>Yes</v>
      </c>
    </row>
    <row r="17" spans="1:12" x14ac:dyDescent="0.2">
      <c r="A17" s="4" t="s">
        <v>1233</v>
      </c>
      <c r="B17" s="50" t="s">
        <v>213</v>
      </c>
      <c r="C17" s="14">
        <v>15450.783357</v>
      </c>
      <c r="D17" s="11" t="str">
        <f t="shared" si="4"/>
        <v>N/A</v>
      </c>
      <c r="E17" s="14">
        <v>21952.642180999999</v>
      </c>
      <c r="F17" s="11" t="str">
        <f t="shared" si="5"/>
        <v>N/A</v>
      </c>
      <c r="G17" s="14">
        <v>26538.742493999998</v>
      </c>
      <c r="H17" s="11" t="str">
        <f t="shared" si="6"/>
        <v>N/A</v>
      </c>
      <c r="I17" s="12">
        <v>42.08</v>
      </c>
      <c r="J17" s="12">
        <v>20.89</v>
      </c>
      <c r="K17" s="50" t="s">
        <v>739</v>
      </c>
      <c r="L17" s="9" t="str">
        <f t="shared" si="7"/>
        <v>Yes</v>
      </c>
    </row>
    <row r="18" spans="1:12" x14ac:dyDescent="0.2">
      <c r="A18" s="4" t="s">
        <v>1234</v>
      </c>
      <c r="B18" s="50" t="s">
        <v>213</v>
      </c>
      <c r="C18" s="14">
        <v>11784.319858000001</v>
      </c>
      <c r="D18" s="11" t="str">
        <f t="shared" si="4"/>
        <v>N/A</v>
      </c>
      <c r="E18" s="14">
        <v>14540.941357</v>
      </c>
      <c r="F18" s="11" t="str">
        <f t="shared" si="5"/>
        <v>N/A</v>
      </c>
      <c r="G18" s="14">
        <v>16692.609567</v>
      </c>
      <c r="H18" s="11" t="str">
        <f t="shared" si="6"/>
        <v>N/A</v>
      </c>
      <c r="I18" s="12">
        <v>23.39</v>
      </c>
      <c r="J18" s="12">
        <v>14.8</v>
      </c>
      <c r="K18" s="50" t="s">
        <v>739</v>
      </c>
      <c r="L18" s="9" t="str">
        <f t="shared" si="7"/>
        <v>Yes</v>
      </c>
    </row>
    <row r="19" spans="1:12" x14ac:dyDescent="0.2">
      <c r="A19" s="4" t="s">
        <v>1235</v>
      </c>
      <c r="B19" s="50" t="s">
        <v>213</v>
      </c>
      <c r="C19" s="14">
        <v>3033.3112228</v>
      </c>
      <c r="D19" s="11" t="str">
        <f t="shared" si="4"/>
        <v>N/A</v>
      </c>
      <c r="E19" s="14">
        <v>3226.1490754000001</v>
      </c>
      <c r="F19" s="11" t="str">
        <f t="shared" si="5"/>
        <v>N/A</v>
      </c>
      <c r="G19" s="14">
        <v>3455.6599700000002</v>
      </c>
      <c r="H19" s="11" t="str">
        <f t="shared" si="6"/>
        <v>N/A</v>
      </c>
      <c r="I19" s="12">
        <v>6.3570000000000002</v>
      </c>
      <c r="J19" s="12">
        <v>7.1139999999999999</v>
      </c>
      <c r="K19" s="50" t="s">
        <v>739</v>
      </c>
      <c r="L19" s="9" t="str">
        <f t="shared" si="7"/>
        <v>Yes</v>
      </c>
    </row>
    <row r="20" spans="1:12" x14ac:dyDescent="0.2">
      <c r="A20" s="4" t="s">
        <v>1236</v>
      </c>
      <c r="B20" s="50" t="s">
        <v>213</v>
      </c>
      <c r="C20" s="14">
        <v>5945.7759765999999</v>
      </c>
      <c r="D20" s="11" t="str">
        <f t="shared" si="4"/>
        <v>N/A</v>
      </c>
      <c r="E20" s="14">
        <v>6078.2454673000002</v>
      </c>
      <c r="F20" s="11" t="str">
        <f t="shared" si="5"/>
        <v>N/A</v>
      </c>
      <c r="G20" s="14">
        <v>6426.5911901999998</v>
      </c>
      <c r="H20" s="11" t="str">
        <f t="shared" si="6"/>
        <v>N/A</v>
      </c>
      <c r="I20" s="12">
        <v>2.2280000000000002</v>
      </c>
      <c r="J20" s="12">
        <v>5.7309999999999999</v>
      </c>
      <c r="K20" s="50" t="s">
        <v>739</v>
      </c>
      <c r="L20" s="9" t="str">
        <f t="shared" si="7"/>
        <v>Yes</v>
      </c>
    </row>
    <row r="21" spans="1:12" x14ac:dyDescent="0.2">
      <c r="A21" s="2" t="s">
        <v>1137</v>
      </c>
      <c r="B21" s="50" t="s">
        <v>213</v>
      </c>
      <c r="C21" s="14">
        <v>6514.3142748999999</v>
      </c>
      <c r="D21" s="11" t="str">
        <f t="shared" ref="D21:D22" si="8">IF($B21="N/A","N/A",IF(C21&gt;10,"No",IF(C21&lt;-10,"No","Yes")))</f>
        <v>N/A</v>
      </c>
      <c r="E21" s="14">
        <v>7081.9750769000002</v>
      </c>
      <c r="F21" s="11" t="str">
        <f t="shared" ref="F21:F22" si="9">IF($B21="N/A","N/A",IF(E21&gt;10,"No",IF(E21&lt;-10,"No","Yes")))</f>
        <v>N/A</v>
      </c>
      <c r="G21" s="14">
        <v>7824.7567230000004</v>
      </c>
      <c r="H21" s="11" t="str">
        <f t="shared" ref="H21:H22" si="10">IF($B21="N/A","N/A",IF(G21&gt;10,"No",IF(G21&lt;-10,"No","Yes")))</f>
        <v>N/A</v>
      </c>
      <c r="I21" s="12">
        <v>8.7140000000000004</v>
      </c>
      <c r="J21" s="12">
        <v>10.49</v>
      </c>
      <c r="K21" s="50" t="s">
        <v>739</v>
      </c>
      <c r="L21" s="9" t="str">
        <f>IF(J21="Div by 0", "N/A", IF(OR(J21="N/A",K21="N/A"),"N/A", IF(J21&gt;VALUE(MID(K21,1,2)), "No", IF(J21&lt;-1*VALUE(MID(K21,1,2)), "No", "Yes"))))</f>
        <v>Yes</v>
      </c>
    </row>
    <row r="22" spans="1:12" x14ac:dyDescent="0.2">
      <c r="A22" s="2" t="s">
        <v>1138</v>
      </c>
      <c r="B22" s="50" t="s">
        <v>213</v>
      </c>
      <c r="C22" s="14">
        <v>5522.7827042999998</v>
      </c>
      <c r="D22" s="11" t="str">
        <f t="shared" si="8"/>
        <v>N/A</v>
      </c>
      <c r="E22" s="14">
        <v>5914.20849</v>
      </c>
      <c r="F22" s="11" t="str">
        <f t="shared" si="9"/>
        <v>N/A</v>
      </c>
      <c r="G22" s="14">
        <v>6573.2658750999999</v>
      </c>
      <c r="H22" s="11" t="str">
        <f t="shared" si="10"/>
        <v>N/A</v>
      </c>
      <c r="I22" s="12">
        <v>7.0869999999999997</v>
      </c>
      <c r="J22" s="12">
        <v>11.14</v>
      </c>
      <c r="K22" s="50" t="s">
        <v>739</v>
      </c>
      <c r="L22" s="9" t="str">
        <f>IF(J22="Div by 0", "N/A", IF(OR(J22="N/A",K22="N/A"),"N/A", IF(J22&gt;VALUE(MID(K22,1,2)), "No", IF(J22&lt;-1*VALUE(MID(K22,1,2)), "No", "Yes"))))</f>
        <v>Yes</v>
      </c>
    </row>
    <row r="23" spans="1:12" x14ac:dyDescent="0.2">
      <c r="A23" s="4" t="s">
        <v>1237</v>
      </c>
      <c r="B23" s="50" t="s">
        <v>213</v>
      </c>
      <c r="C23" s="14">
        <v>9989.129046</v>
      </c>
      <c r="D23" s="11" t="str">
        <f>IF($B23="N/A","N/A",IF(C23&gt;10,"No",IF(C23&lt;-10,"No","Yes")))</f>
        <v>N/A</v>
      </c>
      <c r="E23" s="14">
        <v>14666.725917</v>
      </c>
      <c r="F23" s="11" t="str">
        <f>IF($B23="N/A","N/A",IF(E23&gt;10,"No",IF(E23&lt;-10,"No","Yes")))</f>
        <v>N/A</v>
      </c>
      <c r="G23" s="14">
        <v>17004.527454999999</v>
      </c>
      <c r="H23" s="11" t="str">
        <f>IF($B23="N/A","N/A",IF(G23&gt;10,"No",IF(G23&lt;-10,"No","Yes")))</f>
        <v>N/A</v>
      </c>
      <c r="I23" s="12">
        <v>46.83</v>
      </c>
      <c r="J23" s="12">
        <v>15.94</v>
      </c>
      <c r="K23" s="50" t="s">
        <v>739</v>
      </c>
      <c r="L23" s="9" t="str">
        <f>IF(J23="Div by 0", "N/A", IF(K23="N/A","N/A", IF(J23&gt;VALUE(MID(K23,1,2)), "No", IF(J23&lt;-1*VALUE(MID(K23,1,2)), "No", "Yes"))))</f>
        <v>Yes</v>
      </c>
    </row>
    <row r="24" spans="1:12" x14ac:dyDescent="0.2">
      <c r="A24" s="4" t="s">
        <v>1238</v>
      </c>
      <c r="B24" s="50" t="s">
        <v>213</v>
      </c>
      <c r="C24" s="14">
        <v>15487.039430999999</v>
      </c>
      <c r="D24" s="11" t="str">
        <f>IF($B24="N/A","N/A",IF(C24&gt;10,"No",IF(C24&lt;-10,"No","Yes")))</f>
        <v>N/A</v>
      </c>
      <c r="E24" s="14">
        <v>21993.288757999999</v>
      </c>
      <c r="F24" s="11" t="str">
        <f>IF($B24="N/A","N/A",IF(E24&gt;10,"No",IF(E24&lt;-10,"No","Yes")))</f>
        <v>N/A</v>
      </c>
      <c r="G24" s="14">
        <v>26560.496465</v>
      </c>
      <c r="H24" s="11" t="str">
        <f>IF($B24="N/A","N/A",IF(G24&gt;10,"No",IF(G24&lt;-10,"No","Yes")))</f>
        <v>N/A</v>
      </c>
      <c r="I24" s="12">
        <v>42.01</v>
      </c>
      <c r="J24" s="12">
        <v>20.77</v>
      </c>
      <c r="K24" s="50" t="s">
        <v>739</v>
      </c>
      <c r="L24" s="9" t="str">
        <f>IF(J24="Div by 0", "N/A", IF(K24="N/A","N/A", IF(J24&gt;VALUE(MID(K24,1,2)), "No", IF(J24&lt;-1*VALUE(MID(K24,1,2)), "No", "Yes"))))</f>
        <v>Yes</v>
      </c>
    </row>
    <row r="25" spans="1:12" x14ac:dyDescent="0.2">
      <c r="A25" s="4" t="s">
        <v>1239</v>
      </c>
      <c r="B25" s="50" t="s">
        <v>213</v>
      </c>
      <c r="C25" s="14">
        <v>7823.6727842</v>
      </c>
      <c r="D25" s="11" t="str">
        <f>IF($B25="N/A","N/A",IF(C25&gt;10,"No",IF(C25&lt;-10,"No","Yes")))</f>
        <v>N/A</v>
      </c>
      <c r="E25" s="14">
        <v>11195.145818999999</v>
      </c>
      <c r="F25" s="11" t="str">
        <f>IF($B25="N/A","N/A",IF(E25&gt;10,"No",IF(E25&lt;-10,"No","Yes")))</f>
        <v>N/A</v>
      </c>
      <c r="G25" s="14">
        <v>12442.146688999999</v>
      </c>
      <c r="H25" s="11" t="str">
        <f>IF($B25="N/A","N/A",IF(G25&gt;10,"No",IF(G25&lt;-10,"No","Yes")))</f>
        <v>N/A</v>
      </c>
      <c r="I25" s="12">
        <v>43.09</v>
      </c>
      <c r="J25" s="12">
        <v>11.14</v>
      </c>
      <c r="K25" s="50" t="s">
        <v>739</v>
      </c>
      <c r="L25" s="9" t="str">
        <f>IF(J25="Div by 0", "N/A", IF(K25="N/A","N/A", IF(J25&gt;VALUE(MID(K25,1,2)), "No", IF(J25&lt;-1*VALUE(MID(K25,1,2)), "No", "Yes"))))</f>
        <v>Yes</v>
      </c>
    </row>
    <row r="26" spans="1:12" x14ac:dyDescent="0.2">
      <c r="A26" s="4" t="s">
        <v>1240</v>
      </c>
      <c r="B26" s="50" t="s">
        <v>213</v>
      </c>
      <c r="C26" s="14">
        <v>10506.315871000001</v>
      </c>
      <c r="D26" s="11" t="str">
        <f t="shared" ref="D26:D27" si="11">IF($B26="N/A","N/A",IF(C26&gt;10,"No",IF(C26&lt;-10,"No","Yes")))</f>
        <v>N/A</v>
      </c>
      <c r="E26" s="14">
        <v>14999.217957000001</v>
      </c>
      <c r="F26" s="11" t="str">
        <f t="shared" ref="F26:F30" si="12">IF($B26="N/A","N/A",IF(E26&gt;10,"No",IF(E26&lt;-10,"No","Yes")))</f>
        <v>N/A</v>
      </c>
      <c r="G26" s="14">
        <v>17575.608724999998</v>
      </c>
      <c r="H26" s="11" t="str">
        <f t="shared" ref="H26:H27" si="13">IF($B26="N/A","N/A",IF(G26&gt;10,"No",IF(G26&lt;-10,"No","Yes")))</f>
        <v>N/A</v>
      </c>
      <c r="I26" s="12">
        <v>42.76</v>
      </c>
      <c r="J26" s="12">
        <v>17.18</v>
      </c>
      <c r="K26" s="50" t="s">
        <v>739</v>
      </c>
      <c r="L26" s="9" t="str">
        <f>IF(J26="Div by 0", "N/A", IF(OR(J26="N/A",K26="N/A"),"N/A", IF(J26&gt;VALUE(MID(K26,1,2)), "No", IF(J26&lt;-1*VALUE(MID(K26,1,2)), "No", "Yes"))))</f>
        <v>Yes</v>
      </c>
    </row>
    <row r="27" spans="1:12" x14ac:dyDescent="0.2">
      <c r="A27" s="4" t="s">
        <v>1241</v>
      </c>
      <c r="B27" s="50" t="s">
        <v>213</v>
      </c>
      <c r="C27" s="14">
        <v>9253.2008635999991</v>
      </c>
      <c r="D27" s="11" t="str">
        <f t="shared" si="11"/>
        <v>N/A</v>
      </c>
      <c r="E27" s="14">
        <v>14123.584149</v>
      </c>
      <c r="F27" s="11" t="str">
        <f t="shared" si="12"/>
        <v>N/A</v>
      </c>
      <c r="G27" s="14">
        <v>16075.870070999999</v>
      </c>
      <c r="H27" s="11" t="str">
        <f t="shared" si="13"/>
        <v>N/A</v>
      </c>
      <c r="I27" s="12">
        <v>52.63</v>
      </c>
      <c r="J27" s="12">
        <v>13.82</v>
      </c>
      <c r="K27" s="50" t="s">
        <v>739</v>
      </c>
      <c r="L27" s="9" t="str">
        <f>IF(J27="Div by 0", "N/A", IF(OR(J27="N/A",K27="N/A"),"N/A", IF(J27&gt;VALUE(MID(K27,1,2)), "No", IF(J27&lt;-1*VALUE(MID(K27,1,2)), "No", "Yes"))))</f>
        <v>Yes</v>
      </c>
    </row>
    <row r="28" spans="1:12" x14ac:dyDescent="0.2">
      <c r="A28" s="60" t="s">
        <v>1242</v>
      </c>
      <c r="B28" s="14" t="s">
        <v>213</v>
      </c>
      <c r="C28" s="14">
        <v>2662.2347724000001</v>
      </c>
      <c r="D28" s="11" t="str">
        <f t="shared" ref="D28:D30" si="14">IF($B28="N/A","N/A",IF(C28&gt;10,"No",IF(C28&lt;-10,"No","Yes")))</f>
        <v>N/A</v>
      </c>
      <c r="E28" s="14">
        <v>2902.1586613999998</v>
      </c>
      <c r="F28" s="11" t="str">
        <f t="shared" si="12"/>
        <v>N/A</v>
      </c>
      <c r="G28" s="14">
        <v>3108.6812267</v>
      </c>
      <c r="H28" s="11" t="str">
        <f t="shared" ref="H28:H30" si="15">IF($B28="N/A","N/A",IF(G28&gt;10,"No",IF(G28&lt;-10,"No","Yes")))</f>
        <v>N/A</v>
      </c>
      <c r="I28" s="12">
        <v>9.0120000000000005</v>
      </c>
      <c r="J28" s="12">
        <v>7.1159999999999997</v>
      </c>
      <c r="K28" s="47" t="s">
        <v>739</v>
      </c>
      <c r="L28" s="9" t="str">
        <f>IF(J28="Div by 0", "N/A", IF(OR(J28="N/A",K28="N/A"),"N/A", IF(J28&gt;VALUE(MID(K28,1,2)), "No", IF(J28&lt;-1*VALUE(MID(K28,1,2)), "No", "Yes"))))</f>
        <v>Yes</v>
      </c>
    </row>
    <row r="29" spans="1:12" x14ac:dyDescent="0.2">
      <c r="A29" s="60" t="s">
        <v>1243</v>
      </c>
      <c r="B29" s="14" t="s">
        <v>213</v>
      </c>
      <c r="C29" s="14">
        <v>2682.4123082999999</v>
      </c>
      <c r="D29" s="11" t="str">
        <f t="shared" si="14"/>
        <v>N/A</v>
      </c>
      <c r="E29" s="14">
        <v>2908.1234448999999</v>
      </c>
      <c r="F29" s="11" t="str">
        <f t="shared" si="12"/>
        <v>N/A</v>
      </c>
      <c r="G29" s="14">
        <v>3111.1654662000001</v>
      </c>
      <c r="H29" s="11" t="str">
        <f t="shared" si="15"/>
        <v>N/A</v>
      </c>
      <c r="I29" s="12">
        <v>8.4139999999999997</v>
      </c>
      <c r="J29" s="12">
        <v>6.9820000000000002</v>
      </c>
      <c r="K29" s="47" t="s">
        <v>739</v>
      </c>
      <c r="L29" s="9" t="str">
        <f t="shared" ref="L29:L30" si="16">IF(J29="Div by 0", "N/A", IF(OR(J29="N/A",K29="N/A"),"N/A", IF(J29&gt;VALUE(MID(K29,1,2)), "No", IF(J29&lt;-1*VALUE(MID(K29,1,2)), "No", "Yes"))))</f>
        <v>Yes</v>
      </c>
    </row>
    <row r="30" spans="1:12" x14ac:dyDescent="0.2">
      <c r="A30" s="60" t="s">
        <v>1244</v>
      </c>
      <c r="B30" s="14" t="s">
        <v>213</v>
      </c>
      <c r="C30" s="14">
        <v>2367.6396807000001</v>
      </c>
      <c r="D30" s="11" t="str">
        <f t="shared" si="14"/>
        <v>N/A</v>
      </c>
      <c r="E30" s="14">
        <v>2812.6080160000001</v>
      </c>
      <c r="F30" s="11" t="str">
        <f t="shared" si="12"/>
        <v>N/A</v>
      </c>
      <c r="G30" s="14">
        <v>3069.4787855</v>
      </c>
      <c r="H30" s="11" t="str">
        <f t="shared" si="15"/>
        <v>N/A</v>
      </c>
      <c r="I30" s="12">
        <v>18.79</v>
      </c>
      <c r="J30" s="12">
        <v>9.1329999999999991</v>
      </c>
      <c r="K30" s="47" t="s">
        <v>739</v>
      </c>
      <c r="L30" s="9" t="str">
        <f t="shared" si="16"/>
        <v>Yes</v>
      </c>
    </row>
    <row r="31" spans="1:12" x14ac:dyDescent="0.2">
      <c r="A31" s="48" t="s">
        <v>2</v>
      </c>
      <c r="B31" s="37" t="s">
        <v>213</v>
      </c>
      <c r="C31" s="13">
        <v>99.887574747000002</v>
      </c>
      <c r="D31" s="46" t="str">
        <f t="shared" ref="D31:D69" si="17">IF($B31="N/A","N/A",IF(C31&gt;10,"No",IF(C31&lt;-10,"No","Yes")))</f>
        <v>N/A</v>
      </c>
      <c r="E31" s="13">
        <v>100</v>
      </c>
      <c r="F31" s="46" t="str">
        <f t="shared" ref="F31:F69" si="18">IF($B31="N/A","N/A",IF(E31&gt;10,"No",IF(E31&lt;-10,"No","Yes")))</f>
        <v>N/A</v>
      </c>
      <c r="G31" s="13">
        <v>100</v>
      </c>
      <c r="H31" s="46" t="str">
        <f t="shared" ref="H31:H69" si="19">IF($B31="N/A","N/A",IF(G31&gt;10,"No",IF(G31&lt;-10,"No","Yes")))</f>
        <v>N/A</v>
      </c>
      <c r="I31" s="12">
        <v>0.11260000000000001</v>
      </c>
      <c r="J31" s="12">
        <v>0</v>
      </c>
      <c r="K31" s="47" t="s">
        <v>739</v>
      </c>
      <c r="L31" s="9" t="str">
        <f t="shared" ref="L31:L99" si="20">IF(J31="Div by 0", "N/A", IF(K31="N/A","N/A", IF(J31&gt;VALUE(MID(K31,1,2)), "No", IF(J31&lt;-1*VALUE(MID(K31,1,2)), "No", "Yes"))))</f>
        <v>Yes</v>
      </c>
    </row>
    <row r="32" spans="1:12" x14ac:dyDescent="0.2">
      <c r="A32" s="48" t="s">
        <v>22</v>
      </c>
      <c r="B32" s="37" t="s">
        <v>213</v>
      </c>
      <c r="C32" s="1">
        <v>1457107</v>
      </c>
      <c r="D32" s="46" t="str">
        <f t="shared" si="17"/>
        <v>N/A</v>
      </c>
      <c r="E32" s="1">
        <v>1430310</v>
      </c>
      <c r="F32" s="46" t="str">
        <f t="shared" si="18"/>
        <v>N/A</v>
      </c>
      <c r="G32" s="1">
        <v>1444007</v>
      </c>
      <c r="H32" s="46" t="str">
        <f t="shared" si="19"/>
        <v>N/A</v>
      </c>
      <c r="I32" s="12">
        <v>-1.84</v>
      </c>
      <c r="J32" s="12">
        <v>0.95760000000000001</v>
      </c>
      <c r="K32" s="47" t="s">
        <v>739</v>
      </c>
      <c r="L32" s="9" t="str">
        <f t="shared" si="20"/>
        <v>Yes</v>
      </c>
    </row>
    <row r="33" spans="1:12" x14ac:dyDescent="0.2">
      <c r="A33" s="48" t="s">
        <v>451</v>
      </c>
      <c r="B33" s="50" t="s">
        <v>213</v>
      </c>
      <c r="C33" s="1">
        <v>64964</v>
      </c>
      <c r="D33" s="1" t="str">
        <f t="shared" si="17"/>
        <v>N/A</v>
      </c>
      <c r="E33" s="1">
        <v>56973</v>
      </c>
      <c r="F33" s="1" t="str">
        <f t="shared" si="18"/>
        <v>N/A</v>
      </c>
      <c r="G33" s="1">
        <v>56985</v>
      </c>
      <c r="H33" s="11" t="str">
        <f t="shared" si="19"/>
        <v>N/A</v>
      </c>
      <c r="I33" s="12">
        <v>-12.3</v>
      </c>
      <c r="J33" s="12">
        <v>2.1100000000000001E-2</v>
      </c>
      <c r="K33" s="50" t="s">
        <v>739</v>
      </c>
      <c r="L33" s="9" t="str">
        <f t="shared" si="20"/>
        <v>Yes</v>
      </c>
    </row>
    <row r="34" spans="1:12" x14ac:dyDescent="0.2">
      <c r="A34" s="48" t="s">
        <v>1245</v>
      </c>
      <c r="B34" s="5" t="s">
        <v>213</v>
      </c>
      <c r="C34" s="1">
        <v>18248</v>
      </c>
      <c r="D34" s="9" t="str">
        <f t="shared" ref="D34:D38" si="21">IF($B34="N/A","N/A",IF(C34&lt;0,"No","Yes"))</f>
        <v>N/A</v>
      </c>
      <c r="E34" s="1">
        <v>15555</v>
      </c>
      <c r="F34" s="9" t="str">
        <f t="shared" ref="F34:F38" si="22">IF($B34="N/A","N/A",IF(E34&lt;0,"No","Yes"))</f>
        <v>N/A</v>
      </c>
      <c r="G34" s="1">
        <v>14996</v>
      </c>
      <c r="H34" s="9" t="str">
        <f t="shared" ref="H34:H38" si="23">IF($B34="N/A","N/A",IF(G34&lt;0,"No","Yes"))</f>
        <v>N/A</v>
      </c>
      <c r="I34" s="12">
        <v>-14.8</v>
      </c>
      <c r="J34" s="12">
        <v>-3.59</v>
      </c>
      <c r="K34" s="1" t="s">
        <v>739</v>
      </c>
      <c r="L34" s="9" t="str">
        <f t="shared" si="20"/>
        <v>Yes</v>
      </c>
    </row>
    <row r="35" spans="1:12" x14ac:dyDescent="0.2">
      <c r="A35" s="48" t="s">
        <v>1246</v>
      </c>
      <c r="B35" s="5" t="s">
        <v>213</v>
      </c>
      <c r="C35" s="1">
        <v>353</v>
      </c>
      <c r="D35" s="9" t="str">
        <f t="shared" si="21"/>
        <v>N/A</v>
      </c>
      <c r="E35" s="1">
        <v>324</v>
      </c>
      <c r="F35" s="9" t="str">
        <f t="shared" si="22"/>
        <v>N/A</v>
      </c>
      <c r="G35" s="1">
        <v>316</v>
      </c>
      <c r="H35" s="9" t="str">
        <f t="shared" si="23"/>
        <v>N/A</v>
      </c>
      <c r="I35" s="12">
        <v>-8.2200000000000006</v>
      </c>
      <c r="J35" s="12">
        <v>-2.4700000000000002</v>
      </c>
      <c r="K35" s="1" t="s">
        <v>739</v>
      </c>
      <c r="L35" s="9" t="str">
        <f t="shared" si="20"/>
        <v>Yes</v>
      </c>
    </row>
    <row r="36" spans="1:12" x14ac:dyDescent="0.2">
      <c r="A36" s="48" t="s">
        <v>1247</v>
      </c>
      <c r="B36" s="5" t="s">
        <v>213</v>
      </c>
      <c r="C36" s="1">
        <v>7708</v>
      </c>
      <c r="D36" s="9" t="str">
        <f t="shared" si="21"/>
        <v>N/A</v>
      </c>
      <c r="E36" s="1">
        <v>1517</v>
      </c>
      <c r="F36" s="9" t="str">
        <f t="shared" si="22"/>
        <v>N/A</v>
      </c>
      <c r="G36" s="1">
        <v>1246</v>
      </c>
      <c r="H36" s="9" t="str">
        <f t="shared" si="23"/>
        <v>N/A</v>
      </c>
      <c r="I36" s="12">
        <v>-80.3</v>
      </c>
      <c r="J36" s="12">
        <v>-17.899999999999999</v>
      </c>
      <c r="K36" s="1" t="s">
        <v>739</v>
      </c>
      <c r="L36" s="9" t="str">
        <f t="shared" si="20"/>
        <v>Yes</v>
      </c>
    </row>
    <row r="37" spans="1:12" x14ac:dyDescent="0.2">
      <c r="A37" s="48" t="s">
        <v>1248</v>
      </c>
      <c r="B37" s="5" t="s">
        <v>213</v>
      </c>
      <c r="C37" s="1">
        <v>38619</v>
      </c>
      <c r="D37" s="9" t="str">
        <f t="shared" si="21"/>
        <v>N/A</v>
      </c>
      <c r="E37" s="1">
        <v>39577</v>
      </c>
      <c r="F37" s="9" t="str">
        <f t="shared" si="22"/>
        <v>N/A</v>
      </c>
      <c r="G37" s="1">
        <v>40427</v>
      </c>
      <c r="H37" s="9" t="str">
        <f t="shared" si="23"/>
        <v>N/A</v>
      </c>
      <c r="I37" s="12">
        <v>2.4809999999999999</v>
      </c>
      <c r="J37" s="12">
        <v>2.1480000000000001</v>
      </c>
      <c r="K37" s="1" t="s">
        <v>739</v>
      </c>
      <c r="L37" s="9" t="str">
        <f t="shared" si="20"/>
        <v>Yes</v>
      </c>
    </row>
    <row r="38" spans="1:12" x14ac:dyDescent="0.2">
      <c r="A38" s="48" t="s">
        <v>1249</v>
      </c>
      <c r="B38" s="5" t="s">
        <v>213</v>
      </c>
      <c r="C38" s="1">
        <v>36</v>
      </c>
      <c r="D38" s="9" t="str">
        <f t="shared" si="21"/>
        <v>N/A</v>
      </c>
      <c r="E38" s="1">
        <v>0</v>
      </c>
      <c r="F38" s="9" t="str">
        <f t="shared" si="22"/>
        <v>N/A</v>
      </c>
      <c r="G38" s="1">
        <v>0</v>
      </c>
      <c r="H38" s="9" t="str">
        <f t="shared" si="23"/>
        <v>N/A</v>
      </c>
      <c r="I38" s="12">
        <v>-100</v>
      </c>
      <c r="J38" s="12" t="s">
        <v>1747</v>
      </c>
      <c r="K38" s="1" t="s">
        <v>739</v>
      </c>
      <c r="L38" s="9" t="str">
        <f t="shared" si="20"/>
        <v>N/A</v>
      </c>
    </row>
    <row r="39" spans="1:12" x14ac:dyDescent="0.2">
      <c r="A39" s="48" t="s">
        <v>452</v>
      </c>
      <c r="B39" s="50" t="s">
        <v>213</v>
      </c>
      <c r="C39" s="1">
        <v>321181</v>
      </c>
      <c r="D39" s="1" t="str">
        <f t="shared" si="17"/>
        <v>N/A</v>
      </c>
      <c r="E39" s="1">
        <v>252818</v>
      </c>
      <c r="F39" s="1" t="str">
        <f t="shared" si="18"/>
        <v>N/A</v>
      </c>
      <c r="G39" s="1">
        <v>248596</v>
      </c>
      <c r="H39" s="11" t="str">
        <f t="shared" si="19"/>
        <v>N/A</v>
      </c>
      <c r="I39" s="12">
        <v>-21.3</v>
      </c>
      <c r="J39" s="12">
        <v>-1.67</v>
      </c>
      <c r="K39" s="50" t="s">
        <v>739</v>
      </c>
      <c r="L39" s="9" t="str">
        <f t="shared" si="20"/>
        <v>Yes</v>
      </c>
    </row>
    <row r="40" spans="1:12" x14ac:dyDescent="0.2">
      <c r="A40" s="48" t="s">
        <v>1250</v>
      </c>
      <c r="B40" s="5" t="s">
        <v>213</v>
      </c>
      <c r="C40" s="1">
        <v>271085</v>
      </c>
      <c r="D40" s="9" t="str">
        <f t="shared" ref="D40:D45" si="24">IF($B40="N/A","N/A",IF(C40&lt;0,"No","Yes"))</f>
        <v>N/A</v>
      </c>
      <c r="E40" s="1">
        <v>218657</v>
      </c>
      <c r="F40" s="9" t="str">
        <f t="shared" ref="F40:F45" si="25">IF($B40="N/A","N/A",IF(E40&lt;0,"No","Yes"))</f>
        <v>N/A</v>
      </c>
      <c r="G40" s="1">
        <v>214286</v>
      </c>
      <c r="H40" s="9" t="str">
        <f t="shared" ref="H40:H45" si="26">IF($B40="N/A","N/A",IF(G40&lt;0,"No","Yes"))</f>
        <v>N/A</v>
      </c>
      <c r="I40" s="12">
        <v>-19.3</v>
      </c>
      <c r="J40" s="12">
        <v>-2</v>
      </c>
      <c r="K40" s="1" t="s">
        <v>739</v>
      </c>
      <c r="L40" s="9" t="str">
        <f t="shared" si="20"/>
        <v>Yes</v>
      </c>
    </row>
    <row r="41" spans="1:12" x14ac:dyDescent="0.2">
      <c r="A41" s="48" t="s">
        <v>1251</v>
      </c>
      <c r="B41" s="5" t="s">
        <v>213</v>
      </c>
      <c r="C41" s="1">
        <v>249</v>
      </c>
      <c r="D41" s="9" t="str">
        <f t="shared" si="24"/>
        <v>N/A</v>
      </c>
      <c r="E41" s="1">
        <v>445</v>
      </c>
      <c r="F41" s="9" t="str">
        <f t="shared" si="25"/>
        <v>N/A</v>
      </c>
      <c r="G41" s="1">
        <v>772</v>
      </c>
      <c r="H41" s="9" t="str">
        <f t="shared" si="26"/>
        <v>N/A</v>
      </c>
      <c r="I41" s="12">
        <v>78.709999999999994</v>
      </c>
      <c r="J41" s="12">
        <v>73.48</v>
      </c>
      <c r="K41" s="1" t="s">
        <v>739</v>
      </c>
      <c r="L41" s="9" t="str">
        <f t="shared" si="20"/>
        <v>No</v>
      </c>
    </row>
    <row r="42" spans="1:12" x14ac:dyDescent="0.2">
      <c r="A42" s="48" t="s">
        <v>1252</v>
      </c>
      <c r="B42" s="5" t="s">
        <v>213</v>
      </c>
      <c r="C42" s="1">
        <v>22257</v>
      </c>
      <c r="D42" s="9" t="str">
        <f t="shared" si="24"/>
        <v>N/A</v>
      </c>
      <c r="E42" s="1">
        <v>6233</v>
      </c>
      <c r="F42" s="9" t="str">
        <f t="shared" si="25"/>
        <v>N/A</v>
      </c>
      <c r="G42" s="1">
        <v>6053</v>
      </c>
      <c r="H42" s="9" t="str">
        <f t="shared" si="26"/>
        <v>N/A</v>
      </c>
      <c r="I42" s="12">
        <v>-72</v>
      </c>
      <c r="J42" s="12">
        <v>-2.89</v>
      </c>
      <c r="K42" s="1" t="s">
        <v>739</v>
      </c>
      <c r="L42" s="9" t="str">
        <f t="shared" si="20"/>
        <v>Yes</v>
      </c>
    </row>
    <row r="43" spans="1:12" x14ac:dyDescent="0.2">
      <c r="A43" s="48" t="s">
        <v>1253</v>
      </c>
      <c r="B43" s="5" t="s">
        <v>213</v>
      </c>
      <c r="C43" s="1">
        <v>3181</v>
      </c>
      <c r="D43" s="9" t="str">
        <f t="shared" si="24"/>
        <v>N/A</v>
      </c>
      <c r="E43" s="1">
        <v>3009</v>
      </c>
      <c r="F43" s="9" t="str">
        <f t="shared" si="25"/>
        <v>N/A</v>
      </c>
      <c r="G43" s="1">
        <v>3015</v>
      </c>
      <c r="H43" s="9" t="str">
        <f t="shared" si="26"/>
        <v>N/A</v>
      </c>
      <c r="I43" s="12">
        <v>-5.41</v>
      </c>
      <c r="J43" s="12">
        <v>0.19939999999999999</v>
      </c>
      <c r="K43" s="1" t="s">
        <v>739</v>
      </c>
      <c r="L43" s="9" t="str">
        <f t="shared" si="20"/>
        <v>Yes</v>
      </c>
    </row>
    <row r="44" spans="1:12" x14ac:dyDescent="0.2">
      <c r="A44" s="48" t="s">
        <v>1254</v>
      </c>
      <c r="B44" s="5" t="s">
        <v>213</v>
      </c>
      <c r="C44" s="1">
        <v>24328</v>
      </c>
      <c r="D44" s="9" t="str">
        <f t="shared" si="24"/>
        <v>N/A</v>
      </c>
      <c r="E44" s="1">
        <v>24286</v>
      </c>
      <c r="F44" s="9" t="str">
        <f t="shared" si="25"/>
        <v>N/A</v>
      </c>
      <c r="G44" s="1">
        <v>24272</v>
      </c>
      <c r="H44" s="9" t="str">
        <f t="shared" si="26"/>
        <v>N/A</v>
      </c>
      <c r="I44" s="12">
        <v>-0.17299999999999999</v>
      </c>
      <c r="J44" s="12">
        <v>-5.8000000000000003E-2</v>
      </c>
      <c r="K44" s="1" t="s">
        <v>739</v>
      </c>
      <c r="L44" s="9" t="str">
        <f t="shared" si="20"/>
        <v>Yes</v>
      </c>
    </row>
    <row r="45" spans="1:12" x14ac:dyDescent="0.2">
      <c r="A45" s="48" t="s">
        <v>1255</v>
      </c>
      <c r="B45" s="5" t="s">
        <v>213</v>
      </c>
      <c r="C45" s="1">
        <v>81</v>
      </c>
      <c r="D45" s="9" t="str">
        <f t="shared" si="24"/>
        <v>N/A</v>
      </c>
      <c r="E45" s="1">
        <v>188</v>
      </c>
      <c r="F45" s="9" t="str">
        <f t="shared" si="25"/>
        <v>N/A</v>
      </c>
      <c r="G45" s="1">
        <v>198</v>
      </c>
      <c r="H45" s="9" t="str">
        <f t="shared" si="26"/>
        <v>N/A</v>
      </c>
      <c r="I45" s="12">
        <v>132.1</v>
      </c>
      <c r="J45" s="12">
        <v>5.319</v>
      </c>
      <c r="K45" s="1" t="s">
        <v>739</v>
      </c>
      <c r="L45" s="9" t="str">
        <f t="shared" si="20"/>
        <v>Yes</v>
      </c>
    </row>
    <row r="46" spans="1:12" x14ac:dyDescent="0.2">
      <c r="A46" s="48" t="s">
        <v>453</v>
      </c>
      <c r="B46" s="50" t="s">
        <v>213</v>
      </c>
      <c r="C46" s="1">
        <v>783935</v>
      </c>
      <c r="D46" s="1" t="str">
        <f t="shared" si="17"/>
        <v>N/A</v>
      </c>
      <c r="E46" s="1">
        <v>811321</v>
      </c>
      <c r="F46" s="1" t="str">
        <f t="shared" si="18"/>
        <v>N/A</v>
      </c>
      <c r="G46" s="1">
        <v>822098</v>
      </c>
      <c r="H46" s="11" t="str">
        <f t="shared" si="19"/>
        <v>N/A</v>
      </c>
      <c r="I46" s="12">
        <v>3.4929999999999999</v>
      </c>
      <c r="J46" s="12">
        <v>1.3280000000000001</v>
      </c>
      <c r="K46" s="50" t="s">
        <v>739</v>
      </c>
      <c r="L46" s="9" t="str">
        <f t="shared" si="20"/>
        <v>Yes</v>
      </c>
    </row>
    <row r="47" spans="1:12" x14ac:dyDescent="0.2">
      <c r="A47" s="48" t="s">
        <v>1256</v>
      </c>
      <c r="B47" s="5" t="s">
        <v>213</v>
      </c>
      <c r="C47" s="1">
        <v>407537</v>
      </c>
      <c r="D47" s="9" t="str">
        <f t="shared" ref="D47:D53" si="27">IF($B47="N/A","N/A",IF(C47&lt;0,"No","Yes"))</f>
        <v>N/A</v>
      </c>
      <c r="E47" s="1">
        <v>425073</v>
      </c>
      <c r="F47" s="9" t="str">
        <f t="shared" ref="F47:F53" si="28">IF($B47="N/A","N/A",IF(E47&lt;0,"No","Yes"))</f>
        <v>N/A</v>
      </c>
      <c r="G47" s="1">
        <v>432281</v>
      </c>
      <c r="H47" s="9" t="str">
        <f t="shared" ref="H47:H53" si="29">IF($B47="N/A","N/A",IF(G47&lt;0,"No","Yes"))</f>
        <v>N/A</v>
      </c>
      <c r="I47" s="12">
        <v>4.3029999999999999</v>
      </c>
      <c r="J47" s="12">
        <v>1.696</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36898</v>
      </c>
      <c r="D49" s="9" t="str">
        <f t="shared" si="27"/>
        <v>N/A</v>
      </c>
      <c r="E49" s="1">
        <v>39567</v>
      </c>
      <c r="F49" s="9" t="str">
        <f t="shared" si="28"/>
        <v>N/A</v>
      </c>
      <c r="G49" s="1">
        <v>39188</v>
      </c>
      <c r="H49" s="9" t="str">
        <f t="shared" si="29"/>
        <v>N/A</v>
      </c>
      <c r="I49" s="12">
        <v>7.2329999999999997</v>
      </c>
      <c r="J49" s="12">
        <v>-0.95799999999999996</v>
      </c>
      <c r="K49" s="1" t="s">
        <v>739</v>
      </c>
      <c r="L49" s="9" t="str">
        <f t="shared" si="20"/>
        <v>Yes</v>
      </c>
    </row>
    <row r="50" spans="1:12" x14ac:dyDescent="0.2">
      <c r="A50" s="48" t="s">
        <v>1259</v>
      </c>
      <c r="B50" s="5" t="s">
        <v>213</v>
      </c>
      <c r="C50" s="1">
        <v>249227</v>
      </c>
      <c r="D50" s="9" t="str">
        <f t="shared" si="27"/>
        <v>N/A</v>
      </c>
      <c r="E50" s="1">
        <v>251620</v>
      </c>
      <c r="F50" s="9" t="str">
        <f t="shared" si="28"/>
        <v>N/A</v>
      </c>
      <c r="G50" s="1">
        <v>251773</v>
      </c>
      <c r="H50" s="9" t="str">
        <f t="shared" si="29"/>
        <v>N/A</v>
      </c>
      <c r="I50" s="12">
        <v>0.96020000000000005</v>
      </c>
      <c r="J50" s="12">
        <v>6.08E-2</v>
      </c>
      <c r="K50" s="1" t="s">
        <v>739</v>
      </c>
      <c r="L50" s="9" t="str">
        <f t="shared" si="20"/>
        <v>Yes</v>
      </c>
    </row>
    <row r="51" spans="1:12" x14ac:dyDescent="0.2">
      <c r="A51" s="48" t="s">
        <v>1260</v>
      </c>
      <c r="B51" s="5" t="s">
        <v>213</v>
      </c>
      <c r="C51" s="1">
        <v>38961</v>
      </c>
      <c r="D51" s="9" t="str">
        <f t="shared" si="27"/>
        <v>N/A</v>
      </c>
      <c r="E51" s="1">
        <v>42637</v>
      </c>
      <c r="F51" s="9" t="str">
        <f t="shared" si="28"/>
        <v>N/A</v>
      </c>
      <c r="G51" s="1">
        <v>44229</v>
      </c>
      <c r="H51" s="9" t="str">
        <f t="shared" si="29"/>
        <v>N/A</v>
      </c>
      <c r="I51" s="12">
        <v>9.4350000000000005</v>
      </c>
      <c r="J51" s="12">
        <v>3.734</v>
      </c>
      <c r="K51" s="1" t="s">
        <v>739</v>
      </c>
      <c r="L51" s="9" t="str">
        <f t="shared" si="20"/>
        <v>Yes</v>
      </c>
    </row>
    <row r="52" spans="1:12" x14ac:dyDescent="0.2">
      <c r="A52" s="48" t="s">
        <v>1261</v>
      </c>
      <c r="B52" s="5" t="s">
        <v>213</v>
      </c>
      <c r="C52" s="1">
        <v>17796</v>
      </c>
      <c r="D52" s="9" t="str">
        <f t="shared" si="27"/>
        <v>N/A</v>
      </c>
      <c r="E52" s="1">
        <v>18999</v>
      </c>
      <c r="F52" s="9" t="str">
        <f t="shared" si="28"/>
        <v>N/A</v>
      </c>
      <c r="G52" s="1">
        <v>20173</v>
      </c>
      <c r="H52" s="9" t="str">
        <f t="shared" si="29"/>
        <v>N/A</v>
      </c>
      <c r="I52" s="12">
        <v>6.76</v>
      </c>
      <c r="J52" s="12">
        <v>6.1790000000000003</v>
      </c>
      <c r="K52" s="1" t="s">
        <v>739</v>
      </c>
      <c r="L52" s="9" t="str">
        <f t="shared" si="20"/>
        <v>Yes</v>
      </c>
    </row>
    <row r="53" spans="1:12" x14ac:dyDescent="0.2">
      <c r="A53" s="48" t="s">
        <v>1262</v>
      </c>
      <c r="B53" s="5" t="s">
        <v>213</v>
      </c>
      <c r="C53" s="1">
        <v>33516</v>
      </c>
      <c r="D53" s="9" t="str">
        <f t="shared" si="27"/>
        <v>N/A</v>
      </c>
      <c r="E53" s="1">
        <v>33425</v>
      </c>
      <c r="F53" s="9" t="str">
        <f t="shared" si="28"/>
        <v>N/A</v>
      </c>
      <c r="G53" s="1">
        <v>34454</v>
      </c>
      <c r="H53" s="9" t="str">
        <f t="shared" si="29"/>
        <v>N/A</v>
      </c>
      <c r="I53" s="12">
        <v>-0.27200000000000002</v>
      </c>
      <c r="J53" s="12">
        <v>3.0790000000000002</v>
      </c>
      <c r="K53" s="1" t="s">
        <v>739</v>
      </c>
      <c r="L53" s="9" t="str">
        <f t="shared" si="20"/>
        <v>Yes</v>
      </c>
    </row>
    <row r="54" spans="1:12" x14ac:dyDescent="0.2">
      <c r="A54" s="48" t="s">
        <v>454</v>
      </c>
      <c r="B54" s="50" t="s">
        <v>213</v>
      </c>
      <c r="C54" s="1">
        <v>287027</v>
      </c>
      <c r="D54" s="1" t="str">
        <f t="shared" si="17"/>
        <v>N/A</v>
      </c>
      <c r="E54" s="1">
        <v>309198</v>
      </c>
      <c r="F54" s="1" t="str">
        <f t="shared" si="18"/>
        <v>N/A</v>
      </c>
      <c r="G54" s="1">
        <v>316328</v>
      </c>
      <c r="H54" s="11" t="str">
        <f t="shared" si="19"/>
        <v>N/A</v>
      </c>
      <c r="I54" s="12">
        <v>7.7240000000000002</v>
      </c>
      <c r="J54" s="12">
        <v>2.306</v>
      </c>
      <c r="K54" s="50" t="s">
        <v>739</v>
      </c>
      <c r="L54" s="9" t="str">
        <f t="shared" si="20"/>
        <v>Yes</v>
      </c>
    </row>
    <row r="55" spans="1:12" x14ac:dyDescent="0.2">
      <c r="A55" s="48" t="s">
        <v>1263</v>
      </c>
      <c r="B55" s="5" t="s">
        <v>213</v>
      </c>
      <c r="C55" s="1">
        <v>218382</v>
      </c>
      <c r="D55" s="9" t="str">
        <f t="shared" ref="D55:D60" si="30">IF($B55="N/A","N/A",IF(C55&lt;0,"No","Yes"))</f>
        <v>N/A</v>
      </c>
      <c r="E55" s="1">
        <v>233905</v>
      </c>
      <c r="F55" s="9" t="str">
        <f t="shared" ref="F55:F60" si="31">IF($B55="N/A","N/A",IF(E55&lt;0,"No","Yes"))</f>
        <v>N/A</v>
      </c>
      <c r="G55" s="1">
        <v>239309</v>
      </c>
      <c r="H55" s="9" t="str">
        <f t="shared" ref="H55:H60" si="32">IF($B55="N/A","N/A",IF(G55&lt;0,"No","Yes"))</f>
        <v>N/A</v>
      </c>
      <c r="I55" s="12">
        <v>7.1079999999999997</v>
      </c>
      <c r="J55" s="12">
        <v>2.31</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13407</v>
      </c>
      <c r="D57" s="9" t="str">
        <f t="shared" si="30"/>
        <v>N/A</v>
      </c>
      <c r="E57" s="1">
        <v>16875</v>
      </c>
      <c r="F57" s="9" t="str">
        <f t="shared" si="31"/>
        <v>N/A</v>
      </c>
      <c r="G57" s="1">
        <v>15526</v>
      </c>
      <c r="H57" s="9" t="str">
        <f t="shared" si="32"/>
        <v>N/A</v>
      </c>
      <c r="I57" s="12">
        <v>25.87</v>
      </c>
      <c r="J57" s="12">
        <v>-7.99</v>
      </c>
      <c r="K57" s="1" t="s">
        <v>739</v>
      </c>
      <c r="L57" s="9" t="str">
        <f t="shared" si="20"/>
        <v>Yes</v>
      </c>
    </row>
    <row r="58" spans="1:12" x14ac:dyDescent="0.2">
      <c r="A58" s="48" t="s">
        <v>1266</v>
      </c>
      <c r="B58" s="5" t="s">
        <v>213</v>
      </c>
      <c r="C58" s="1">
        <v>26018</v>
      </c>
      <c r="D58" s="9" t="str">
        <f t="shared" si="30"/>
        <v>N/A</v>
      </c>
      <c r="E58" s="1">
        <v>25884</v>
      </c>
      <c r="F58" s="9" t="str">
        <f t="shared" si="31"/>
        <v>N/A</v>
      </c>
      <c r="G58" s="1">
        <v>26603</v>
      </c>
      <c r="H58" s="9" t="str">
        <f t="shared" si="32"/>
        <v>N/A</v>
      </c>
      <c r="I58" s="12">
        <v>-0.51500000000000001</v>
      </c>
      <c r="J58" s="12">
        <v>2.778</v>
      </c>
      <c r="K58" s="1" t="s">
        <v>739</v>
      </c>
      <c r="L58" s="9" t="str">
        <f t="shared" si="20"/>
        <v>Yes</v>
      </c>
    </row>
    <row r="59" spans="1:12" x14ac:dyDescent="0.2">
      <c r="A59" s="48" t="s">
        <v>1267</v>
      </c>
      <c r="B59" s="5" t="s">
        <v>213</v>
      </c>
      <c r="C59" s="1">
        <v>28720</v>
      </c>
      <c r="D59" s="9" t="str">
        <f t="shared" si="30"/>
        <v>N/A</v>
      </c>
      <c r="E59" s="1">
        <v>32531</v>
      </c>
      <c r="F59" s="9" t="str">
        <f t="shared" si="31"/>
        <v>N/A</v>
      </c>
      <c r="G59" s="1">
        <v>34889</v>
      </c>
      <c r="H59" s="9" t="str">
        <f t="shared" si="32"/>
        <v>N/A</v>
      </c>
      <c r="I59" s="12">
        <v>13.27</v>
      </c>
      <c r="J59" s="12">
        <v>7.2480000000000002</v>
      </c>
      <c r="K59" s="1" t="s">
        <v>739</v>
      </c>
      <c r="L59" s="9" t="str">
        <f t="shared" si="20"/>
        <v>Yes</v>
      </c>
    </row>
    <row r="60" spans="1:12" x14ac:dyDescent="0.2">
      <c r="A60" s="48" t="s">
        <v>1268</v>
      </c>
      <c r="B60" s="5" t="s">
        <v>213</v>
      </c>
      <c r="C60" s="1">
        <v>500</v>
      </c>
      <c r="D60" s="9" t="str">
        <f t="shared" si="30"/>
        <v>N/A</v>
      </c>
      <c r="E60" s="1">
        <v>11</v>
      </c>
      <c r="F60" s="9" t="str">
        <f t="shared" si="31"/>
        <v>N/A</v>
      </c>
      <c r="G60" s="1">
        <v>11</v>
      </c>
      <c r="H60" s="9" t="str">
        <f t="shared" si="32"/>
        <v>N/A</v>
      </c>
      <c r="I60" s="12">
        <v>-99.4</v>
      </c>
      <c r="J60" s="12">
        <v>-66.7</v>
      </c>
      <c r="K60" s="1" t="s">
        <v>739</v>
      </c>
      <c r="L60" s="9" t="str">
        <f t="shared" si="20"/>
        <v>No</v>
      </c>
    </row>
    <row r="61" spans="1:12" x14ac:dyDescent="0.2">
      <c r="A61" s="3" t="s">
        <v>186</v>
      </c>
      <c r="B61" s="37" t="s">
        <v>213</v>
      </c>
      <c r="C61" s="1">
        <v>1387193</v>
      </c>
      <c r="D61" s="1" t="str">
        <f t="shared" si="17"/>
        <v>N/A</v>
      </c>
      <c r="E61" s="1">
        <v>1383377</v>
      </c>
      <c r="F61" s="1" t="str">
        <f t="shared" si="18"/>
        <v>N/A</v>
      </c>
      <c r="G61" s="1">
        <v>1400853</v>
      </c>
      <c r="H61" s="11" t="str">
        <f t="shared" si="19"/>
        <v>N/A</v>
      </c>
      <c r="I61" s="12">
        <v>-0.27500000000000002</v>
      </c>
      <c r="J61" s="12">
        <v>1.2629999999999999</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1456773</v>
      </c>
      <c r="D63" s="1" t="str">
        <f t="shared" si="17"/>
        <v>N/A</v>
      </c>
      <c r="E63" s="1">
        <v>1383358</v>
      </c>
      <c r="F63" s="1" t="str">
        <f t="shared" si="18"/>
        <v>N/A</v>
      </c>
      <c r="G63" s="1">
        <v>0</v>
      </c>
      <c r="H63" s="11" t="str">
        <f t="shared" si="19"/>
        <v>N/A</v>
      </c>
      <c r="I63" s="12">
        <v>-5.04</v>
      </c>
      <c r="J63" s="12">
        <v>-100</v>
      </c>
      <c r="K63" s="47" t="s">
        <v>739</v>
      </c>
      <c r="L63" s="9" t="str">
        <f t="shared" si="33"/>
        <v>No</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388</v>
      </c>
      <c r="D66" s="1" t="str">
        <f t="shared" si="17"/>
        <v>N/A</v>
      </c>
      <c r="E66" s="1">
        <v>368</v>
      </c>
      <c r="F66" s="1" t="str">
        <f t="shared" si="18"/>
        <v>N/A</v>
      </c>
      <c r="G66" s="1">
        <v>361</v>
      </c>
      <c r="H66" s="11" t="str">
        <f t="shared" si="19"/>
        <v>N/A</v>
      </c>
      <c r="I66" s="12">
        <v>-5.15</v>
      </c>
      <c r="J66" s="12">
        <v>-1.9</v>
      </c>
      <c r="K66" s="47" t="s">
        <v>739</v>
      </c>
      <c r="L66" s="9" t="str">
        <f t="shared" si="33"/>
        <v>Yes</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0</v>
      </c>
      <c r="D68" s="1" t="str">
        <f t="shared" si="17"/>
        <v>N/A</v>
      </c>
      <c r="E68" s="1">
        <v>70662</v>
      </c>
      <c r="F68" s="1" t="str">
        <f t="shared" si="18"/>
        <v>N/A</v>
      </c>
      <c r="G68" s="1">
        <v>62800</v>
      </c>
      <c r="H68" s="11" t="str">
        <f t="shared" si="19"/>
        <v>N/A</v>
      </c>
      <c r="I68" s="59" t="s">
        <v>1747</v>
      </c>
      <c r="J68" s="59">
        <v>-11.1</v>
      </c>
      <c r="K68" s="50" t="s">
        <v>739</v>
      </c>
      <c r="L68" s="9" t="str">
        <f t="shared" si="33"/>
        <v>Yes</v>
      </c>
    </row>
    <row r="69" spans="1:12" x14ac:dyDescent="0.2">
      <c r="A69" s="2" t="s">
        <v>194</v>
      </c>
      <c r="B69" s="50" t="s">
        <v>213</v>
      </c>
      <c r="C69" s="1">
        <v>1456773</v>
      </c>
      <c r="D69" s="1" t="str">
        <f t="shared" si="17"/>
        <v>N/A</v>
      </c>
      <c r="E69" s="1">
        <v>1429982</v>
      </c>
      <c r="F69" s="1" t="str">
        <f t="shared" si="18"/>
        <v>N/A</v>
      </c>
      <c r="G69" s="1">
        <v>62800</v>
      </c>
      <c r="H69" s="11" t="str">
        <f t="shared" si="19"/>
        <v>N/A</v>
      </c>
      <c r="I69" s="59">
        <v>-1.84</v>
      </c>
      <c r="J69" s="59">
        <v>-95.6</v>
      </c>
      <c r="K69" s="50" t="s">
        <v>739</v>
      </c>
      <c r="L69" s="9" t="str">
        <f t="shared" si="33"/>
        <v>No</v>
      </c>
    </row>
    <row r="70" spans="1:12" x14ac:dyDescent="0.2">
      <c r="A70" s="48" t="s">
        <v>78</v>
      </c>
      <c r="B70" s="50" t="s">
        <v>294</v>
      </c>
      <c r="C70" s="13">
        <v>97.380181289000006</v>
      </c>
      <c r="D70" s="46" t="str">
        <f>IF($B70="N/A","N/A",IF(C70&gt;=20,"No",IF(C70&lt;0,"No","Yes")))</f>
        <v>No</v>
      </c>
      <c r="E70" s="13">
        <v>99.095957795000004</v>
      </c>
      <c r="F70" s="46" t="str">
        <f>IF($B70="N/A","N/A",IF(E70&gt;=20,"No",IF(E70&lt;0,"No","Yes")))</f>
        <v>No</v>
      </c>
      <c r="G70" s="13">
        <v>98.983564801</v>
      </c>
      <c r="H70" s="46" t="str">
        <f>IF($B70="N/A","N/A",IF(G70&gt;=20,"No",IF(G70&lt;0,"No","Yes")))</f>
        <v>No</v>
      </c>
      <c r="I70" s="12">
        <v>1.762</v>
      </c>
      <c r="J70" s="12">
        <v>-0.113</v>
      </c>
      <c r="K70" s="47" t="s">
        <v>739</v>
      </c>
      <c r="L70" s="9" t="str">
        <f t="shared" si="20"/>
        <v>Yes</v>
      </c>
    </row>
    <row r="71" spans="1:12" x14ac:dyDescent="0.2">
      <c r="A71" s="48" t="s">
        <v>79</v>
      </c>
      <c r="B71" s="37" t="s">
        <v>213</v>
      </c>
      <c r="C71" s="13">
        <v>2.6166524940999998</v>
      </c>
      <c r="D71" s="46" t="str">
        <f>IF($B71="N/A","N/A",IF(C71&gt;10,"No",IF(C71&lt;-10,"No","Yes")))</f>
        <v>N/A</v>
      </c>
      <c r="E71" s="13">
        <v>0.90404220479999997</v>
      </c>
      <c r="F71" s="46" t="str">
        <f>IF($B71="N/A","N/A",IF(E71&gt;10,"No",IF(E71&lt;-10,"No","Yes")))</f>
        <v>N/A</v>
      </c>
      <c r="G71" s="13">
        <v>1.0164351992</v>
      </c>
      <c r="H71" s="46" t="str">
        <f>IF($B71="N/A","N/A",IF(G71&gt;10,"No",IF(G71&lt;-10,"No","Yes")))</f>
        <v>N/A</v>
      </c>
      <c r="I71" s="12">
        <v>-65.5</v>
      </c>
      <c r="J71" s="12">
        <v>12.43</v>
      </c>
      <c r="K71" s="47" t="s">
        <v>739</v>
      </c>
      <c r="L71" s="9" t="str">
        <f t="shared" si="20"/>
        <v>Yes</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94.164813691999996</v>
      </c>
      <c r="D73" s="46" t="str">
        <f>IF($B73="N/A","N/A",IF(C73&gt;10,"No",IF(C73&lt;-10,"No","Yes")))</f>
        <v>N/A</v>
      </c>
      <c r="E73" s="13">
        <v>97.085791455999995</v>
      </c>
      <c r="F73" s="46" t="str">
        <f>IF($B73="N/A","N/A",IF(E73&gt;10,"No",IF(E73&lt;-10,"No","Yes")))</f>
        <v>N/A</v>
      </c>
      <c r="G73" s="13">
        <v>88.795152091000006</v>
      </c>
      <c r="H73" s="46" t="str">
        <f>IF($B73="N/A","N/A",IF(G73&gt;10,"No",IF(G73&lt;-10,"No","Yes")))</f>
        <v>N/A</v>
      </c>
      <c r="I73" s="12">
        <v>3.1019999999999999</v>
      </c>
      <c r="J73" s="12">
        <v>-8.5399999999999991</v>
      </c>
      <c r="K73" s="47" t="s">
        <v>739</v>
      </c>
      <c r="L73" s="9" t="str">
        <f t="shared" si="20"/>
        <v>Yes</v>
      </c>
    </row>
    <row r="74" spans="1:12" x14ac:dyDescent="0.2">
      <c r="A74" s="48" t="s">
        <v>121</v>
      </c>
      <c r="B74" s="37" t="s">
        <v>213</v>
      </c>
      <c r="C74" s="13">
        <v>5.8351863081999999</v>
      </c>
      <c r="D74" s="46" t="str">
        <f>IF($B74="N/A","N/A",IF(C74&gt;10,"No",IF(C74&lt;-10,"No","Yes")))</f>
        <v>N/A</v>
      </c>
      <c r="E74" s="13">
        <v>2.9142085436</v>
      </c>
      <c r="F74" s="46" t="str">
        <f>IF($B74="N/A","N/A",IF(E74&gt;10,"No",IF(E74&lt;-10,"No","Yes")))</f>
        <v>N/A</v>
      </c>
      <c r="G74" s="13">
        <v>11.204847909</v>
      </c>
      <c r="H74" s="46" t="str">
        <f>IF($B74="N/A","N/A",IF(G74&gt;10,"No",IF(G74&lt;-10,"No","Yes")))</f>
        <v>N/A</v>
      </c>
      <c r="I74" s="12">
        <v>-50.1</v>
      </c>
      <c r="J74" s="12">
        <v>284.5</v>
      </c>
      <c r="K74" s="47" t="s">
        <v>739</v>
      </c>
      <c r="L74" s="9" t="str">
        <f t="shared" si="20"/>
        <v>No</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v>99.086246844000001</v>
      </c>
      <c r="D76" s="46" t="str">
        <f t="shared" ref="D76:D98" si="34">IF($B76="N/A","N/A",IF(C76&gt;10,"No",IF(C76&lt;-10,"No","Yes")))</f>
        <v>N/A</v>
      </c>
      <c r="E76" s="13">
        <v>99.281862352999994</v>
      </c>
      <c r="F76" s="46" t="str">
        <f t="shared" ref="F76:F98" si="35">IF($B76="N/A","N/A",IF(E76&gt;10,"No",IF(E76&lt;-10,"No","Yes")))</f>
        <v>N/A</v>
      </c>
      <c r="G76" s="13">
        <v>99.200789344</v>
      </c>
      <c r="H76" s="46" t="str">
        <f t="shared" ref="H76:H98" si="36">IF($B76="N/A","N/A",IF(G76&gt;10,"No",IF(G76&lt;-10,"No","Yes")))</f>
        <v>N/A</v>
      </c>
      <c r="I76" s="12">
        <v>0.19739999999999999</v>
      </c>
      <c r="J76" s="12">
        <v>-8.2000000000000003E-2</v>
      </c>
      <c r="K76" s="47" t="s">
        <v>739</v>
      </c>
      <c r="L76" s="9" t="str">
        <f>IF(J76="Div by 0", "N/A", IF(OR(J76="N/A",K76="N/A"),"N/A", IF(J76&gt;VALUE(MID(K76,1,2)), "No", IF(J76&lt;-1*VALUE(MID(K76,1,2)), "No", "Yes"))))</f>
        <v>Yes</v>
      </c>
    </row>
    <row r="77" spans="1:12" x14ac:dyDescent="0.2">
      <c r="A77" s="48" t="s">
        <v>196</v>
      </c>
      <c r="B77" s="37" t="s">
        <v>213</v>
      </c>
      <c r="C77" s="13">
        <v>0.9137531565</v>
      </c>
      <c r="D77" s="46" t="str">
        <f t="shared" si="34"/>
        <v>N/A</v>
      </c>
      <c r="E77" s="13">
        <v>0.71813764749999998</v>
      </c>
      <c r="F77" s="46" t="str">
        <f t="shared" si="35"/>
        <v>N/A</v>
      </c>
      <c r="G77" s="13">
        <v>0.79921065609999997</v>
      </c>
      <c r="H77" s="46" t="str">
        <f t="shared" si="36"/>
        <v>N/A</v>
      </c>
      <c r="I77" s="12">
        <v>-21.4</v>
      </c>
      <c r="J77" s="12">
        <v>11.29</v>
      </c>
      <c r="K77" s="47" t="s">
        <v>739</v>
      </c>
      <c r="L77" s="9" t="str">
        <f t="shared" ref="L77:L81" si="37">IF(J77="Div by 0", "N/A", IF(OR(J77="N/A",K77="N/A"),"N/A", IF(J77&gt;VALUE(MID(K77,1,2)), "No", IF(J77&lt;-1*VALUE(MID(K77,1,2)), "No", "Yes"))))</f>
        <v>Yes</v>
      </c>
    </row>
    <row r="78" spans="1:12" x14ac:dyDescent="0.2">
      <c r="A78" s="48" t="s">
        <v>197</v>
      </c>
      <c r="B78" s="37" t="s">
        <v>213</v>
      </c>
      <c r="C78" s="13">
        <v>0</v>
      </c>
      <c r="D78" s="46" t="str">
        <f t="shared" si="34"/>
        <v>N/A</v>
      </c>
      <c r="E78" s="13">
        <v>0</v>
      </c>
      <c r="F78" s="46" t="str">
        <f t="shared" si="35"/>
        <v>N/A</v>
      </c>
      <c r="G78" s="13">
        <v>0</v>
      </c>
      <c r="H78" s="46" t="str">
        <f t="shared" si="36"/>
        <v>N/A</v>
      </c>
      <c r="I78" s="12" t="s">
        <v>1747</v>
      </c>
      <c r="J78" s="12" t="s">
        <v>1747</v>
      </c>
      <c r="K78" s="47" t="s">
        <v>739</v>
      </c>
      <c r="L78" s="9" t="str">
        <f t="shared" si="37"/>
        <v>N/A</v>
      </c>
    </row>
    <row r="79" spans="1:12" x14ac:dyDescent="0.2">
      <c r="A79" s="48" t="s">
        <v>198</v>
      </c>
      <c r="B79" s="37" t="s">
        <v>213</v>
      </c>
      <c r="C79" s="13">
        <v>99.125807678000001</v>
      </c>
      <c r="D79" s="46" t="str">
        <f t="shared" si="34"/>
        <v>N/A</v>
      </c>
      <c r="E79" s="13">
        <v>99.599198396999995</v>
      </c>
      <c r="F79" s="46" t="str">
        <f t="shared" si="35"/>
        <v>N/A</v>
      </c>
      <c r="G79" s="13">
        <v>99.065784351999994</v>
      </c>
      <c r="H79" s="46" t="str">
        <f t="shared" si="36"/>
        <v>N/A</v>
      </c>
      <c r="I79" s="12">
        <v>0.47760000000000002</v>
      </c>
      <c r="J79" s="12">
        <v>-0.53600000000000003</v>
      </c>
      <c r="K79" s="47" t="s">
        <v>739</v>
      </c>
      <c r="L79" s="9" t="str">
        <f t="shared" si="37"/>
        <v>Yes</v>
      </c>
    </row>
    <row r="80" spans="1:12" x14ac:dyDescent="0.2">
      <c r="A80" s="48" t="s">
        <v>199</v>
      </c>
      <c r="B80" s="37" t="s">
        <v>213</v>
      </c>
      <c r="C80" s="13">
        <v>0.87419232229999999</v>
      </c>
      <c r="D80" s="46" t="str">
        <f t="shared" si="34"/>
        <v>N/A</v>
      </c>
      <c r="E80" s="13">
        <v>0.40080160320000002</v>
      </c>
      <c r="F80" s="46" t="str">
        <f t="shared" si="35"/>
        <v>N/A</v>
      </c>
      <c r="G80" s="13">
        <v>0.93421564810000002</v>
      </c>
      <c r="H80" s="46" t="str">
        <f t="shared" si="36"/>
        <v>N/A</v>
      </c>
      <c r="I80" s="12">
        <v>-54.2</v>
      </c>
      <c r="J80" s="12">
        <v>133.1</v>
      </c>
      <c r="K80" s="47" t="s">
        <v>739</v>
      </c>
      <c r="L80" s="9" t="str">
        <f t="shared" si="37"/>
        <v>No</v>
      </c>
    </row>
    <row r="81" spans="1:12" x14ac:dyDescent="0.2">
      <c r="A81" s="48" t="s">
        <v>200</v>
      </c>
      <c r="B81" s="50" t="s">
        <v>213</v>
      </c>
      <c r="C81" s="13">
        <v>0</v>
      </c>
      <c r="D81" s="46" t="str">
        <f t="shared" si="34"/>
        <v>N/A</v>
      </c>
      <c r="E81" s="13">
        <v>0</v>
      </c>
      <c r="F81" s="46" t="str">
        <f t="shared" si="35"/>
        <v>N/A</v>
      </c>
      <c r="G81" s="13">
        <v>0</v>
      </c>
      <c r="H81" s="46" t="str">
        <f t="shared" si="36"/>
        <v>N/A</v>
      </c>
      <c r="I81" s="12" t="s">
        <v>1747</v>
      </c>
      <c r="J81" s="12" t="s">
        <v>1747</v>
      </c>
      <c r="K81" s="50" t="s">
        <v>739</v>
      </c>
      <c r="L81" s="9" t="str">
        <f t="shared" si="37"/>
        <v>N/A</v>
      </c>
    </row>
    <row r="82" spans="1:12" x14ac:dyDescent="0.2">
      <c r="A82" s="48" t="s">
        <v>73</v>
      </c>
      <c r="B82" s="37" t="s">
        <v>213</v>
      </c>
      <c r="C82" s="38">
        <v>1245662</v>
      </c>
      <c r="D82" s="46" t="str">
        <f t="shared" si="34"/>
        <v>N/A</v>
      </c>
      <c r="E82" s="38">
        <v>1236671</v>
      </c>
      <c r="F82" s="46" t="str">
        <f t="shared" si="35"/>
        <v>N/A</v>
      </c>
      <c r="G82" s="38">
        <v>1237088</v>
      </c>
      <c r="H82" s="46" t="str">
        <f t="shared" si="36"/>
        <v>N/A</v>
      </c>
      <c r="I82" s="12">
        <v>-0.72199999999999998</v>
      </c>
      <c r="J82" s="12">
        <v>3.3700000000000001E-2</v>
      </c>
      <c r="K82" s="47" t="s">
        <v>739</v>
      </c>
      <c r="L82" s="9" t="str">
        <f t="shared" si="20"/>
        <v>Yes</v>
      </c>
    </row>
    <row r="83" spans="1:12" x14ac:dyDescent="0.2">
      <c r="A83" s="48" t="s">
        <v>1269</v>
      </c>
      <c r="B83" s="37" t="s">
        <v>213</v>
      </c>
      <c r="C83" s="8">
        <v>1.2041790000000001E-3</v>
      </c>
      <c r="D83" s="46" t="str">
        <f t="shared" si="34"/>
        <v>N/A</v>
      </c>
      <c r="E83" s="8">
        <v>3.2344900000000001E-4</v>
      </c>
      <c r="F83" s="46" t="str">
        <f t="shared" si="35"/>
        <v>N/A</v>
      </c>
      <c r="G83" s="8">
        <v>95.849123101999993</v>
      </c>
      <c r="H83" s="46" t="str">
        <f t="shared" si="36"/>
        <v>N/A</v>
      </c>
      <c r="I83" s="12">
        <v>-73.099999999999994</v>
      </c>
      <c r="J83" s="12">
        <v>29600000</v>
      </c>
      <c r="K83" s="47" t="s">
        <v>739</v>
      </c>
      <c r="L83" s="9" t="str">
        <f t="shared" si="20"/>
        <v>No</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5.8409102950999996</v>
      </c>
      <c r="D85" s="46" t="str">
        <f t="shared" si="34"/>
        <v>N/A</v>
      </c>
      <c r="E85" s="8">
        <v>0</v>
      </c>
      <c r="F85" s="46" t="str">
        <f t="shared" si="35"/>
        <v>N/A</v>
      </c>
      <c r="G85" s="8">
        <v>0</v>
      </c>
      <c r="H85" s="46" t="str">
        <f t="shared" si="36"/>
        <v>N/A</v>
      </c>
      <c r="I85" s="12">
        <v>-100</v>
      </c>
      <c r="J85" s="12" t="s">
        <v>1747</v>
      </c>
      <c r="K85" s="47" t="s">
        <v>739</v>
      </c>
      <c r="L85" s="9" t="str">
        <f t="shared" si="20"/>
        <v>N/A</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2.4484972599999998E-2</v>
      </c>
      <c r="D87" s="46" t="str">
        <f t="shared" si="34"/>
        <v>N/A</v>
      </c>
      <c r="E87" s="8">
        <v>3.6848118860999999</v>
      </c>
      <c r="F87" s="46" t="str">
        <f t="shared" si="35"/>
        <v>N/A</v>
      </c>
      <c r="G87" s="8">
        <v>3.6847823274999998</v>
      </c>
      <c r="H87" s="46" t="str">
        <f t="shared" si="36"/>
        <v>N/A</v>
      </c>
      <c r="I87" s="12">
        <v>14949</v>
      </c>
      <c r="J87" s="12">
        <v>-1E-3</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93.770380728999996</v>
      </c>
      <c r="D89" s="46" t="str">
        <f t="shared" si="34"/>
        <v>N/A</v>
      </c>
      <c r="E89" s="8">
        <v>95.789664349000006</v>
      </c>
      <c r="F89" s="46" t="str">
        <f t="shared" si="35"/>
        <v>N/A</v>
      </c>
      <c r="G89" s="8">
        <v>0</v>
      </c>
      <c r="H89" s="46" t="str">
        <f t="shared" si="36"/>
        <v>N/A</v>
      </c>
      <c r="I89" s="12">
        <v>2.153</v>
      </c>
      <c r="J89" s="12">
        <v>-100</v>
      </c>
      <c r="K89" s="47" t="s">
        <v>739</v>
      </c>
      <c r="L89" s="9" t="str">
        <f t="shared" si="20"/>
        <v>No</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2.4258680000000001E-4</v>
      </c>
      <c r="F97" s="46" t="str">
        <f t="shared" si="35"/>
        <v>N/A</v>
      </c>
      <c r="G97" s="8">
        <v>0</v>
      </c>
      <c r="H97" s="46" t="str">
        <f t="shared" si="36"/>
        <v>N/A</v>
      </c>
      <c r="I97" s="12" t="s">
        <v>1747</v>
      </c>
      <c r="J97" s="12">
        <v>-100</v>
      </c>
      <c r="K97" s="47" t="s">
        <v>739</v>
      </c>
      <c r="L97" s="9" t="str">
        <f t="shared" si="20"/>
        <v>No</v>
      </c>
    </row>
    <row r="98" spans="1:12" x14ac:dyDescent="0.2">
      <c r="A98" s="48" t="s">
        <v>1284</v>
      </c>
      <c r="B98" s="37" t="s">
        <v>213</v>
      </c>
      <c r="C98" s="8">
        <v>0.36301982399999999</v>
      </c>
      <c r="D98" s="46" t="str">
        <f t="shared" si="34"/>
        <v>N/A</v>
      </c>
      <c r="E98" s="8">
        <v>0.52495772929999995</v>
      </c>
      <c r="F98" s="46" t="str">
        <f t="shared" si="35"/>
        <v>N/A</v>
      </c>
      <c r="G98" s="8">
        <v>0.46609457050000003</v>
      </c>
      <c r="H98" s="46" t="str">
        <f t="shared" si="36"/>
        <v>N/A</v>
      </c>
      <c r="I98" s="12">
        <v>44.61</v>
      </c>
      <c r="J98" s="12">
        <v>-11.2</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5810514886</v>
      </c>
      <c r="D100" s="46" t="str">
        <f>IF($B100="N/A","N/A",IF(C100&gt;10,"No",IF(C100&lt;-10,"No","Yes")))</f>
        <v>N/A</v>
      </c>
      <c r="E100" s="49">
        <v>7170061583</v>
      </c>
      <c r="F100" s="46" t="str">
        <f>IF($B100="N/A","N/A",IF(E100&gt;10,"No",IF(E100&lt;-10,"No","Yes")))</f>
        <v>N/A</v>
      </c>
      <c r="G100" s="49">
        <v>8715967764</v>
      </c>
      <c r="H100" s="46" t="str">
        <f>IF($B100="N/A","N/A",IF(G100&gt;10,"No",IF(G100&lt;-10,"No","Yes")))</f>
        <v>N/A</v>
      </c>
      <c r="I100" s="12">
        <v>23.4</v>
      </c>
      <c r="J100" s="12">
        <v>21.56</v>
      </c>
      <c r="K100" s="47" t="s">
        <v>739</v>
      </c>
      <c r="L100" s="9" t="str">
        <f t="shared" ref="L100:L111" si="38">IF(J100="Div by 0", "N/A", IF(K100="N/A","N/A", IF(J100&gt;VALUE(MID(K100,1,2)), "No", IF(J100&lt;-1*VALUE(MID(K100,1,2)), "No", "Yes"))))</f>
        <v>Yes</v>
      </c>
    </row>
    <row r="101" spans="1:12" x14ac:dyDescent="0.2">
      <c r="A101" s="48" t="s">
        <v>455</v>
      </c>
      <c r="B101" s="37" t="s">
        <v>213</v>
      </c>
      <c r="C101" s="49">
        <v>5317525483</v>
      </c>
      <c r="D101" s="46" t="str">
        <f>IF($B101="N/A","N/A",IF(C101&gt;10,"No",IF(C101&lt;-10,"No","Yes")))</f>
        <v>N/A</v>
      </c>
      <c r="E101" s="49">
        <v>6791748030</v>
      </c>
      <c r="F101" s="46" t="str">
        <f>IF($B101="N/A","N/A",IF(E101&gt;10,"No",IF(E101&lt;-10,"No","Yes")))</f>
        <v>N/A</v>
      </c>
      <c r="G101" s="49">
        <v>8649191907</v>
      </c>
      <c r="H101" s="46" t="str">
        <f>IF($B101="N/A","N/A",IF(G101&gt;10,"No",IF(G101&lt;-10,"No","Yes")))</f>
        <v>N/A</v>
      </c>
      <c r="I101" s="12">
        <v>27.72</v>
      </c>
      <c r="J101" s="12">
        <v>27.35</v>
      </c>
      <c r="K101" s="47" t="s">
        <v>739</v>
      </c>
      <c r="L101" s="9" t="str">
        <f t="shared" si="38"/>
        <v>Yes</v>
      </c>
    </row>
    <row r="102" spans="1:12" x14ac:dyDescent="0.2">
      <c r="A102" s="48" t="s">
        <v>456</v>
      </c>
      <c r="B102" s="37" t="s">
        <v>213</v>
      </c>
      <c r="C102" s="49">
        <v>492989403</v>
      </c>
      <c r="D102" s="46" t="str">
        <f>IF($B102="N/A","N/A",IF(C102&gt;10,"No",IF(C102&lt;-10,"No","Yes")))</f>
        <v>N/A</v>
      </c>
      <c r="E102" s="49">
        <v>378313553</v>
      </c>
      <c r="F102" s="46" t="str">
        <f>IF($B102="N/A","N/A",IF(E102&gt;10,"No",IF(E102&lt;-10,"No","Yes")))</f>
        <v>N/A</v>
      </c>
      <c r="G102" s="49">
        <v>66775857</v>
      </c>
      <c r="H102" s="46" t="str">
        <f>IF($B102="N/A","N/A",IF(G102&gt;10,"No",IF(G102&lt;-10,"No","Yes")))</f>
        <v>N/A</v>
      </c>
      <c r="I102" s="12">
        <v>-23.3</v>
      </c>
      <c r="J102" s="12">
        <v>-82.3</v>
      </c>
      <c r="K102" s="47" t="s">
        <v>739</v>
      </c>
      <c r="L102" s="9" t="str">
        <f t="shared" si="38"/>
        <v>No</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1.1498978314999999</v>
      </c>
      <c r="D104" s="46" t="str">
        <f>IF($B104="N/A","N/A",IF(C104&gt;2,"No",IF(C104&lt;0.9,"No","Yes")))</f>
        <v>Yes</v>
      </c>
      <c r="E104" s="8">
        <v>1.14459914</v>
      </c>
      <c r="F104" s="46" t="str">
        <f>IF($B104="N/A","N/A",IF(E104&gt;2,"No",IF(E104&lt;0.9,"No","Yes")))</f>
        <v>Yes</v>
      </c>
      <c r="G104" s="8">
        <v>1.0267901791</v>
      </c>
      <c r="H104" s="46" t="str">
        <f>IF($B104="N/A","N/A",IF(G104&gt;2,"No",IF(G104&lt;0.9,"No","Yes")))</f>
        <v>Yes</v>
      </c>
      <c r="I104" s="12">
        <v>-0.46100000000000002</v>
      </c>
      <c r="J104" s="12">
        <v>-10.3</v>
      </c>
      <c r="K104" s="47" t="s">
        <v>739</v>
      </c>
      <c r="L104" s="9" t="str">
        <f t="shared" si="38"/>
        <v>Yes</v>
      </c>
    </row>
    <row r="105" spans="1:12" x14ac:dyDescent="0.2">
      <c r="A105" s="48" t="s">
        <v>458</v>
      </c>
      <c r="B105" s="63" t="s">
        <v>295</v>
      </c>
      <c r="C105" s="8">
        <v>1.0775957973000001</v>
      </c>
      <c r="D105" s="46" t="str">
        <f>IF($B105="N/A","N/A",IF(C105&gt;2,"No",IF(C105&lt;0.9,"No","Yes")))</f>
        <v>Yes</v>
      </c>
      <c r="E105" s="8">
        <v>1.0761005361</v>
      </c>
      <c r="F105" s="46" t="str">
        <f>IF($B105="N/A","N/A",IF(E105&gt;2,"No",IF(E105&lt;0.9,"No","Yes")))</f>
        <v>Yes</v>
      </c>
      <c r="G105" s="8">
        <v>1.0501539677</v>
      </c>
      <c r="H105" s="46" t="str">
        <f>IF($B105="N/A","N/A",IF(G105&gt;2,"No",IF(G105&lt;0.9,"No","Yes")))</f>
        <v>Yes</v>
      </c>
      <c r="I105" s="12">
        <v>-0.13900000000000001</v>
      </c>
      <c r="J105" s="12">
        <v>-2.41</v>
      </c>
      <c r="K105" s="47" t="s">
        <v>739</v>
      </c>
      <c r="L105" s="9" t="str">
        <f t="shared" si="38"/>
        <v>Yes</v>
      </c>
    </row>
    <row r="106" spans="1:12" x14ac:dyDescent="0.2">
      <c r="A106" s="48" t="s">
        <v>459</v>
      </c>
      <c r="B106" s="63" t="s">
        <v>295</v>
      </c>
      <c r="C106" s="8">
        <v>0.1151718763</v>
      </c>
      <c r="D106" s="46" t="str">
        <f>IF($B106="N/A","N/A",IF(C106&gt;2,"No",IF(C106&lt;0.9,"No","Yes")))</f>
        <v>No</v>
      </c>
      <c r="E106" s="8">
        <v>0.1089600275</v>
      </c>
      <c r="F106" s="46" t="str">
        <f>IF($B106="N/A","N/A",IF(E106&gt;2,"No",IF(E106&lt;0.9,"No","Yes")))</f>
        <v>No</v>
      </c>
      <c r="G106" s="8">
        <v>0.42220847230000003</v>
      </c>
      <c r="H106" s="46" t="str">
        <f>IF($B106="N/A","N/A",IF(G106&gt;2,"No",IF(G106&lt;0.9,"No","Yes")))</f>
        <v>No</v>
      </c>
      <c r="I106" s="12">
        <v>-5.39</v>
      </c>
      <c r="J106" s="12">
        <v>287.5</v>
      </c>
      <c r="K106" s="47" t="s">
        <v>739</v>
      </c>
      <c r="L106" s="9" t="str">
        <f t="shared" si="38"/>
        <v>No</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v>401.86271318000001</v>
      </c>
      <c r="D108" s="46" t="str">
        <f>IF($B108="N/A","N/A",IF(C108&gt;10,"No",IF(C108&lt;-10,"No","Yes")))</f>
        <v>N/A</v>
      </c>
      <c r="E108" s="49">
        <v>488.36822340999998</v>
      </c>
      <c r="F108" s="46" t="str">
        <f>IF($B108="N/A","N/A",IF(E108&gt;10,"No",IF(E108&lt;-10,"No","Yes")))</f>
        <v>N/A</v>
      </c>
      <c r="G108" s="49">
        <v>588.43092747000003</v>
      </c>
      <c r="H108" s="46" t="str">
        <f>IF($B108="N/A","N/A",IF(G108&gt;10,"No",IF(G108&lt;-10,"No","Yes")))</f>
        <v>N/A</v>
      </c>
      <c r="I108" s="12">
        <v>21.53</v>
      </c>
      <c r="J108" s="12">
        <v>20.49</v>
      </c>
      <c r="K108" s="47" t="s">
        <v>739</v>
      </c>
      <c r="L108" s="9" t="str">
        <f t="shared" si="38"/>
        <v>Yes</v>
      </c>
    </row>
    <row r="109" spans="1:12" x14ac:dyDescent="0.2">
      <c r="A109" s="48" t="s">
        <v>1287</v>
      </c>
      <c r="B109" s="37" t="s">
        <v>213</v>
      </c>
      <c r="C109" s="49">
        <v>382.99240148000001</v>
      </c>
      <c r="D109" s="46" t="str">
        <f>IF($B109="N/A","N/A",IF(C109&gt;10,"No",IF(C109&lt;-10,"No","Yes")))</f>
        <v>N/A</v>
      </c>
      <c r="E109" s="49">
        <v>480.66004248000002</v>
      </c>
      <c r="F109" s="46" t="str">
        <f>IF($B109="N/A","N/A",IF(E109&gt;10,"No",IF(E109&lt;-10,"No","Yes")))</f>
        <v>N/A</v>
      </c>
      <c r="G109" s="49">
        <v>606.48820038999997</v>
      </c>
      <c r="H109" s="46" t="str">
        <f>IF($B109="N/A","N/A",IF(G109&gt;10,"No",IF(G109&lt;-10,"No","Yes")))</f>
        <v>N/A</v>
      </c>
      <c r="I109" s="12">
        <v>25.5</v>
      </c>
      <c r="J109" s="12">
        <v>26.18</v>
      </c>
      <c r="K109" s="47" t="s">
        <v>739</v>
      </c>
      <c r="L109" s="9" t="str">
        <f t="shared" si="38"/>
        <v>Yes</v>
      </c>
    </row>
    <row r="110" spans="1:12" x14ac:dyDescent="0.2">
      <c r="A110" s="48" t="s">
        <v>1288</v>
      </c>
      <c r="B110" s="37" t="s">
        <v>213</v>
      </c>
      <c r="C110" s="49">
        <v>34.104999374999998</v>
      </c>
      <c r="D110" s="46" t="str">
        <f>IF($B110="N/A","N/A",IF(C110&gt;10,"No",IF(C110&lt;-10,"No","Yes")))</f>
        <v>N/A</v>
      </c>
      <c r="E110" s="49">
        <v>25.774774220000001</v>
      </c>
      <c r="F110" s="46" t="str">
        <f>IF($B110="N/A","N/A",IF(E110&gt;10,"No",IF(E110&lt;-10,"No","Yes")))</f>
        <v>N/A</v>
      </c>
      <c r="G110" s="49">
        <v>121.16523442</v>
      </c>
      <c r="H110" s="46" t="str">
        <f>IF($B110="N/A","N/A",IF(G110&gt;10,"No",IF(G110&lt;-10,"No","Yes")))</f>
        <v>N/A</v>
      </c>
      <c r="I110" s="12">
        <v>-24.4</v>
      </c>
      <c r="J110" s="12">
        <v>370.1</v>
      </c>
      <c r="K110" s="47" t="s">
        <v>739</v>
      </c>
      <c r="L110" s="9" t="str">
        <f t="shared" si="38"/>
        <v>No</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v>99.99121547</v>
      </c>
      <c r="D112" s="46" t="str">
        <f>IF(OR($B112="N/A",$C112="N/A"),"N/A",IF(C112&gt;98,"Yes","No"))</f>
        <v>Yes</v>
      </c>
      <c r="E112" s="8">
        <v>99.999021190999997</v>
      </c>
      <c r="F112" s="46" t="str">
        <f>IF(OR($B112="N/A",$E112="N/A"),"N/A",IF(E112&gt;98,"Yes","No"))</f>
        <v>Yes</v>
      </c>
      <c r="G112" s="8">
        <v>99.927354922999996</v>
      </c>
      <c r="H112" s="46" t="str">
        <f t="shared" ref="H112:H115" si="39">IF($B112="N/A","N/A",IF(G112&gt;98,"Yes","No"))</f>
        <v>Yes</v>
      </c>
      <c r="I112" s="12">
        <v>7.7999999999999996E-3</v>
      </c>
      <c r="J112" s="12">
        <v>-7.1999999999999995E-2</v>
      </c>
      <c r="K112" s="47" t="s">
        <v>739</v>
      </c>
      <c r="L112" s="9" t="str">
        <f>IF(J112="Div by 0", "N/A", IF(OR(J112="N/A",K112="N/A"),"N/A", IF(J112&gt;VALUE(MID(K112,1,2)), "No", IF(J112&lt;-1*VALUE(MID(K112,1,2)), "No", "Yes"))))</f>
        <v>Yes</v>
      </c>
    </row>
    <row r="113" spans="1:12" x14ac:dyDescent="0.2">
      <c r="A113" s="48" t="s">
        <v>461</v>
      </c>
      <c r="B113" s="50" t="s">
        <v>296</v>
      </c>
      <c r="C113" s="8">
        <v>99.989981809</v>
      </c>
      <c r="D113" s="46" t="str">
        <f t="shared" ref="D113:D115" si="40">IF(OR($B113="N/A",$C113="N/A"),"N/A",IF(C113&gt;98,"Yes","No"))</f>
        <v>Yes</v>
      </c>
      <c r="E113" s="8">
        <v>99.998337767999999</v>
      </c>
      <c r="F113" s="46" t="str">
        <f t="shared" ref="F113:F115" si="41">IF(OR($B113="N/A",$E113="N/A"),"N/A",IF(E113&gt;98,"Yes","No"))</f>
        <v>Yes</v>
      </c>
      <c r="G113" s="8">
        <v>99.925846891000006</v>
      </c>
      <c r="H113" s="46" t="str">
        <f t="shared" si="39"/>
        <v>Yes</v>
      </c>
      <c r="I113" s="12">
        <v>8.3999999999999995E-3</v>
      </c>
      <c r="J113" s="12">
        <v>-7.1999999999999995E-2</v>
      </c>
      <c r="K113" s="47" t="s">
        <v>739</v>
      </c>
      <c r="L113" s="9" t="str">
        <f t="shared" ref="L113:L115" si="42">IF(J113="Div by 0", "N/A", IF(OR(J113="N/A",K113="N/A"),"N/A", IF(J113&gt;VALUE(MID(K113,1,2)), "No", IF(J113&lt;-1*VALUE(MID(K113,1,2)), "No", "Yes"))))</f>
        <v>Yes</v>
      </c>
    </row>
    <row r="114" spans="1:12" x14ac:dyDescent="0.2">
      <c r="A114" s="48" t="s">
        <v>462</v>
      </c>
      <c r="B114" s="50" t="s">
        <v>296</v>
      </c>
      <c r="C114" s="8">
        <v>13.909579598000001</v>
      </c>
      <c r="D114" s="46" t="str">
        <f t="shared" si="40"/>
        <v>No</v>
      </c>
      <c r="E114" s="8">
        <v>13.895909179</v>
      </c>
      <c r="F114" s="46" t="str">
        <f t="shared" si="41"/>
        <v>No</v>
      </c>
      <c r="G114" s="8">
        <v>3.8837579618000002</v>
      </c>
      <c r="H114" s="46" t="str">
        <f t="shared" si="39"/>
        <v>No</v>
      </c>
      <c r="I114" s="12">
        <v>-9.8000000000000004E-2</v>
      </c>
      <c r="J114" s="12">
        <v>-72.099999999999994</v>
      </c>
      <c r="K114" s="47" t="s">
        <v>739</v>
      </c>
      <c r="L114" s="9" t="str">
        <f t="shared" si="42"/>
        <v>No</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1457107</v>
      </c>
      <c r="D116" s="46" t="str">
        <f>IF($B116="N/A","N/A",IF(C116&gt;10,"No",IF(C116&lt;-10,"No","Yes")))</f>
        <v>N/A</v>
      </c>
      <c r="E116" s="52">
        <v>1430310</v>
      </c>
      <c r="F116" s="46" t="str">
        <f>IF($B116="N/A","N/A",IF(E116&gt;10,"No",IF(E116&lt;-10,"No","Yes")))</f>
        <v>N/A</v>
      </c>
      <c r="G116" s="52">
        <v>1444007</v>
      </c>
      <c r="H116" s="46" t="str">
        <f>IF($B116="N/A","N/A",IF(G116&gt;10,"No",IF(G116&lt;-10,"No","Yes")))</f>
        <v>N/A</v>
      </c>
      <c r="I116" s="12">
        <v>-1.84</v>
      </c>
      <c r="J116" s="12">
        <v>0.95760000000000001</v>
      </c>
      <c r="K116" s="50" t="s">
        <v>739</v>
      </c>
      <c r="L116" s="9" t="str">
        <f>IF(J116="Div by 0", "N/A", IF(OR(J116="N/A",K116="N/A"),"N/A", IF(J116&gt;VALUE(MID(K116,1,2)), "No", IF(J116&lt;-1*VALUE(MID(K116,1,2)), "No", "Yes"))))</f>
        <v>Yes</v>
      </c>
    </row>
    <row r="117" spans="1:12" x14ac:dyDescent="0.2">
      <c r="A117" s="3" t="s">
        <v>211</v>
      </c>
      <c r="B117" s="50" t="s">
        <v>213</v>
      </c>
      <c r="C117" s="8">
        <v>72.546559724000005</v>
      </c>
      <c r="D117" s="46" t="str">
        <f>IF($B117="N/A","N/A",IF(C117&gt;10,"No",IF(C117&lt;-10,"No","Yes")))</f>
        <v>N/A</v>
      </c>
      <c r="E117" s="8">
        <v>78.464318923999997</v>
      </c>
      <c r="F117" s="46" t="str">
        <f>IF($B117="N/A","N/A",IF(E117&gt;10,"No",IF(E117&lt;-10,"No","Yes")))</f>
        <v>N/A</v>
      </c>
      <c r="G117" s="8">
        <v>79.622674958999994</v>
      </c>
      <c r="H117" s="46" t="str">
        <f>IF($B117="N/A","N/A",IF(G117&gt;10,"No",IF(G117&lt;-10,"No","Yes")))</f>
        <v>N/A</v>
      </c>
      <c r="I117" s="12">
        <v>8.157</v>
      </c>
      <c r="J117" s="12">
        <v>1.476</v>
      </c>
      <c r="K117" s="50" t="s">
        <v>739</v>
      </c>
      <c r="L117" s="9" t="str">
        <f>IF(J117="Div by 0", "N/A", IF(OR(J117="N/A",K117="N/A"),"N/A", IF(J117&gt;VALUE(MID(K117,1,2)), "No", IF(J117&lt;-1*VALUE(MID(K117,1,2)), "No", "Yes"))))</f>
        <v>Yes</v>
      </c>
    </row>
    <row r="118" spans="1:12" x14ac:dyDescent="0.2">
      <c r="A118" s="4" t="s">
        <v>1628</v>
      </c>
      <c r="B118" s="50" t="s">
        <v>213</v>
      </c>
      <c r="C118" s="14">
        <v>30795649</v>
      </c>
      <c r="D118" s="11" t="str">
        <f>IF($B118="N/A","N/A",IF(C118&gt;10,"No",IF(C118&lt;-10,"No","Yes")))</f>
        <v>N/A</v>
      </c>
      <c r="E118" s="14">
        <v>13770189</v>
      </c>
      <c r="F118" s="11" t="str">
        <f>IF($B118="N/A","N/A",IF(E118&gt;10,"No",IF(E118&lt;-10,"No","Yes")))</f>
        <v>N/A</v>
      </c>
      <c r="G118" s="14">
        <v>14876495</v>
      </c>
      <c r="H118" s="11" t="str">
        <f>IF($B118="N/A","N/A",IF(G118&gt;10,"No",IF(G118&lt;-10,"No","Yes")))</f>
        <v>N/A</v>
      </c>
      <c r="I118" s="59">
        <v>-55.3</v>
      </c>
      <c r="J118" s="59">
        <v>8.0340000000000007</v>
      </c>
      <c r="K118" s="50" t="s">
        <v>739</v>
      </c>
      <c r="L118" s="9" t="str">
        <f>IF(J118="Div by 0", "N/A", IF(K118="N/A","N/A", IF(J118&gt;VALUE(MID(K118,1,2)), "No", IF(J118&lt;-1*VALUE(MID(K118,1,2)), "No", "Yes"))))</f>
        <v>Yes</v>
      </c>
    </row>
    <row r="119" spans="1:12" x14ac:dyDescent="0.2">
      <c r="A119" s="4" t="s">
        <v>1629</v>
      </c>
      <c r="B119" s="50" t="s">
        <v>213</v>
      </c>
      <c r="C119" s="14">
        <v>445159590</v>
      </c>
      <c r="D119" s="11" t="str">
        <f>IF($B119="N/A","N/A",IF(C119&gt;10,"No",IF(C119&lt;-10,"No","Yes")))</f>
        <v>N/A</v>
      </c>
      <c r="E119" s="14">
        <v>136775331</v>
      </c>
      <c r="F119" s="11" t="str">
        <f>IF($B119="N/A","N/A",IF(E119&gt;10,"No",IF(E119&lt;-10,"No","Yes")))</f>
        <v>N/A</v>
      </c>
      <c r="G119" s="14">
        <v>247645407</v>
      </c>
      <c r="H119" s="11" t="str">
        <f>IF($B119="N/A","N/A",IF(G119&gt;10,"No",IF(G119&lt;-10,"No","Yes")))</f>
        <v>N/A</v>
      </c>
      <c r="I119" s="59">
        <v>-69.3</v>
      </c>
      <c r="J119" s="59">
        <v>81.06</v>
      </c>
      <c r="K119" s="50" t="s">
        <v>739</v>
      </c>
      <c r="L119" s="9" t="str">
        <f>IF(J119="Div by 0", "N/A", IF(K119="N/A","N/A", IF(J119&gt;VALUE(MID(K119,1,2)), "No", IF(J119&lt;-1*VALUE(MID(K119,1,2)), "No", "Yes"))))</f>
        <v>No</v>
      </c>
    </row>
    <row r="120" spans="1:12" x14ac:dyDescent="0.2">
      <c r="A120" s="4" t="s">
        <v>1630</v>
      </c>
      <c r="B120" s="50" t="s">
        <v>213</v>
      </c>
      <c r="C120" s="1">
        <v>69631</v>
      </c>
      <c r="D120" s="11" t="str">
        <f>IF($B120="N/A","N/A",IF(C120&gt;10,"No",IF(C120&lt;-10,"No","Yes")))</f>
        <v>N/A</v>
      </c>
      <c r="E120" s="1">
        <v>46628</v>
      </c>
      <c r="F120" s="11" t="str">
        <f>IF($B120="N/A","N/A",IF(E120&gt;10,"No",IF(E120&lt;-10,"No","Yes")))</f>
        <v>N/A</v>
      </c>
      <c r="G120" s="1">
        <v>42852</v>
      </c>
      <c r="H120" s="11" t="str">
        <f>IF($B120="N/A","N/A",IF(G120&gt;10,"No",IF(G120&lt;-10,"No","Yes")))</f>
        <v>N/A</v>
      </c>
      <c r="I120" s="59">
        <v>-33</v>
      </c>
      <c r="J120" s="59">
        <v>-8.1</v>
      </c>
      <c r="K120" s="50" t="s">
        <v>739</v>
      </c>
      <c r="L120" s="9" t="str">
        <f>IF(J120="Div by 0", "N/A", IF(K120="N/A","N/A", IF(J120&gt;VALUE(MID(K120,1,2)), "No", IF(J120&lt;-1*VALUE(MID(K120,1,2)), "No", "Yes"))))</f>
        <v>Yes</v>
      </c>
    </row>
    <row r="121" spans="1:12" x14ac:dyDescent="0.2">
      <c r="A121" s="4" t="s">
        <v>1631</v>
      </c>
      <c r="B121" s="5" t="s">
        <v>213</v>
      </c>
      <c r="C121" s="1">
        <v>498</v>
      </c>
      <c r="D121" s="9" t="str">
        <f t="shared" ref="D121:H134" si="43">IF($B121="N/A","N/A",IF(C121&lt;0,"No","Yes"))</f>
        <v>N/A</v>
      </c>
      <c r="E121" s="1">
        <v>98</v>
      </c>
      <c r="F121" s="9" t="str">
        <f t="shared" si="43"/>
        <v>N/A</v>
      </c>
      <c r="G121" s="1">
        <v>115</v>
      </c>
      <c r="H121" s="9" t="str">
        <f t="shared" si="43"/>
        <v>N/A</v>
      </c>
      <c r="I121" s="59">
        <v>-80.3</v>
      </c>
      <c r="J121" s="59">
        <v>17.350000000000001</v>
      </c>
      <c r="K121" s="5" t="s">
        <v>739</v>
      </c>
      <c r="L121" s="9" t="str">
        <f t="shared" ref="L121:L142" si="44">IF(J121="Div by 0", "N/A", IF(OR(J121="N/A",K121="N/A"),"N/A", IF(J121&gt;VALUE(MID(K121,1,2)), "No", IF(J121&lt;-1*VALUE(MID(K121,1,2)), "No", "Yes"))))</f>
        <v>Yes</v>
      </c>
    </row>
    <row r="122" spans="1:12" x14ac:dyDescent="0.2">
      <c r="A122" s="4" t="s">
        <v>1632</v>
      </c>
      <c r="B122" s="5" t="s">
        <v>213</v>
      </c>
      <c r="C122" s="1">
        <v>49553</v>
      </c>
      <c r="D122" s="9" t="str">
        <f t="shared" si="43"/>
        <v>N/A</v>
      </c>
      <c r="E122" s="1">
        <v>37970</v>
      </c>
      <c r="F122" s="9" t="str">
        <f t="shared" si="43"/>
        <v>N/A</v>
      </c>
      <c r="G122" s="1">
        <v>32739</v>
      </c>
      <c r="H122" s="9" t="str">
        <f t="shared" si="43"/>
        <v>N/A</v>
      </c>
      <c r="I122" s="59">
        <v>-23.4</v>
      </c>
      <c r="J122" s="59">
        <v>-13.8</v>
      </c>
      <c r="K122" s="5" t="s">
        <v>739</v>
      </c>
      <c r="L122" s="9" t="str">
        <f t="shared" si="44"/>
        <v>Yes</v>
      </c>
    </row>
    <row r="123" spans="1:12" x14ac:dyDescent="0.2">
      <c r="A123" s="4" t="s">
        <v>1633</v>
      </c>
      <c r="B123" s="5" t="s">
        <v>213</v>
      </c>
      <c r="C123" s="1">
        <v>17851</v>
      </c>
      <c r="D123" s="9" t="str">
        <f t="shared" si="43"/>
        <v>N/A</v>
      </c>
      <c r="E123" s="1">
        <v>8414</v>
      </c>
      <c r="F123" s="9" t="str">
        <f t="shared" si="43"/>
        <v>N/A</v>
      </c>
      <c r="G123" s="1">
        <v>9912</v>
      </c>
      <c r="H123" s="9" t="str">
        <f t="shared" si="43"/>
        <v>N/A</v>
      </c>
      <c r="I123" s="59">
        <v>-52.9</v>
      </c>
      <c r="J123" s="59">
        <v>17.8</v>
      </c>
      <c r="K123" s="5" t="s">
        <v>739</v>
      </c>
      <c r="L123" s="9" t="str">
        <f t="shared" si="44"/>
        <v>Yes</v>
      </c>
    </row>
    <row r="124" spans="1:12" x14ac:dyDescent="0.2">
      <c r="A124" s="4" t="s">
        <v>1634</v>
      </c>
      <c r="B124" s="5" t="s">
        <v>213</v>
      </c>
      <c r="C124" s="1">
        <v>1729</v>
      </c>
      <c r="D124" s="9" t="str">
        <f t="shared" si="43"/>
        <v>N/A</v>
      </c>
      <c r="E124" s="1">
        <v>146</v>
      </c>
      <c r="F124" s="9" t="str">
        <f t="shared" si="43"/>
        <v>N/A</v>
      </c>
      <c r="G124" s="1">
        <v>86</v>
      </c>
      <c r="H124" s="9" t="str">
        <f t="shared" si="43"/>
        <v>N/A</v>
      </c>
      <c r="I124" s="59">
        <v>-91.6</v>
      </c>
      <c r="J124" s="59">
        <v>-41.1</v>
      </c>
      <c r="K124" s="5" t="s">
        <v>739</v>
      </c>
      <c r="L124" s="9" t="str">
        <f t="shared" si="44"/>
        <v>No</v>
      </c>
    </row>
    <row r="125" spans="1:12" x14ac:dyDescent="0.2">
      <c r="A125" s="2" t="s">
        <v>1635</v>
      </c>
      <c r="B125" s="5" t="s">
        <v>213</v>
      </c>
      <c r="C125" s="64" t="s">
        <v>213</v>
      </c>
      <c r="D125" s="9" t="str">
        <f t="shared" si="43"/>
        <v>N/A</v>
      </c>
      <c r="E125" s="64">
        <v>3.2599925889999999</v>
      </c>
      <c r="F125" s="9" t="str">
        <f t="shared" si="43"/>
        <v>N/A</v>
      </c>
      <c r="G125" s="64">
        <v>2.9675756418999999</v>
      </c>
      <c r="H125" s="9" t="str">
        <f t="shared" si="43"/>
        <v>N/A</v>
      </c>
      <c r="I125" s="12" t="s">
        <v>213</v>
      </c>
      <c r="J125" s="12">
        <v>-8.9700000000000006</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0.1720113036</v>
      </c>
      <c r="F126" s="9" t="str">
        <f t="shared" si="43"/>
        <v>N/A</v>
      </c>
      <c r="G126" s="64">
        <v>0.20180749319999999</v>
      </c>
      <c r="H126" s="9" t="str">
        <f t="shared" si="43"/>
        <v>N/A</v>
      </c>
      <c r="I126" s="12" t="s">
        <v>213</v>
      </c>
      <c r="J126" s="12">
        <v>17.32</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15.018709111</v>
      </c>
      <c r="F127" s="9" t="str">
        <f t="shared" si="43"/>
        <v>N/A</v>
      </c>
      <c r="G127" s="64">
        <v>13.16956025</v>
      </c>
      <c r="H127" s="9" t="str">
        <f t="shared" si="43"/>
        <v>N/A</v>
      </c>
      <c r="I127" s="12" t="s">
        <v>213</v>
      </c>
      <c r="J127" s="12">
        <v>-12.3</v>
      </c>
      <c r="K127" s="5" t="s">
        <v>739</v>
      </c>
      <c r="L127" s="9" t="str">
        <f t="shared" si="45"/>
        <v>Yes</v>
      </c>
    </row>
    <row r="128" spans="1:12" ht="25.5" x14ac:dyDescent="0.2">
      <c r="A128" s="2" t="s">
        <v>1638</v>
      </c>
      <c r="B128" s="5" t="s">
        <v>213</v>
      </c>
      <c r="C128" s="64" t="s">
        <v>213</v>
      </c>
      <c r="D128" s="9" t="str">
        <f t="shared" si="43"/>
        <v>N/A</v>
      </c>
      <c r="E128" s="64">
        <v>1.0370741051000001</v>
      </c>
      <c r="F128" s="9" t="str">
        <f t="shared" si="43"/>
        <v>N/A</v>
      </c>
      <c r="G128" s="64">
        <v>1.2056956713</v>
      </c>
      <c r="H128" s="9" t="str">
        <f t="shared" si="43"/>
        <v>N/A</v>
      </c>
      <c r="I128" s="12" t="s">
        <v>213</v>
      </c>
      <c r="J128" s="12">
        <v>16.260000000000002</v>
      </c>
      <c r="K128" s="5" t="s">
        <v>739</v>
      </c>
      <c r="L128" s="9" t="str">
        <f t="shared" si="45"/>
        <v>Yes</v>
      </c>
    </row>
    <row r="129" spans="1:12" ht="25.5" x14ac:dyDescent="0.2">
      <c r="A129" s="2" t="s">
        <v>1639</v>
      </c>
      <c r="B129" s="5" t="s">
        <v>213</v>
      </c>
      <c r="C129" s="64" t="s">
        <v>213</v>
      </c>
      <c r="D129" s="9" t="str">
        <f t="shared" si="43"/>
        <v>N/A</v>
      </c>
      <c r="E129" s="64">
        <v>4.7218934099999998E-2</v>
      </c>
      <c r="F129" s="9" t="str">
        <f t="shared" si="43"/>
        <v>N/A</v>
      </c>
      <c r="G129" s="64">
        <v>2.7186970500000001E-2</v>
      </c>
      <c r="H129" s="9" t="str">
        <f t="shared" si="43"/>
        <v>N/A</v>
      </c>
      <c r="I129" s="12" t="s">
        <v>213</v>
      </c>
      <c r="J129" s="12">
        <v>-42.4</v>
      </c>
      <c r="K129" s="5" t="s">
        <v>739</v>
      </c>
      <c r="L129" s="9" t="str">
        <f t="shared" si="45"/>
        <v>No</v>
      </c>
    </row>
    <row r="130" spans="1:12" ht="25.5" x14ac:dyDescent="0.2">
      <c r="A130" s="2" t="s">
        <v>1640</v>
      </c>
      <c r="B130" s="5" t="s">
        <v>213</v>
      </c>
      <c r="C130" s="64">
        <v>31.161407994000001</v>
      </c>
      <c r="D130" s="9" t="str">
        <f t="shared" si="43"/>
        <v>N/A</v>
      </c>
      <c r="E130" s="64">
        <v>70.938062966000004</v>
      </c>
      <c r="F130" s="9" t="str">
        <f t="shared" si="43"/>
        <v>N/A</v>
      </c>
      <c r="G130" s="64">
        <v>82.035844300999997</v>
      </c>
      <c r="H130" s="9" t="str">
        <f t="shared" si="43"/>
        <v>N/A</v>
      </c>
      <c r="I130" s="12">
        <v>127.6</v>
      </c>
      <c r="J130" s="12">
        <v>15.64</v>
      </c>
      <c r="K130" s="50" t="s">
        <v>739</v>
      </c>
      <c r="L130" s="9" t="str">
        <f>IF(J130="Div by 0", "N/A", IF(OR(J130="N/A",K130="N/A"),"N/A", IF(J130&gt;VALUE(MID(K130,1,2)), "No", IF(J130&lt;-1*VALUE(MID(K130,1,2)), "No", "Yes"))))</f>
        <v>Yes</v>
      </c>
    </row>
    <row r="131" spans="1:12" ht="25.5" x14ac:dyDescent="0.2">
      <c r="A131" s="2" t="s">
        <v>1641</v>
      </c>
      <c r="B131" s="5" t="s">
        <v>213</v>
      </c>
      <c r="C131" s="64">
        <v>4.8192771083999997</v>
      </c>
      <c r="D131" s="9" t="str">
        <f t="shared" si="43"/>
        <v>N/A</v>
      </c>
      <c r="E131" s="64">
        <v>4.0816326530999998</v>
      </c>
      <c r="F131" s="9" t="str">
        <f t="shared" si="43"/>
        <v>N/A</v>
      </c>
      <c r="G131" s="64">
        <v>27.826086957000001</v>
      </c>
      <c r="H131" s="9" t="str">
        <f t="shared" si="43"/>
        <v>N/A</v>
      </c>
      <c r="I131" s="12">
        <v>-15.3</v>
      </c>
      <c r="J131" s="12">
        <v>581.70000000000005</v>
      </c>
      <c r="K131" s="5" t="s">
        <v>739</v>
      </c>
      <c r="L131" s="9" t="str">
        <f t="shared" si="44"/>
        <v>No</v>
      </c>
    </row>
    <row r="132" spans="1:12" ht="25.5" x14ac:dyDescent="0.2">
      <c r="A132" s="2" t="s">
        <v>496</v>
      </c>
      <c r="B132" s="5" t="s">
        <v>213</v>
      </c>
      <c r="C132" s="64">
        <v>29.630900248</v>
      </c>
      <c r="D132" s="9" t="str">
        <f t="shared" si="43"/>
        <v>N/A</v>
      </c>
      <c r="E132" s="64">
        <v>69.186199630999994</v>
      </c>
      <c r="F132" s="9" t="str">
        <f t="shared" si="43"/>
        <v>N/A</v>
      </c>
      <c r="G132" s="64">
        <v>81.593817771000005</v>
      </c>
      <c r="H132" s="9" t="str">
        <f t="shared" si="43"/>
        <v>N/A</v>
      </c>
      <c r="I132" s="12">
        <v>133.5</v>
      </c>
      <c r="J132" s="12">
        <v>17.93</v>
      </c>
      <c r="K132" s="5" t="s">
        <v>739</v>
      </c>
      <c r="L132" s="9" t="str">
        <f t="shared" si="44"/>
        <v>Yes</v>
      </c>
    </row>
    <row r="133" spans="1:12" ht="25.5" x14ac:dyDescent="0.2">
      <c r="A133" s="2" t="s">
        <v>497</v>
      </c>
      <c r="B133" s="5" t="s">
        <v>213</v>
      </c>
      <c r="C133" s="64">
        <v>37.084757156000002</v>
      </c>
      <c r="D133" s="9" t="str">
        <f t="shared" si="43"/>
        <v>N/A</v>
      </c>
      <c r="E133" s="64">
        <v>80.615640599000002</v>
      </c>
      <c r="F133" s="9" t="str">
        <f t="shared" si="43"/>
        <v>N/A</v>
      </c>
      <c r="G133" s="64">
        <v>84.564164649000006</v>
      </c>
      <c r="H133" s="9" t="str">
        <f t="shared" si="43"/>
        <v>N/A</v>
      </c>
      <c r="I133" s="12">
        <v>117.4</v>
      </c>
      <c r="J133" s="12">
        <v>4.8979999999999997</v>
      </c>
      <c r="K133" s="5" t="s">
        <v>739</v>
      </c>
      <c r="L133" s="9" t="str">
        <f t="shared" si="44"/>
        <v>Yes</v>
      </c>
    </row>
    <row r="134" spans="1:12" ht="25.5" x14ac:dyDescent="0.2">
      <c r="A134" s="2" t="s">
        <v>498</v>
      </c>
      <c r="B134" s="5" t="s">
        <v>213</v>
      </c>
      <c r="C134" s="64">
        <v>21.457489879000001</v>
      </c>
      <c r="D134" s="9" t="str">
        <f t="shared" si="43"/>
        <v>N/A</v>
      </c>
      <c r="E134" s="64">
        <v>13.698630137</v>
      </c>
      <c r="F134" s="9" t="str">
        <f t="shared" si="43"/>
        <v>N/A</v>
      </c>
      <c r="G134" s="64">
        <v>31.395348837</v>
      </c>
      <c r="H134" s="9" t="str">
        <f t="shared" si="43"/>
        <v>N/A</v>
      </c>
      <c r="I134" s="12">
        <v>-36.200000000000003</v>
      </c>
      <c r="J134" s="12">
        <v>129.19999999999999</v>
      </c>
      <c r="K134" s="5" t="s">
        <v>739</v>
      </c>
      <c r="L134" s="9" t="str">
        <f t="shared" si="44"/>
        <v>No</v>
      </c>
    </row>
    <row r="135" spans="1:12" ht="25.5" x14ac:dyDescent="0.2">
      <c r="A135" s="2" t="s">
        <v>499</v>
      </c>
      <c r="B135" s="37" t="s">
        <v>213</v>
      </c>
      <c r="C135" s="64">
        <v>0</v>
      </c>
      <c r="D135" s="46" t="str">
        <f t="shared" ref="D135:D141" si="46">IF($B135="N/A","N/A",IF(C135&gt;10,"No",IF(C135&lt;-10,"No","Yes")))</f>
        <v>N/A</v>
      </c>
      <c r="E135" s="64">
        <v>0</v>
      </c>
      <c r="F135" s="46" t="str">
        <f t="shared" ref="F135:F141" si="47">IF($B135="N/A","N/A",IF(E135&gt;10,"No",IF(E135&lt;-10,"No","Yes")))</f>
        <v>N/A</v>
      </c>
      <c r="G135" s="64">
        <v>0</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v>1.2235929399000001</v>
      </c>
      <c r="D136" s="46" t="str">
        <f t="shared" si="46"/>
        <v>N/A</v>
      </c>
      <c r="E136" s="64">
        <v>3.1783477739000001</v>
      </c>
      <c r="F136" s="46" t="str">
        <f t="shared" si="47"/>
        <v>N/A</v>
      </c>
      <c r="G136" s="64">
        <v>3.5120881171999998</v>
      </c>
      <c r="H136" s="46" t="str">
        <f t="shared" si="48"/>
        <v>N/A</v>
      </c>
      <c r="I136" s="12">
        <v>159.80000000000001</v>
      </c>
      <c r="J136" s="12">
        <v>10.5</v>
      </c>
      <c r="K136" s="5" t="s">
        <v>739</v>
      </c>
      <c r="L136" s="9" t="str">
        <f t="shared" si="44"/>
        <v>Yes</v>
      </c>
    </row>
    <row r="137" spans="1:12" ht="25.5" x14ac:dyDescent="0.2">
      <c r="A137" s="2" t="s">
        <v>501</v>
      </c>
      <c r="B137" s="37" t="s">
        <v>213</v>
      </c>
      <c r="C137" s="64">
        <v>0</v>
      </c>
      <c r="D137" s="46" t="str">
        <f t="shared" si="46"/>
        <v>N/A</v>
      </c>
      <c r="E137" s="64">
        <v>0</v>
      </c>
      <c r="F137" s="46" t="str">
        <f t="shared" si="47"/>
        <v>N/A</v>
      </c>
      <c r="G137" s="64">
        <v>0</v>
      </c>
      <c r="H137" s="46" t="str">
        <f t="shared" si="48"/>
        <v>N/A</v>
      </c>
      <c r="I137" s="12" t="s">
        <v>1747</v>
      </c>
      <c r="J137" s="12" t="s">
        <v>1747</v>
      </c>
      <c r="K137" s="5" t="s">
        <v>739</v>
      </c>
      <c r="L137" s="9" t="str">
        <f t="shared" si="44"/>
        <v>N/A</v>
      </c>
    </row>
    <row r="138" spans="1:12" ht="25.5" x14ac:dyDescent="0.2">
      <c r="A138" s="2" t="s">
        <v>502</v>
      </c>
      <c r="B138" s="37" t="s">
        <v>213</v>
      </c>
      <c r="C138" s="64">
        <v>0.35903548709999999</v>
      </c>
      <c r="D138" s="46" t="str">
        <f t="shared" si="46"/>
        <v>N/A</v>
      </c>
      <c r="E138" s="64">
        <v>8.6021274770999998</v>
      </c>
      <c r="F138" s="46" t="str">
        <f t="shared" si="47"/>
        <v>N/A</v>
      </c>
      <c r="G138" s="64">
        <v>11.194343321</v>
      </c>
      <c r="H138" s="46" t="str">
        <f t="shared" si="48"/>
        <v>N/A</v>
      </c>
      <c r="I138" s="12">
        <v>2296</v>
      </c>
      <c r="J138" s="12">
        <v>30.13</v>
      </c>
      <c r="K138" s="5" t="s">
        <v>739</v>
      </c>
      <c r="L138" s="9" t="str">
        <f t="shared" si="44"/>
        <v>No</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17.902945527</v>
      </c>
      <c r="D140" s="46" t="str">
        <f t="shared" si="46"/>
        <v>N/A</v>
      </c>
      <c r="E140" s="64">
        <v>33.505618941000002</v>
      </c>
      <c r="F140" s="46" t="str">
        <f t="shared" si="47"/>
        <v>N/A</v>
      </c>
      <c r="G140" s="64">
        <v>43.281527117000003</v>
      </c>
      <c r="H140" s="46" t="str">
        <f t="shared" si="48"/>
        <v>N/A</v>
      </c>
      <c r="I140" s="12">
        <v>87.15</v>
      </c>
      <c r="J140" s="12">
        <v>29.18</v>
      </c>
      <c r="K140" s="5" t="s">
        <v>739</v>
      </c>
      <c r="L140" s="9" t="str">
        <f t="shared" si="44"/>
        <v>Yes</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v>40.144475880000002</v>
      </c>
      <c r="D142" s="9" t="str">
        <f t="shared" ref="D142" si="49">IF($B142="N/A","N/A",IF(C142&lt;0,"No","Yes"))</f>
        <v>N/A</v>
      </c>
      <c r="E142" s="64">
        <v>192.36081325000001</v>
      </c>
      <c r="F142" s="9" t="str">
        <f t="shared" ref="F142" si="50">IF($B142="N/A","N/A",IF(E142&lt;0,"No","Yes"))</f>
        <v>N/A</v>
      </c>
      <c r="G142" s="64">
        <v>239.34238775</v>
      </c>
      <c r="H142" s="9" t="str">
        <f t="shared" ref="H142" si="51">IF($B142="N/A","N/A",IF(G142&lt;0,"No","Yes"))</f>
        <v>N/A</v>
      </c>
      <c r="I142" s="12">
        <v>379.2</v>
      </c>
      <c r="J142" s="12">
        <v>24.42</v>
      </c>
      <c r="K142" s="5" t="s">
        <v>739</v>
      </c>
      <c r="L142" s="9" t="str">
        <f t="shared" si="44"/>
        <v>Yes</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1387476</v>
      </c>
      <c r="D150" s="11" t="str">
        <f t="shared" ref="D150:D172" si="56">IF($B150="N/A","N/A",IF(C150&gt;10,"No",IF(C150&lt;-10,"No","Yes")))</f>
        <v>N/A</v>
      </c>
      <c r="E150" s="1">
        <v>1383682</v>
      </c>
      <c r="F150" s="11" t="str">
        <f t="shared" ref="F150:F172" si="57">IF($B150="N/A","N/A",IF(E150&gt;10,"No",IF(E150&lt;-10,"No","Yes")))</f>
        <v>N/A</v>
      </c>
      <c r="G150" s="1">
        <v>1401155</v>
      </c>
      <c r="H150" s="11" t="str">
        <f t="shared" ref="H150:H172" si="58">IF($B150="N/A","N/A",IF(G150&gt;10,"No",IF(G150&lt;-10,"No","Yes")))</f>
        <v>N/A</v>
      </c>
      <c r="I150" s="12">
        <v>-0.27300000000000002</v>
      </c>
      <c r="J150" s="12">
        <v>1.2629999999999999</v>
      </c>
      <c r="K150" s="50" t="s">
        <v>739</v>
      </c>
      <c r="L150" s="9" t="str">
        <f t="shared" ref="L150:L172" si="59">IF(J150="Div by 0", "N/A", IF(K150="N/A","N/A", IF(J150&gt;VALUE(MID(K150,1,2)), "No", IF(J150&lt;-1*VALUE(MID(K150,1,2)), "No", "Yes"))))</f>
        <v>Yes</v>
      </c>
    </row>
    <row r="151" spans="1:12" x14ac:dyDescent="0.2">
      <c r="A151" s="4" t="s">
        <v>534</v>
      </c>
      <c r="B151" s="50" t="s">
        <v>213</v>
      </c>
      <c r="C151" s="1">
        <v>64466</v>
      </c>
      <c r="D151" s="11" t="str">
        <f t="shared" si="56"/>
        <v>N/A</v>
      </c>
      <c r="E151" s="1">
        <v>56875</v>
      </c>
      <c r="F151" s="11" t="str">
        <f t="shared" si="57"/>
        <v>N/A</v>
      </c>
      <c r="G151" s="1">
        <v>56870</v>
      </c>
      <c r="H151" s="11" t="str">
        <f t="shared" si="58"/>
        <v>N/A</v>
      </c>
      <c r="I151" s="12">
        <v>-11.8</v>
      </c>
      <c r="J151" s="12">
        <v>-8.9999999999999993E-3</v>
      </c>
      <c r="K151" s="50" t="s">
        <v>739</v>
      </c>
      <c r="L151" s="9" t="str">
        <f t="shared" si="59"/>
        <v>Yes</v>
      </c>
    </row>
    <row r="152" spans="1:12" x14ac:dyDescent="0.2">
      <c r="A152" s="4" t="s">
        <v>535</v>
      </c>
      <c r="B152" s="50" t="s">
        <v>213</v>
      </c>
      <c r="C152" s="1">
        <v>271628</v>
      </c>
      <c r="D152" s="11" t="str">
        <f t="shared" si="56"/>
        <v>N/A</v>
      </c>
      <c r="E152" s="1">
        <v>214848</v>
      </c>
      <c r="F152" s="11" t="str">
        <f t="shared" si="57"/>
        <v>N/A</v>
      </c>
      <c r="G152" s="1">
        <v>215857</v>
      </c>
      <c r="H152" s="11" t="str">
        <f t="shared" si="58"/>
        <v>N/A</v>
      </c>
      <c r="I152" s="12">
        <v>-20.9</v>
      </c>
      <c r="J152" s="12">
        <v>0.46960000000000002</v>
      </c>
      <c r="K152" s="50" t="s">
        <v>739</v>
      </c>
      <c r="L152" s="9" t="str">
        <f t="shared" si="59"/>
        <v>Yes</v>
      </c>
    </row>
    <row r="153" spans="1:12" x14ac:dyDescent="0.2">
      <c r="A153" s="4" t="s">
        <v>536</v>
      </c>
      <c r="B153" s="50" t="s">
        <v>213</v>
      </c>
      <c r="C153" s="1">
        <v>766084</v>
      </c>
      <c r="D153" s="11" t="str">
        <f t="shared" si="56"/>
        <v>N/A</v>
      </c>
      <c r="E153" s="1">
        <v>802907</v>
      </c>
      <c r="F153" s="11" t="str">
        <f t="shared" si="57"/>
        <v>N/A</v>
      </c>
      <c r="G153" s="1">
        <v>812186</v>
      </c>
      <c r="H153" s="11" t="str">
        <f t="shared" si="58"/>
        <v>N/A</v>
      </c>
      <c r="I153" s="12">
        <v>4.8070000000000004</v>
      </c>
      <c r="J153" s="12">
        <v>1.1559999999999999</v>
      </c>
      <c r="K153" s="50" t="s">
        <v>739</v>
      </c>
      <c r="L153" s="9" t="str">
        <f t="shared" si="59"/>
        <v>Yes</v>
      </c>
    </row>
    <row r="154" spans="1:12" x14ac:dyDescent="0.2">
      <c r="A154" s="4" t="s">
        <v>537</v>
      </c>
      <c r="B154" s="50" t="s">
        <v>213</v>
      </c>
      <c r="C154" s="1">
        <v>285298</v>
      </c>
      <c r="D154" s="11" t="str">
        <f t="shared" si="56"/>
        <v>N/A</v>
      </c>
      <c r="E154" s="1">
        <v>309052</v>
      </c>
      <c r="F154" s="11" t="str">
        <f t="shared" si="57"/>
        <v>N/A</v>
      </c>
      <c r="G154" s="1">
        <v>316242</v>
      </c>
      <c r="H154" s="11" t="str">
        <f t="shared" si="58"/>
        <v>N/A</v>
      </c>
      <c r="I154" s="12">
        <v>8.3260000000000005</v>
      </c>
      <c r="J154" s="12">
        <v>2.3260000000000001</v>
      </c>
      <c r="K154" s="50" t="s">
        <v>739</v>
      </c>
      <c r="L154" s="9" t="str">
        <f t="shared" si="59"/>
        <v>Yes</v>
      </c>
    </row>
    <row r="155" spans="1:12" x14ac:dyDescent="0.2">
      <c r="A155" s="2" t="s">
        <v>538</v>
      </c>
      <c r="B155" s="5" t="s">
        <v>213</v>
      </c>
      <c r="C155" s="64" t="s">
        <v>213</v>
      </c>
      <c r="D155" s="9" t="str">
        <f t="shared" ref="D155:D159" si="60">IF($B155="N/A","N/A",IF(C155&lt;0,"No","Yes"))</f>
        <v>N/A</v>
      </c>
      <c r="E155" s="64">
        <v>96.740007410999993</v>
      </c>
      <c r="F155" s="9" t="str">
        <f t="shared" ref="F155:F159" si="61">IF($B155="N/A","N/A",IF(E155&lt;0,"No","Yes"))</f>
        <v>N/A</v>
      </c>
      <c r="G155" s="64">
        <v>97.032424358</v>
      </c>
      <c r="H155" s="9" t="str">
        <f t="shared" ref="H155:H159" si="62">IF($B155="N/A","N/A",IF(G155&lt;0,"No","Yes"))</f>
        <v>N/A</v>
      </c>
      <c r="I155" s="12" t="s">
        <v>213</v>
      </c>
      <c r="J155" s="12">
        <v>0.30230000000000001</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99.827988696000006</v>
      </c>
      <c r="F156" s="9" t="str">
        <f t="shared" si="61"/>
        <v>N/A</v>
      </c>
      <c r="G156" s="64">
        <v>99.798192506999996</v>
      </c>
      <c r="H156" s="9" t="str">
        <f t="shared" si="62"/>
        <v>N/A</v>
      </c>
      <c r="I156" s="12" t="s">
        <v>213</v>
      </c>
      <c r="J156" s="12">
        <v>-0.03</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84.981290888999993</v>
      </c>
      <c r="F157" s="9" t="str">
        <f t="shared" si="61"/>
        <v>N/A</v>
      </c>
      <c r="G157" s="64">
        <v>86.830439749999996</v>
      </c>
      <c r="H157" s="9" t="str">
        <f t="shared" si="62"/>
        <v>N/A</v>
      </c>
      <c r="I157" s="12" t="s">
        <v>213</v>
      </c>
      <c r="J157" s="12">
        <v>2.1760000000000002</v>
      </c>
      <c r="K157" s="5" t="s">
        <v>739</v>
      </c>
      <c r="L157" s="9" t="str">
        <f t="shared" si="63"/>
        <v>Yes</v>
      </c>
    </row>
    <row r="158" spans="1:12" ht="25.5" x14ac:dyDescent="0.2">
      <c r="A158" s="2" t="s">
        <v>541</v>
      </c>
      <c r="B158" s="5" t="s">
        <v>213</v>
      </c>
      <c r="C158" s="64" t="s">
        <v>213</v>
      </c>
      <c r="D158" s="9" t="str">
        <f t="shared" si="60"/>
        <v>N/A</v>
      </c>
      <c r="E158" s="64">
        <v>98.962925894999998</v>
      </c>
      <c r="F158" s="9" t="str">
        <f t="shared" si="61"/>
        <v>N/A</v>
      </c>
      <c r="G158" s="64">
        <v>98.794304328999999</v>
      </c>
      <c r="H158" s="9" t="str">
        <f t="shared" si="62"/>
        <v>N/A</v>
      </c>
      <c r="I158" s="12" t="s">
        <v>213</v>
      </c>
      <c r="J158" s="12">
        <v>-0.17</v>
      </c>
      <c r="K158" s="5" t="s">
        <v>739</v>
      </c>
      <c r="L158" s="9" t="str">
        <f t="shared" si="63"/>
        <v>Yes</v>
      </c>
    </row>
    <row r="159" spans="1:12" ht="25.5" x14ac:dyDescent="0.2">
      <c r="A159" s="2" t="s">
        <v>542</v>
      </c>
      <c r="B159" s="5" t="s">
        <v>213</v>
      </c>
      <c r="C159" s="64" t="s">
        <v>213</v>
      </c>
      <c r="D159" s="9" t="str">
        <f t="shared" si="60"/>
        <v>N/A</v>
      </c>
      <c r="E159" s="64">
        <v>99.952781066</v>
      </c>
      <c r="F159" s="9" t="str">
        <f t="shared" si="61"/>
        <v>N/A</v>
      </c>
      <c r="G159" s="64">
        <v>99.972813029999998</v>
      </c>
      <c r="H159" s="9" t="str">
        <f t="shared" si="62"/>
        <v>N/A</v>
      </c>
      <c r="I159" s="12" t="s">
        <v>213</v>
      </c>
      <c r="J159" s="12">
        <v>0.02</v>
      </c>
      <c r="K159" s="5" t="s">
        <v>739</v>
      </c>
      <c r="L159" s="9" t="str">
        <f t="shared" si="63"/>
        <v>Yes</v>
      </c>
    </row>
    <row r="160" spans="1:12" ht="25.5" x14ac:dyDescent="0.2">
      <c r="A160" s="4" t="s">
        <v>543</v>
      </c>
      <c r="B160" s="50" t="s">
        <v>213</v>
      </c>
      <c r="C160" s="1">
        <v>1157033.33</v>
      </c>
      <c r="D160" s="11" t="str">
        <f t="shared" si="56"/>
        <v>N/A</v>
      </c>
      <c r="E160" s="1">
        <v>1177519.22</v>
      </c>
      <c r="F160" s="11" t="str">
        <f t="shared" si="57"/>
        <v>N/A</v>
      </c>
      <c r="G160" s="1">
        <v>1188521.49</v>
      </c>
      <c r="H160" s="11" t="str">
        <f t="shared" si="58"/>
        <v>N/A</v>
      </c>
      <c r="I160" s="12">
        <v>1.7709999999999999</v>
      </c>
      <c r="J160" s="12">
        <v>0.93440000000000001</v>
      </c>
      <c r="K160" s="50" t="s">
        <v>739</v>
      </c>
      <c r="L160" s="9" t="str">
        <f t="shared" si="59"/>
        <v>Yes</v>
      </c>
    </row>
    <row r="161" spans="1:12" x14ac:dyDescent="0.2">
      <c r="A161" s="4" t="s">
        <v>544</v>
      </c>
      <c r="B161" s="50" t="s">
        <v>213</v>
      </c>
      <c r="C161" s="14">
        <v>5779719237</v>
      </c>
      <c r="D161" s="11" t="str">
        <f t="shared" si="56"/>
        <v>N/A</v>
      </c>
      <c r="E161" s="14">
        <v>7156291394</v>
      </c>
      <c r="F161" s="11" t="str">
        <f t="shared" si="57"/>
        <v>N/A</v>
      </c>
      <c r="G161" s="14">
        <v>8701091269</v>
      </c>
      <c r="H161" s="11" t="str">
        <f t="shared" si="58"/>
        <v>N/A</v>
      </c>
      <c r="I161" s="12">
        <v>23.82</v>
      </c>
      <c r="J161" s="12">
        <v>21.59</v>
      </c>
      <c r="K161" s="50" t="s">
        <v>739</v>
      </c>
      <c r="L161" s="9" t="str">
        <f t="shared" si="59"/>
        <v>Yes</v>
      </c>
    </row>
    <row r="162" spans="1:12" x14ac:dyDescent="0.2">
      <c r="A162" s="4" t="s">
        <v>1290</v>
      </c>
      <c r="B162" s="50" t="s">
        <v>213</v>
      </c>
      <c r="C162" s="14">
        <v>4165.6354683</v>
      </c>
      <c r="D162" s="11" t="str">
        <f t="shared" si="56"/>
        <v>N/A</v>
      </c>
      <c r="E162" s="14">
        <v>5171.9191215999999</v>
      </c>
      <c r="F162" s="11" t="str">
        <f t="shared" si="57"/>
        <v>N/A</v>
      </c>
      <c r="G162" s="14">
        <v>6209.9419900000003</v>
      </c>
      <c r="H162" s="11" t="str">
        <f t="shared" si="58"/>
        <v>N/A</v>
      </c>
      <c r="I162" s="12">
        <v>24.16</v>
      </c>
      <c r="J162" s="12">
        <v>20.07</v>
      </c>
      <c r="K162" s="50" t="s">
        <v>739</v>
      </c>
      <c r="L162" s="9" t="str">
        <f t="shared" si="59"/>
        <v>Yes</v>
      </c>
    </row>
    <row r="163" spans="1:12" ht="25.5" x14ac:dyDescent="0.2">
      <c r="A163" s="4" t="s">
        <v>1291</v>
      </c>
      <c r="B163" s="50" t="s">
        <v>213</v>
      </c>
      <c r="C163" s="14">
        <v>2462.7682654</v>
      </c>
      <c r="D163" s="11" t="str">
        <f t="shared" si="56"/>
        <v>N/A</v>
      </c>
      <c r="E163" s="14">
        <v>14530.950804</v>
      </c>
      <c r="F163" s="11" t="str">
        <f t="shared" si="57"/>
        <v>N/A</v>
      </c>
      <c r="G163" s="14">
        <v>25443.973308000001</v>
      </c>
      <c r="H163" s="11" t="str">
        <f t="shared" si="58"/>
        <v>N/A</v>
      </c>
      <c r="I163" s="12">
        <v>490</v>
      </c>
      <c r="J163" s="12">
        <v>75.099999999999994</v>
      </c>
      <c r="K163" s="50" t="s">
        <v>739</v>
      </c>
      <c r="L163" s="9" t="str">
        <f t="shared" si="59"/>
        <v>No</v>
      </c>
    </row>
    <row r="164" spans="1:12" ht="25.5" x14ac:dyDescent="0.2">
      <c r="A164" s="4" t="s">
        <v>1292</v>
      </c>
      <c r="B164" s="50" t="s">
        <v>213</v>
      </c>
      <c r="C164" s="14">
        <v>7895.5132680999996</v>
      </c>
      <c r="D164" s="11" t="str">
        <f t="shared" si="56"/>
        <v>N/A</v>
      </c>
      <c r="E164" s="14">
        <v>11228.594141</v>
      </c>
      <c r="F164" s="11" t="str">
        <f t="shared" si="57"/>
        <v>N/A</v>
      </c>
      <c r="G164" s="14">
        <v>13832.319605000001</v>
      </c>
      <c r="H164" s="11" t="str">
        <f t="shared" si="58"/>
        <v>N/A</v>
      </c>
      <c r="I164" s="12">
        <v>42.21</v>
      </c>
      <c r="J164" s="12">
        <v>23.19</v>
      </c>
      <c r="K164" s="50" t="s">
        <v>739</v>
      </c>
      <c r="L164" s="9" t="str">
        <f t="shared" si="59"/>
        <v>Yes</v>
      </c>
    </row>
    <row r="165" spans="1:12" ht="25.5" x14ac:dyDescent="0.2">
      <c r="A165" s="4" t="s">
        <v>1293</v>
      </c>
      <c r="B165" s="50" t="s">
        <v>213</v>
      </c>
      <c r="C165" s="14">
        <v>2523.916064</v>
      </c>
      <c r="D165" s="11" t="str">
        <f t="shared" si="56"/>
        <v>N/A</v>
      </c>
      <c r="E165" s="14">
        <v>2752.349287</v>
      </c>
      <c r="F165" s="11" t="str">
        <f t="shared" si="57"/>
        <v>N/A</v>
      </c>
      <c r="G165" s="14">
        <v>2974.7335179000002</v>
      </c>
      <c r="H165" s="11" t="str">
        <f t="shared" si="58"/>
        <v>N/A</v>
      </c>
      <c r="I165" s="12">
        <v>9.0510000000000002</v>
      </c>
      <c r="J165" s="12">
        <v>8.08</v>
      </c>
      <c r="K165" s="50" t="s">
        <v>739</v>
      </c>
      <c r="L165" s="9" t="str">
        <f t="shared" si="59"/>
        <v>Yes</v>
      </c>
    </row>
    <row r="166" spans="1:12" ht="25.5" x14ac:dyDescent="0.2">
      <c r="A166" s="4" t="s">
        <v>1294</v>
      </c>
      <c r="B166" s="50" t="s">
        <v>213</v>
      </c>
      <c r="C166" s="14">
        <v>5407.6096783000003</v>
      </c>
      <c r="D166" s="11" t="str">
        <f t="shared" si="56"/>
        <v>N/A</v>
      </c>
      <c r="E166" s="14">
        <v>5525.0315934</v>
      </c>
      <c r="F166" s="11" t="str">
        <f t="shared" si="57"/>
        <v>N/A</v>
      </c>
      <c r="G166" s="14">
        <v>5857.0733078000003</v>
      </c>
      <c r="H166" s="11" t="str">
        <f t="shared" si="58"/>
        <v>N/A</v>
      </c>
      <c r="I166" s="12">
        <v>2.1709999999999998</v>
      </c>
      <c r="J166" s="12">
        <v>6.01</v>
      </c>
      <c r="K166" s="50" t="s">
        <v>739</v>
      </c>
      <c r="L166" s="9" t="str">
        <f t="shared" si="59"/>
        <v>Yes</v>
      </c>
    </row>
    <row r="167" spans="1:12" x14ac:dyDescent="0.2">
      <c r="A167" s="48" t="s">
        <v>545</v>
      </c>
      <c r="B167" s="37" t="s">
        <v>213</v>
      </c>
      <c r="C167" s="49">
        <v>2656446960</v>
      </c>
      <c r="D167" s="46" t="str">
        <f t="shared" si="56"/>
        <v>N/A</v>
      </c>
      <c r="E167" s="49">
        <v>2130676706</v>
      </c>
      <c r="F167" s="46" t="str">
        <f t="shared" si="57"/>
        <v>N/A</v>
      </c>
      <c r="G167" s="49">
        <v>1587091421</v>
      </c>
      <c r="H167" s="46" t="str">
        <f t="shared" si="58"/>
        <v>N/A</v>
      </c>
      <c r="I167" s="12">
        <v>-19.8</v>
      </c>
      <c r="J167" s="12">
        <v>-25.5</v>
      </c>
      <c r="K167" s="47" t="s">
        <v>739</v>
      </c>
      <c r="L167" s="9" t="str">
        <f t="shared" si="59"/>
        <v>Yes</v>
      </c>
    </row>
    <row r="168" spans="1:12" x14ac:dyDescent="0.2">
      <c r="A168" s="48" t="s">
        <v>1295</v>
      </c>
      <c r="B168" s="37" t="s">
        <v>213</v>
      </c>
      <c r="C168" s="49">
        <v>1914.5894848</v>
      </c>
      <c r="D168" s="46" t="str">
        <f t="shared" si="56"/>
        <v>N/A</v>
      </c>
      <c r="E168" s="49">
        <v>1539.8601022</v>
      </c>
      <c r="F168" s="46" t="str">
        <f t="shared" si="57"/>
        <v>N/A</v>
      </c>
      <c r="G168" s="49">
        <v>1132.7022499</v>
      </c>
      <c r="H168" s="46" t="str">
        <f t="shared" si="58"/>
        <v>N/A</v>
      </c>
      <c r="I168" s="12">
        <v>-19.600000000000001</v>
      </c>
      <c r="J168" s="12">
        <v>-26.4</v>
      </c>
      <c r="K168" s="47" t="s">
        <v>739</v>
      </c>
      <c r="L168" s="9" t="str">
        <f t="shared" si="59"/>
        <v>Yes</v>
      </c>
    </row>
    <row r="169" spans="1:12" ht="25.5" x14ac:dyDescent="0.2">
      <c r="A169" s="48" t="s">
        <v>1296</v>
      </c>
      <c r="B169" s="50" t="s">
        <v>213</v>
      </c>
      <c r="C169" s="14">
        <v>13025.155493</v>
      </c>
      <c r="D169" s="11" t="str">
        <f t="shared" si="56"/>
        <v>N/A</v>
      </c>
      <c r="E169" s="14">
        <v>7458.6866286000004</v>
      </c>
      <c r="F169" s="11" t="str">
        <f t="shared" si="57"/>
        <v>N/A</v>
      </c>
      <c r="G169" s="14">
        <v>1027.6508001</v>
      </c>
      <c r="H169" s="11" t="str">
        <f t="shared" si="58"/>
        <v>N/A</v>
      </c>
      <c r="I169" s="12">
        <v>-42.7</v>
      </c>
      <c r="J169" s="12">
        <v>-86.2</v>
      </c>
      <c r="K169" s="50" t="s">
        <v>739</v>
      </c>
      <c r="L169" s="9" t="str">
        <f t="shared" si="59"/>
        <v>No</v>
      </c>
    </row>
    <row r="170" spans="1:12" ht="25.5" x14ac:dyDescent="0.2">
      <c r="A170" s="48" t="s">
        <v>1297</v>
      </c>
      <c r="B170" s="50" t="s">
        <v>213</v>
      </c>
      <c r="C170" s="14">
        <v>4726.1285471000001</v>
      </c>
      <c r="D170" s="11" t="str">
        <f t="shared" si="56"/>
        <v>N/A</v>
      </c>
      <c r="E170" s="14">
        <v>5320.1664338999999</v>
      </c>
      <c r="F170" s="11" t="str">
        <f t="shared" si="57"/>
        <v>N/A</v>
      </c>
      <c r="G170" s="14">
        <v>4354.6636384000003</v>
      </c>
      <c r="H170" s="11" t="str">
        <f t="shared" si="58"/>
        <v>N/A</v>
      </c>
      <c r="I170" s="12">
        <v>12.57</v>
      </c>
      <c r="J170" s="12">
        <v>-18.100000000000001</v>
      </c>
      <c r="K170" s="50" t="s">
        <v>739</v>
      </c>
      <c r="L170" s="9" t="str">
        <f t="shared" si="59"/>
        <v>Yes</v>
      </c>
    </row>
    <row r="171" spans="1:12" ht="25.5" x14ac:dyDescent="0.2">
      <c r="A171" s="48" t="s">
        <v>1298</v>
      </c>
      <c r="B171" s="50" t="s">
        <v>213</v>
      </c>
      <c r="C171" s="14">
        <v>489.00493941000002</v>
      </c>
      <c r="D171" s="11" t="str">
        <f t="shared" si="56"/>
        <v>N/A</v>
      </c>
      <c r="E171" s="14">
        <v>487.76201478000002</v>
      </c>
      <c r="F171" s="11" t="str">
        <f t="shared" si="57"/>
        <v>N/A</v>
      </c>
      <c r="G171" s="14">
        <v>502.39375217000003</v>
      </c>
      <c r="H171" s="11" t="str">
        <f t="shared" si="58"/>
        <v>N/A</v>
      </c>
      <c r="I171" s="12">
        <v>-0.254</v>
      </c>
      <c r="J171" s="12">
        <v>3</v>
      </c>
      <c r="K171" s="50" t="s">
        <v>739</v>
      </c>
      <c r="L171" s="9" t="str">
        <f t="shared" si="59"/>
        <v>Yes</v>
      </c>
    </row>
    <row r="172" spans="1:12" ht="25.5" x14ac:dyDescent="0.2">
      <c r="A172" s="48" t="s">
        <v>1299</v>
      </c>
      <c r="B172" s="50" t="s">
        <v>213</v>
      </c>
      <c r="C172" s="14">
        <v>555.20747077999999</v>
      </c>
      <c r="D172" s="11" t="str">
        <f t="shared" si="56"/>
        <v>N/A</v>
      </c>
      <c r="E172" s="14">
        <v>555.92343683000001</v>
      </c>
      <c r="F172" s="11" t="str">
        <f t="shared" si="57"/>
        <v>N/A</v>
      </c>
      <c r="G172" s="14">
        <v>571.16739396000003</v>
      </c>
      <c r="H172" s="11" t="str">
        <f t="shared" si="58"/>
        <v>N/A</v>
      </c>
      <c r="I172" s="12">
        <v>0.129</v>
      </c>
      <c r="J172" s="12">
        <v>2.742</v>
      </c>
      <c r="K172" s="50" t="s">
        <v>739</v>
      </c>
      <c r="L172" s="9" t="str">
        <f t="shared" si="59"/>
        <v>Yes</v>
      </c>
    </row>
    <row r="173" spans="1:12" ht="25.5" x14ac:dyDescent="0.2">
      <c r="A173" s="2" t="s">
        <v>546</v>
      </c>
      <c r="B173" s="136" t="s">
        <v>213</v>
      </c>
      <c r="C173" s="137">
        <v>24785453</v>
      </c>
      <c r="D173" s="138" t="str">
        <f>IF($B173="N/A","N/A",IF(C173&gt;10,"No",IF(C173&lt;-10,"No","Yes")))</f>
        <v>N/A</v>
      </c>
      <c r="E173" s="137">
        <v>7466305</v>
      </c>
      <c r="F173" s="138" t="str">
        <f>IF($B173="N/A","N/A",IF(E173&gt;10,"No",IF(E173&lt;-10,"No","Yes")))</f>
        <v>N/A</v>
      </c>
      <c r="G173" s="137">
        <v>5942332</v>
      </c>
      <c r="H173" s="138" t="str">
        <f>IF($B173="N/A","N/A",IF(G173&gt;10,"No",IF(G173&lt;-10,"No","Yes")))</f>
        <v>N/A</v>
      </c>
      <c r="I173" s="133">
        <v>-69.900000000000006</v>
      </c>
      <c r="J173" s="133">
        <v>-20.399999999999999</v>
      </c>
      <c r="K173" s="134" t="s">
        <v>739</v>
      </c>
      <c r="L173" s="135" t="str">
        <f>IF(J173="Div by 0", "N/A", IF(K173="N/A","N/A", IF(J173&gt;VALUE(MID(K173,1,2)), "No", IF(J173&lt;-1*VALUE(MID(K173,1,2)), "No", "Yes"))))</f>
        <v>Yes</v>
      </c>
    </row>
    <row r="174" spans="1:12" ht="25.5" x14ac:dyDescent="0.2">
      <c r="A174" s="2" t="s">
        <v>1300</v>
      </c>
      <c r="B174" s="50" t="s">
        <v>213</v>
      </c>
      <c r="C174" s="14">
        <v>1155053617</v>
      </c>
      <c r="D174" s="11" t="str">
        <f t="shared" ref="D174:D181" si="64">IF($B174="N/A","N/A",IF(C174&gt;10,"No",IF(C174&lt;-10,"No","Yes")))</f>
        <v>N/A</v>
      </c>
      <c r="E174" s="14">
        <v>642995131</v>
      </c>
      <c r="F174" s="11" t="str">
        <f t="shared" ref="F174:F181" si="65">IF($B174="N/A","N/A",IF(E174&gt;10,"No",IF(E174&lt;-10,"No","Yes")))</f>
        <v>N/A</v>
      </c>
      <c r="G174" s="14">
        <v>163407070</v>
      </c>
      <c r="H174" s="11" t="str">
        <f t="shared" ref="H174:H181" si="66">IF($B174="N/A","N/A",IF(G174&gt;10,"No",IF(G174&lt;-10,"No","Yes")))</f>
        <v>N/A</v>
      </c>
      <c r="I174" s="12">
        <v>-44.3</v>
      </c>
      <c r="J174" s="12">
        <v>-74.599999999999994</v>
      </c>
      <c r="K174" s="50" t="s">
        <v>739</v>
      </c>
      <c r="L174" s="9" t="str">
        <f t="shared" ref="L174:L181" si="67">IF(J174="Div by 0", "N/A", IF(K174="N/A","N/A", IF(J174&gt;VALUE(MID(K174,1,2)), "No", IF(J174&lt;-1*VALUE(MID(K174,1,2)), "No", "Yes"))))</f>
        <v>No</v>
      </c>
    </row>
    <row r="175" spans="1:12" ht="25.5" x14ac:dyDescent="0.2">
      <c r="A175" s="2" t="s">
        <v>547</v>
      </c>
      <c r="B175" s="50" t="s">
        <v>213</v>
      </c>
      <c r="C175" s="14">
        <v>643504164</v>
      </c>
      <c r="D175" s="11" t="str">
        <f t="shared" si="64"/>
        <v>N/A</v>
      </c>
      <c r="E175" s="14">
        <v>671941371</v>
      </c>
      <c r="F175" s="11" t="str">
        <f t="shared" si="65"/>
        <v>N/A</v>
      </c>
      <c r="G175" s="14">
        <v>722940264</v>
      </c>
      <c r="H175" s="11" t="str">
        <f t="shared" si="66"/>
        <v>N/A</v>
      </c>
      <c r="I175" s="12">
        <v>4.4189999999999996</v>
      </c>
      <c r="J175" s="12">
        <v>7.59</v>
      </c>
      <c r="K175" s="50" t="s">
        <v>739</v>
      </c>
      <c r="L175" s="9" t="str">
        <f t="shared" si="67"/>
        <v>Yes</v>
      </c>
    </row>
    <row r="176" spans="1:12" ht="25.5" x14ac:dyDescent="0.2">
      <c r="A176" s="2" t="s">
        <v>512</v>
      </c>
      <c r="B176" s="50" t="s">
        <v>213</v>
      </c>
      <c r="C176" s="14">
        <v>833103726</v>
      </c>
      <c r="D176" s="11" t="str">
        <f t="shared" si="64"/>
        <v>N/A</v>
      </c>
      <c r="E176" s="14">
        <v>808273899</v>
      </c>
      <c r="F176" s="11" t="str">
        <f t="shared" si="65"/>
        <v>N/A</v>
      </c>
      <c r="G176" s="14">
        <v>694801755</v>
      </c>
      <c r="H176" s="11" t="str">
        <f t="shared" si="66"/>
        <v>N/A</v>
      </c>
      <c r="I176" s="12">
        <v>-2.98</v>
      </c>
      <c r="J176" s="12">
        <v>-14</v>
      </c>
      <c r="K176" s="50" t="s">
        <v>739</v>
      </c>
      <c r="L176" s="9" t="str">
        <f t="shared" si="67"/>
        <v>Yes</v>
      </c>
    </row>
    <row r="177" spans="1:12" ht="25.5" x14ac:dyDescent="0.2">
      <c r="A177" s="2" t="s">
        <v>513</v>
      </c>
      <c r="B177" s="50" t="s">
        <v>213</v>
      </c>
      <c r="C177" s="14">
        <v>17.863698543000002</v>
      </c>
      <c r="D177" s="11" t="str">
        <f t="shared" si="64"/>
        <v>N/A</v>
      </c>
      <c r="E177" s="14">
        <v>5.3959688715</v>
      </c>
      <c r="F177" s="11" t="str">
        <f t="shared" si="65"/>
        <v>N/A</v>
      </c>
      <c r="G177" s="14">
        <v>4.2410240122999996</v>
      </c>
      <c r="H177" s="11" t="str">
        <f t="shared" si="66"/>
        <v>N/A</v>
      </c>
      <c r="I177" s="12">
        <v>-69.8</v>
      </c>
      <c r="J177" s="12">
        <v>-21.4</v>
      </c>
      <c r="K177" s="50" t="s">
        <v>739</v>
      </c>
      <c r="L177" s="9" t="str">
        <f t="shared" si="67"/>
        <v>Yes</v>
      </c>
    </row>
    <row r="178" spans="1:12" ht="25.5" x14ac:dyDescent="0.2">
      <c r="A178" s="2" t="s">
        <v>1301</v>
      </c>
      <c r="B178" s="37" t="s">
        <v>213</v>
      </c>
      <c r="C178" s="49">
        <v>832.48547506</v>
      </c>
      <c r="D178" s="46" t="str">
        <f t="shared" si="64"/>
        <v>N/A</v>
      </c>
      <c r="E178" s="49">
        <v>464.69863090000001</v>
      </c>
      <c r="F178" s="46" t="str">
        <f t="shared" si="65"/>
        <v>N/A</v>
      </c>
      <c r="G178" s="49">
        <v>116.62312163999999</v>
      </c>
      <c r="H178" s="46" t="str">
        <f t="shared" si="66"/>
        <v>N/A</v>
      </c>
      <c r="I178" s="12">
        <v>-44.2</v>
      </c>
      <c r="J178" s="12">
        <v>-74.900000000000006</v>
      </c>
      <c r="K178" s="47" t="s">
        <v>739</v>
      </c>
      <c r="L178" s="9" t="str">
        <f t="shared" si="67"/>
        <v>No</v>
      </c>
    </row>
    <row r="179" spans="1:12" ht="25.5" x14ac:dyDescent="0.2">
      <c r="A179" s="2" t="s">
        <v>514</v>
      </c>
      <c r="B179" s="37" t="s">
        <v>213</v>
      </c>
      <c r="C179" s="49">
        <v>463.79480726000003</v>
      </c>
      <c r="D179" s="46" t="str">
        <f t="shared" si="64"/>
        <v>N/A</v>
      </c>
      <c r="E179" s="49">
        <v>485.61835088999999</v>
      </c>
      <c r="F179" s="46" t="str">
        <f t="shared" si="65"/>
        <v>N/A</v>
      </c>
      <c r="G179" s="49">
        <v>515.96023565999997</v>
      </c>
      <c r="H179" s="46" t="str">
        <f t="shared" si="66"/>
        <v>N/A</v>
      </c>
      <c r="I179" s="12">
        <v>4.7050000000000001</v>
      </c>
      <c r="J179" s="12">
        <v>6.2480000000000002</v>
      </c>
      <c r="K179" s="47" t="s">
        <v>739</v>
      </c>
      <c r="L179" s="9" t="str">
        <f t="shared" si="67"/>
        <v>Yes</v>
      </c>
    </row>
    <row r="180" spans="1:12" ht="25.5" x14ac:dyDescent="0.2">
      <c r="A180" s="2" t="s">
        <v>515</v>
      </c>
      <c r="B180" s="37" t="s">
        <v>213</v>
      </c>
      <c r="C180" s="49">
        <v>600.44550391999996</v>
      </c>
      <c r="D180" s="46" t="str">
        <f t="shared" si="64"/>
        <v>N/A</v>
      </c>
      <c r="E180" s="49">
        <v>584.14715159000002</v>
      </c>
      <c r="F180" s="46" t="str">
        <f t="shared" si="65"/>
        <v>N/A</v>
      </c>
      <c r="G180" s="49">
        <v>495.87786862000002</v>
      </c>
      <c r="H180" s="46" t="str">
        <f t="shared" si="66"/>
        <v>N/A</v>
      </c>
      <c r="I180" s="12">
        <v>-2.71</v>
      </c>
      <c r="J180" s="12">
        <v>-15.1</v>
      </c>
      <c r="K180" s="47" t="s">
        <v>739</v>
      </c>
      <c r="L180" s="9" t="str">
        <f t="shared" si="67"/>
        <v>Yes</v>
      </c>
    </row>
    <row r="181" spans="1:12" ht="25.5" x14ac:dyDescent="0.2">
      <c r="A181" s="2" t="s">
        <v>1653</v>
      </c>
      <c r="B181" s="50" t="s">
        <v>213</v>
      </c>
      <c r="C181" s="13">
        <v>74.623488983000001</v>
      </c>
      <c r="D181" s="11" t="str">
        <f t="shared" si="64"/>
        <v>N/A</v>
      </c>
      <c r="E181" s="13">
        <v>78.717942417000003</v>
      </c>
      <c r="F181" s="11" t="str">
        <f t="shared" si="65"/>
        <v>N/A</v>
      </c>
      <c r="G181" s="13">
        <v>79.548872180000004</v>
      </c>
      <c r="H181" s="11" t="str">
        <f t="shared" si="66"/>
        <v>N/A</v>
      </c>
      <c r="I181" s="59">
        <v>5.4870000000000001</v>
      </c>
      <c r="J181" s="59">
        <v>1.056</v>
      </c>
      <c r="K181" s="50" t="s">
        <v>739</v>
      </c>
      <c r="L181" s="9" t="str">
        <f t="shared" si="67"/>
        <v>Yes</v>
      </c>
    </row>
    <row r="182" spans="1:12" ht="25.5" x14ac:dyDescent="0.2">
      <c r="A182" s="2" t="s">
        <v>1654</v>
      </c>
      <c r="B182" s="139" t="s">
        <v>213</v>
      </c>
      <c r="C182" s="140">
        <v>26.206062110000001</v>
      </c>
      <c r="D182" s="135" t="str">
        <f t="shared" ref="D182" si="68">IF($B182="N/A","N/A",IF(C182&lt;0,"No","Yes"))</f>
        <v>N/A</v>
      </c>
      <c r="E182" s="140">
        <v>56.610109889999997</v>
      </c>
      <c r="F182" s="135" t="str">
        <f t="shared" ref="F182" si="69">IF($B182="N/A","N/A",IF(E182&lt;0,"No","Yes"))</f>
        <v>N/A</v>
      </c>
      <c r="G182" s="140">
        <v>63.682081941</v>
      </c>
      <c r="H182" s="135" t="str">
        <f t="shared" ref="H182" si="70">IF($B182="N/A","N/A",IF(G182&lt;0,"No","Yes"))</f>
        <v>N/A</v>
      </c>
      <c r="I182" s="141">
        <v>116</v>
      </c>
      <c r="J182" s="141">
        <v>12.49</v>
      </c>
      <c r="K182" s="139" t="s">
        <v>739</v>
      </c>
      <c r="L182" s="135" t="str">
        <f t="shared" ref="L182" si="71">IF(J182="Div by 0", "N/A", IF(OR(J182="N/A",K182="N/A"),"N/A", IF(J182&gt;VALUE(MID(K182,1,2)), "No", IF(J182&lt;-1*VALUE(MID(K182,1,2)), "No", "Yes"))))</f>
        <v>Yes</v>
      </c>
    </row>
    <row r="183" spans="1:12" ht="25.5" x14ac:dyDescent="0.2">
      <c r="A183" s="2" t="s">
        <v>1655</v>
      </c>
      <c r="B183" s="5" t="s">
        <v>213</v>
      </c>
      <c r="C183" s="13">
        <v>55.516736123999998</v>
      </c>
      <c r="D183" s="9" t="str">
        <f t="shared" ref="D183:D185" si="72">IF($B183="N/A","N/A",IF(C183&lt;0,"No","Yes"))</f>
        <v>N/A</v>
      </c>
      <c r="E183" s="13">
        <v>65.494209859999998</v>
      </c>
      <c r="F183" s="9" t="str">
        <f t="shared" ref="F183:F185" si="73">IF($B183="N/A","N/A",IF(E183&lt;0,"No","Yes"))</f>
        <v>N/A</v>
      </c>
      <c r="G183" s="13">
        <v>66.875755709000003</v>
      </c>
      <c r="H183" s="9" t="str">
        <f t="shared" ref="H183:H185" si="74">IF($B183="N/A","N/A",IF(G183&lt;0,"No","Yes"))</f>
        <v>N/A</v>
      </c>
      <c r="I183" s="59">
        <v>17.97</v>
      </c>
      <c r="J183" s="59">
        <v>2.109</v>
      </c>
      <c r="K183" s="5" t="s">
        <v>739</v>
      </c>
      <c r="L183" s="9" t="str">
        <f t="shared" ref="L183:L213" si="75">IF(J183="Div by 0", "N/A", IF(OR(J183="N/A",K183="N/A"),"N/A", IF(J183&gt;VALUE(MID(K183,1,2)), "No", IF(J183&lt;-1*VALUE(MID(K183,1,2)), "No", "Yes"))))</f>
        <v>Yes</v>
      </c>
    </row>
    <row r="184" spans="1:12" ht="25.5" x14ac:dyDescent="0.2">
      <c r="A184" s="2" t="s">
        <v>1656</v>
      </c>
      <c r="B184" s="5" t="s">
        <v>213</v>
      </c>
      <c r="C184" s="13">
        <v>83.483012306999996</v>
      </c>
      <c r="D184" s="9" t="str">
        <f t="shared" si="72"/>
        <v>N/A</v>
      </c>
      <c r="E184" s="13">
        <v>83.403059134000003</v>
      </c>
      <c r="F184" s="9" t="str">
        <f t="shared" si="73"/>
        <v>N/A</v>
      </c>
      <c r="G184" s="13">
        <v>83.85923914</v>
      </c>
      <c r="H184" s="9" t="str">
        <f t="shared" si="74"/>
        <v>N/A</v>
      </c>
      <c r="I184" s="59">
        <v>-9.6000000000000002E-2</v>
      </c>
      <c r="J184" s="59">
        <v>0.54700000000000004</v>
      </c>
      <c r="K184" s="5" t="s">
        <v>739</v>
      </c>
      <c r="L184" s="9" t="str">
        <f t="shared" si="75"/>
        <v>Yes</v>
      </c>
    </row>
    <row r="185" spans="1:12" ht="25.5" x14ac:dyDescent="0.2">
      <c r="A185" s="2" t="s">
        <v>1657</v>
      </c>
      <c r="B185" s="5" t="s">
        <v>213</v>
      </c>
      <c r="C185" s="13">
        <v>79.965509748000002</v>
      </c>
      <c r="D185" s="9" t="str">
        <f t="shared" si="72"/>
        <v>N/A</v>
      </c>
      <c r="E185" s="13">
        <v>79.807605193000001</v>
      </c>
      <c r="F185" s="9" t="str">
        <f t="shared" si="73"/>
        <v>N/A</v>
      </c>
      <c r="G185" s="13">
        <v>79.982418527999997</v>
      </c>
      <c r="H185" s="9" t="str">
        <f t="shared" si="74"/>
        <v>N/A</v>
      </c>
      <c r="I185" s="59">
        <v>-0.19700000000000001</v>
      </c>
      <c r="J185" s="59">
        <v>0.219</v>
      </c>
      <c r="K185" s="5" t="s">
        <v>739</v>
      </c>
      <c r="L185" s="9" t="str">
        <f t="shared" si="75"/>
        <v>Yes</v>
      </c>
    </row>
    <row r="186" spans="1:12" ht="25.5" x14ac:dyDescent="0.2">
      <c r="A186" s="2" t="s">
        <v>1659</v>
      </c>
      <c r="B186" s="142" t="s">
        <v>213</v>
      </c>
      <c r="C186" s="140">
        <v>7.6437358195999998</v>
      </c>
      <c r="D186" s="132" t="str">
        <f>IF($B186="N/A","N/A",IF(C186&gt;10,"No",IF(C186&lt;-10,"No","Yes")))</f>
        <v>N/A</v>
      </c>
      <c r="E186" s="140">
        <v>7.389270078</v>
      </c>
      <c r="F186" s="132" t="str">
        <f>IF($B186="N/A","N/A",IF(E186&gt;10,"No",IF(E186&lt;-10,"No","Yes")))</f>
        <v>N/A</v>
      </c>
      <c r="G186" s="140">
        <v>7.1310454589000001</v>
      </c>
      <c r="H186" s="132" t="str">
        <f>IF($B186="N/A","N/A",IF(G186&gt;10,"No",IF(G186&lt;-10,"No","Yes")))</f>
        <v>N/A</v>
      </c>
      <c r="I186" s="141">
        <v>-3.33</v>
      </c>
      <c r="J186" s="141">
        <v>-3.49</v>
      </c>
      <c r="K186" s="142" t="s">
        <v>739</v>
      </c>
      <c r="L186" s="9" t="str">
        <f t="shared" si="75"/>
        <v>Yes</v>
      </c>
    </row>
    <row r="187" spans="1:12" ht="25.5" x14ac:dyDescent="0.2">
      <c r="A187" s="2" t="s">
        <v>1660</v>
      </c>
      <c r="B187" s="37" t="s">
        <v>213</v>
      </c>
      <c r="C187" s="13">
        <v>5.0451320000000001E-4</v>
      </c>
      <c r="D187" s="46" t="str">
        <f t="shared" ref="D187:D213" si="76">IF($B187="N/A","N/A",IF(C187&gt;10,"No",IF(C187&lt;-10,"No","Yes")))</f>
        <v>N/A</v>
      </c>
      <c r="E187" s="13">
        <v>2.5294828999999999E-3</v>
      </c>
      <c r="F187" s="46" t="str">
        <f t="shared" ref="F187:F213" si="77">IF($B187="N/A","N/A",IF(E187&gt;10,"No",IF(E187&lt;-10,"No","Yes")))</f>
        <v>N/A</v>
      </c>
      <c r="G187" s="13">
        <v>2.4979391999999999E-3</v>
      </c>
      <c r="H187" s="46" t="str">
        <f t="shared" ref="H187:H213" si="78">IF($B187="N/A","N/A",IF(G187&gt;10,"No",IF(G187&lt;-10,"No","Yes")))</f>
        <v>N/A</v>
      </c>
      <c r="I187" s="59">
        <v>401.4</v>
      </c>
      <c r="J187" s="59">
        <v>-1.25</v>
      </c>
      <c r="K187" s="47" t="s">
        <v>739</v>
      </c>
      <c r="L187" s="9" t="str">
        <f t="shared" si="75"/>
        <v>Yes</v>
      </c>
    </row>
    <row r="188" spans="1:12" ht="25.5" x14ac:dyDescent="0.2">
      <c r="A188" s="2" t="s">
        <v>1661</v>
      </c>
      <c r="B188" s="37" t="s">
        <v>213</v>
      </c>
      <c r="C188" s="13">
        <v>0.1323986865</v>
      </c>
      <c r="D188" s="46" t="str">
        <f t="shared" si="76"/>
        <v>N/A</v>
      </c>
      <c r="E188" s="13">
        <v>0.15986332119999999</v>
      </c>
      <c r="F188" s="46" t="str">
        <f t="shared" si="77"/>
        <v>N/A</v>
      </c>
      <c r="G188" s="13">
        <v>0.15872619369999999</v>
      </c>
      <c r="H188" s="46" t="str">
        <f t="shared" si="78"/>
        <v>N/A</v>
      </c>
      <c r="I188" s="59">
        <v>20.74</v>
      </c>
      <c r="J188" s="59">
        <v>-0.71099999999999997</v>
      </c>
      <c r="K188" s="47" t="s">
        <v>739</v>
      </c>
      <c r="L188" s="9" t="str">
        <f t="shared" si="75"/>
        <v>Yes</v>
      </c>
    </row>
    <row r="189" spans="1:12" ht="25.5" x14ac:dyDescent="0.2">
      <c r="A189" s="2" t="s">
        <v>1662</v>
      </c>
      <c r="B189" s="37" t="s">
        <v>213</v>
      </c>
      <c r="C189" s="13">
        <v>0</v>
      </c>
      <c r="D189" s="46" t="str">
        <f t="shared" si="76"/>
        <v>N/A</v>
      </c>
      <c r="E189" s="13">
        <v>0</v>
      </c>
      <c r="F189" s="46" t="str">
        <f t="shared" si="77"/>
        <v>N/A</v>
      </c>
      <c r="G189" s="13">
        <v>7.1369699999999995E-5</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1.8032322456000001</v>
      </c>
      <c r="F190" s="46" t="str">
        <f t="shared" si="77"/>
        <v>N/A</v>
      </c>
      <c r="G190" s="13">
        <v>2.1513679786000002</v>
      </c>
      <c r="H190" s="46" t="str">
        <f t="shared" si="78"/>
        <v>N/A</v>
      </c>
      <c r="I190" s="59" t="s">
        <v>1747</v>
      </c>
      <c r="J190" s="59">
        <v>19.309999999999999</v>
      </c>
      <c r="K190" s="47" t="s">
        <v>739</v>
      </c>
      <c r="L190" s="9" t="str">
        <f t="shared" si="75"/>
        <v>Yes</v>
      </c>
    </row>
    <row r="191" spans="1:12" ht="25.5" x14ac:dyDescent="0.2">
      <c r="A191" s="2" t="s">
        <v>1664</v>
      </c>
      <c r="B191" s="37" t="s">
        <v>213</v>
      </c>
      <c r="C191" s="13">
        <v>70.498877097999994</v>
      </c>
      <c r="D191" s="46" t="str">
        <f t="shared" si="76"/>
        <v>N/A</v>
      </c>
      <c r="E191" s="13">
        <v>73.484731318000001</v>
      </c>
      <c r="F191" s="46" t="str">
        <f t="shared" si="77"/>
        <v>N/A</v>
      </c>
      <c r="G191" s="13">
        <v>74.024715323999999</v>
      </c>
      <c r="H191" s="46" t="str">
        <f t="shared" si="78"/>
        <v>N/A</v>
      </c>
      <c r="I191" s="59">
        <v>4.2350000000000003</v>
      </c>
      <c r="J191" s="59">
        <v>0.73480000000000001</v>
      </c>
      <c r="K191" s="47" t="s">
        <v>739</v>
      </c>
      <c r="L191" s="9" t="str">
        <f t="shared" si="75"/>
        <v>Yes</v>
      </c>
    </row>
    <row r="192" spans="1:12" ht="25.5" x14ac:dyDescent="0.2">
      <c r="A192" s="2" t="s">
        <v>1665</v>
      </c>
      <c r="B192" s="37" t="s">
        <v>213</v>
      </c>
      <c r="C192" s="13">
        <v>0</v>
      </c>
      <c r="D192" s="46" t="str">
        <f t="shared" si="76"/>
        <v>N/A</v>
      </c>
      <c r="E192" s="13">
        <v>0</v>
      </c>
      <c r="F192" s="46" t="str">
        <f t="shared" si="77"/>
        <v>N/A</v>
      </c>
      <c r="G192" s="13">
        <v>0</v>
      </c>
      <c r="H192" s="46" t="str">
        <f t="shared" si="78"/>
        <v>N/A</v>
      </c>
      <c r="I192" s="59" t="s">
        <v>1747</v>
      </c>
      <c r="J192" s="59" t="s">
        <v>1747</v>
      </c>
      <c r="K192" s="47" t="s">
        <v>739</v>
      </c>
      <c r="L192" s="9" t="str">
        <f t="shared" si="75"/>
        <v>N/A</v>
      </c>
    </row>
    <row r="193" spans="1:12" ht="25.5" x14ac:dyDescent="0.2">
      <c r="A193" s="2" t="s">
        <v>1666</v>
      </c>
      <c r="B193" s="37" t="s">
        <v>213</v>
      </c>
      <c r="C193" s="13">
        <v>0.2277516872</v>
      </c>
      <c r="D193" s="46" t="str">
        <f t="shared" si="76"/>
        <v>N/A</v>
      </c>
      <c r="E193" s="13">
        <v>0.36749773429999999</v>
      </c>
      <c r="F193" s="46" t="str">
        <f t="shared" si="77"/>
        <v>N/A</v>
      </c>
      <c r="G193" s="13">
        <v>0.54512170319999997</v>
      </c>
      <c r="H193" s="46" t="str">
        <f t="shared" si="78"/>
        <v>N/A</v>
      </c>
      <c r="I193" s="59">
        <v>61.36</v>
      </c>
      <c r="J193" s="59">
        <v>48.33</v>
      </c>
      <c r="K193" s="47" t="s">
        <v>739</v>
      </c>
      <c r="L193" s="9" t="str">
        <f t="shared" si="75"/>
        <v>No</v>
      </c>
    </row>
    <row r="194" spans="1:12" ht="25.5" x14ac:dyDescent="0.2">
      <c r="A194" s="2" t="s">
        <v>1667</v>
      </c>
      <c r="B194" s="37" t="s">
        <v>213</v>
      </c>
      <c r="C194" s="13">
        <v>30.767234893000001</v>
      </c>
      <c r="D194" s="46" t="str">
        <f t="shared" si="76"/>
        <v>N/A</v>
      </c>
      <c r="E194" s="13">
        <v>30.151291988000001</v>
      </c>
      <c r="F194" s="46" t="str">
        <f t="shared" si="77"/>
        <v>N/A</v>
      </c>
      <c r="G194" s="13">
        <v>31.498299617000001</v>
      </c>
      <c r="H194" s="46" t="str">
        <f t="shared" si="78"/>
        <v>N/A</v>
      </c>
      <c r="I194" s="59">
        <v>-2</v>
      </c>
      <c r="J194" s="59">
        <v>4.4669999999999996</v>
      </c>
      <c r="K194" s="47" t="s">
        <v>739</v>
      </c>
      <c r="L194" s="9" t="str">
        <f t="shared" si="75"/>
        <v>Yes</v>
      </c>
    </row>
    <row r="195" spans="1:12" ht="25.5" x14ac:dyDescent="0.2">
      <c r="A195" s="2" t="s">
        <v>1668</v>
      </c>
      <c r="B195" s="37" t="s">
        <v>213</v>
      </c>
      <c r="C195" s="13">
        <v>1.7367507618</v>
      </c>
      <c r="D195" s="46" t="str">
        <f t="shared" si="76"/>
        <v>N/A</v>
      </c>
      <c r="E195" s="13">
        <v>3.6801085799000002</v>
      </c>
      <c r="F195" s="46" t="str">
        <f t="shared" si="77"/>
        <v>N/A</v>
      </c>
      <c r="G195" s="13">
        <v>6.6021960454000004</v>
      </c>
      <c r="H195" s="46" t="str">
        <f t="shared" si="78"/>
        <v>N/A</v>
      </c>
      <c r="I195" s="59">
        <v>111.9</v>
      </c>
      <c r="J195" s="59">
        <v>79.400000000000006</v>
      </c>
      <c r="K195" s="47" t="s">
        <v>739</v>
      </c>
      <c r="L195" s="9" t="str">
        <f t="shared" si="75"/>
        <v>No</v>
      </c>
    </row>
    <row r="196" spans="1:12" ht="25.5" x14ac:dyDescent="0.2">
      <c r="A196" s="2" t="s">
        <v>1669</v>
      </c>
      <c r="B196" s="37" t="s">
        <v>213</v>
      </c>
      <c r="C196" s="13">
        <v>0.67165125739999998</v>
      </c>
      <c r="D196" s="46" t="str">
        <f t="shared" si="76"/>
        <v>N/A</v>
      </c>
      <c r="E196" s="13">
        <v>1.2218125262999999</v>
      </c>
      <c r="F196" s="46" t="str">
        <f t="shared" si="77"/>
        <v>N/A</v>
      </c>
      <c r="G196" s="13">
        <v>1.5303802933999999</v>
      </c>
      <c r="H196" s="46" t="str">
        <f t="shared" si="78"/>
        <v>N/A</v>
      </c>
      <c r="I196" s="59">
        <v>81.91</v>
      </c>
      <c r="J196" s="59">
        <v>25.25</v>
      </c>
      <c r="K196" s="47" t="s">
        <v>739</v>
      </c>
      <c r="L196" s="9" t="str">
        <f t="shared" si="75"/>
        <v>Yes</v>
      </c>
    </row>
    <row r="197" spans="1:12" ht="25.5" x14ac:dyDescent="0.2">
      <c r="A197" s="2" t="s">
        <v>1670</v>
      </c>
      <c r="B197" s="37" t="s">
        <v>213</v>
      </c>
      <c r="C197" s="13">
        <v>56.577555214999997</v>
      </c>
      <c r="D197" s="46" t="str">
        <f t="shared" si="76"/>
        <v>N/A</v>
      </c>
      <c r="E197" s="13">
        <v>57.503530435000002</v>
      </c>
      <c r="F197" s="46" t="str">
        <f t="shared" si="77"/>
        <v>N/A</v>
      </c>
      <c r="G197" s="13">
        <v>58.370487205000003</v>
      </c>
      <c r="H197" s="46" t="str">
        <f t="shared" si="78"/>
        <v>N/A</v>
      </c>
      <c r="I197" s="59">
        <v>1.637</v>
      </c>
      <c r="J197" s="59">
        <v>1.508</v>
      </c>
      <c r="K197" s="47" t="s">
        <v>739</v>
      </c>
      <c r="L197" s="9" t="str">
        <f t="shared" si="75"/>
        <v>Yes</v>
      </c>
    </row>
    <row r="198" spans="1:12" ht="25.5" x14ac:dyDescent="0.2">
      <c r="A198" s="2" t="s">
        <v>1671</v>
      </c>
      <c r="B198" s="37" t="s">
        <v>213</v>
      </c>
      <c r="C198" s="13">
        <v>0</v>
      </c>
      <c r="D198" s="46" t="str">
        <f t="shared" si="76"/>
        <v>N/A</v>
      </c>
      <c r="E198" s="13">
        <v>0</v>
      </c>
      <c r="F198" s="46" t="str">
        <f t="shared" si="77"/>
        <v>N/A</v>
      </c>
      <c r="G198" s="13">
        <v>0</v>
      </c>
      <c r="H198" s="46" t="str">
        <f t="shared" si="78"/>
        <v>N/A</v>
      </c>
      <c r="I198" s="59" t="s">
        <v>1747</v>
      </c>
      <c r="J198" s="59" t="s">
        <v>1747</v>
      </c>
      <c r="K198" s="47" t="s">
        <v>739</v>
      </c>
      <c r="L198" s="9" t="str">
        <f t="shared" si="75"/>
        <v>N/A</v>
      </c>
    </row>
    <row r="199" spans="1:12" ht="25.5" x14ac:dyDescent="0.2">
      <c r="A199" s="2" t="s">
        <v>1672</v>
      </c>
      <c r="B199" s="37" t="s">
        <v>213</v>
      </c>
      <c r="C199" s="13">
        <v>1.2785086012</v>
      </c>
      <c r="D199" s="46" t="str">
        <f t="shared" si="76"/>
        <v>N/A</v>
      </c>
      <c r="E199" s="13">
        <v>1.5130644179999999</v>
      </c>
      <c r="F199" s="46" t="str">
        <f t="shared" si="77"/>
        <v>N/A</v>
      </c>
      <c r="G199" s="13">
        <v>1.6162380322000001</v>
      </c>
      <c r="H199" s="46" t="str">
        <f t="shared" si="78"/>
        <v>N/A</v>
      </c>
      <c r="I199" s="59">
        <v>18.350000000000001</v>
      </c>
      <c r="J199" s="59">
        <v>6.819</v>
      </c>
      <c r="K199" s="47" t="s">
        <v>739</v>
      </c>
      <c r="L199" s="9" t="str">
        <f t="shared" si="75"/>
        <v>Yes</v>
      </c>
    </row>
    <row r="200" spans="1:12" ht="25.5" x14ac:dyDescent="0.2">
      <c r="A200" s="2" t="s">
        <v>1673</v>
      </c>
      <c r="B200" s="37" t="s">
        <v>213</v>
      </c>
      <c r="C200" s="13">
        <v>8.0092916922999997</v>
      </c>
      <c r="D200" s="46" t="str">
        <f t="shared" si="76"/>
        <v>N/A</v>
      </c>
      <c r="E200" s="13">
        <v>8.3494617983000001</v>
      </c>
      <c r="F200" s="46" t="str">
        <f t="shared" si="77"/>
        <v>N/A</v>
      </c>
      <c r="G200" s="13">
        <v>8.7846098396999999</v>
      </c>
      <c r="H200" s="46" t="str">
        <f t="shared" si="78"/>
        <v>N/A</v>
      </c>
      <c r="I200" s="59">
        <v>4.2469999999999999</v>
      </c>
      <c r="J200" s="59">
        <v>5.2119999999999997</v>
      </c>
      <c r="K200" s="47" t="s">
        <v>739</v>
      </c>
      <c r="L200" s="9" t="str">
        <f t="shared" si="75"/>
        <v>Yes</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4.4253017700000001E-2</v>
      </c>
      <c r="D203" s="46" t="str">
        <f t="shared" si="76"/>
        <v>N/A</v>
      </c>
      <c r="E203" s="13">
        <v>0.64971575839999995</v>
      </c>
      <c r="F203" s="46" t="str">
        <f t="shared" si="77"/>
        <v>N/A</v>
      </c>
      <c r="G203" s="13">
        <v>0.65688663999999997</v>
      </c>
      <c r="H203" s="46" t="str">
        <f t="shared" si="78"/>
        <v>N/A</v>
      </c>
      <c r="I203" s="59">
        <v>1368</v>
      </c>
      <c r="J203" s="59">
        <v>1.1040000000000001</v>
      </c>
      <c r="K203" s="47" t="s">
        <v>739</v>
      </c>
      <c r="L203" s="9" t="str">
        <f t="shared" si="75"/>
        <v>Yes</v>
      </c>
    </row>
    <row r="204" spans="1:12" ht="25.5" x14ac:dyDescent="0.2">
      <c r="A204" s="2" t="s">
        <v>1677</v>
      </c>
      <c r="B204" s="37" t="s">
        <v>213</v>
      </c>
      <c r="C204" s="13">
        <v>4.3243991000000001E-3</v>
      </c>
      <c r="D204" s="46" t="str">
        <f t="shared" si="76"/>
        <v>N/A</v>
      </c>
      <c r="E204" s="13">
        <v>2.6306622500000001E-2</v>
      </c>
      <c r="F204" s="46" t="str">
        <f t="shared" si="77"/>
        <v>N/A</v>
      </c>
      <c r="G204" s="13">
        <v>0.23630504829999999</v>
      </c>
      <c r="H204" s="46" t="str">
        <f t="shared" si="78"/>
        <v>N/A</v>
      </c>
      <c r="I204" s="59">
        <v>508.3</v>
      </c>
      <c r="J204" s="59">
        <v>798.3</v>
      </c>
      <c r="K204" s="47" t="s">
        <v>739</v>
      </c>
      <c r="L204" s="9" t="str">
        <f t="shared" si="75"/>
        <v>No</v>
      </c>
    </row>
    <row r="205" spans="1:12" ht="25.5" x14ac:dyDescent="0.2">
      <c r="A205" s="2" t="s">
        <v>1678</v>
      </c>
      <c r="B205" s="37" t="s">
        <v>213</v>
      </c>
      <c r="C205" s="13">
        <v>0.29665377999999998</v>
      </c>
      <c r="D205" s="46" t="str">
        <f t="shared" si="76"/>
        <v>N/A</v>
      </c>
      <c r="E205" s="13">
        <v>0.25880223920000001</v>
      </c>
      <c r="F205" s="46" t="str">
        <f t="shared" si="77"/>
        <v>N/A</v>
      </c>
      <c r="G205" s="13">
        <v>0.31045815770000001</v>
      </c>
      <c r="H205" s="46" t="str">
        <f t="shared" si="78"/>
        <v>N/A</v>
      </c>
      <c r="I205" s="59">
        <v>-12.8</v>
      </c>
      <c r="J205" s="59">
        <v>19.96</v>
      </c>
      <c r="K205" s="47" t="s">
        <v>739</v>
      </c>
      <c r="L205" s="9" t="str">
        <f t="shared" si="75"/>
        <v>Yes</v>
      </c>
    </row>
    <row r="206" spans="1:12" ht="25.5" x14ac:dyDescent="0.2">
      <c r="A206" s="2" t="s">
        <v>1679</v>
      </c>
      <c r="B206" s="37" t="s">
        <v>213</v>
      </c>
      <c r="C206" s="13">
        <v>3.6036660000000003E-4</v>
      </c>
      <c r="D206" s="46" t="str">
        <f t="shared" si="76"/>
        <v>N/A</v>
      </c>
      <c r="E206" s="13">
        <v>4.3362564999999999E-3</v>
      </c>
      <c r="F206" s="46" t="str">
        <f t="shared" si="77"/>
        <v>N/A</v>
      </c>
      <c r="G206" s="13">
        <v>0.39153412720000003</v>
      </c>
      <c r="H206" s="46" t="str">
        <f t="shared" si="78"/>
        <v>N/A</v>
      </c>
      <c r="I206" s="59">
        <v>1103</v>
      </c>
      <c r="J206" s="59">
        <v>8929</v>
      </c>
      <c r="K206" s="47" t="s">
        <v>739</v>
      </c>
      <c r="L206" s="9" t="str">
        <f t="shared" si="75"/>
        <v>No</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14.372717078000001</v>
      </c>
      <c r="D208" s="46" t="str">
        <f t="shared" si="76"/>
        <v>N/A</v>
      </c>
      <c r="E208" s="13">
        <v>15.32960608</v>
      </c>
      <c r="F208" s="46" t="str">
        <f t="shared" si="77"/>
        <v>N/A</v>
      </c>
      <c r="G208" s="13">
        <v>15.729380404</v>
      </c>
      <c r="H208" s="46" t="str">
        <f t="shared" si="78"/>
        <v>N/A</v>
      </c>
      <c r="I208" s="59">
        <v>6.6580000000000004</v>
      </c>
      <c r="J208" s="59">
        <v>2.6080000000000001</v>
      </c>
      <c r="K208" s="47" t="s">
        <v>739</v>
      </c>
      <c r="L208" s="9" t="str">
        <f t="shared" si="75"/>
        <v>Yes</v>
      </c>
    </row>
    <row r="209" spans="1:12" ht="25.5" x14ac:dyDescent="0.2">
      <c r="A209" s="2" t="s">
        <v>1682</v>
      </c>
      <c r="B209" s="37" t="s">
        <v>213</v>
      </c>
      <c r="C209" s="13">
        <v>8.0217603799999995E-2</v>
      </c>
      <c r="D209" s="46" t="str">
        <f t="shared" si="76"/>
        <v>N/A</v>
      </c>
      <c r="E209" s="13">
        <v>8.10157247E-2</v>
      </c>
      <c r="F209" s="46" t="str">
        <f t="shared" si="77"/>
        <v>N/A</v>
      </c>
      <c r="G209" s="13">
        <v>8.4144866200000001E-2</v>
      </c>
      <c r="H209" s="46" t="str">
        <f t="shared" si="78"/>
        <v>N/A</v>
      </c>
      <c r="I209" s="59">
        <v>0.99490000000000001</v>
      </c>
      <c r="J209" s="59">
        <v>3.8620000000000001</v>
      </c>
      <c r="K209" s="47" t="s">
        <v>739</v>
      </c>
      <c r="L209" s="9" t="str">
        <f t="shared" si="75"/>
        <v>Yes</v>
      </c>
    </row>
    <row r="210" spans="1:12" ht="25.5" x14ac:dyDescent="0.2">
      <c r="A210" s="2" t="s">
        <v>1683</v>
      </c>
      <c r="B210" s="37" t="s">
        <v>213</v>
      </c>
      <c r="C210" s="13">
        <v>23.920846198</v>
      </c>
      <c r="D210" s="46" t="str">
        <f t="shared" si="76"/>
        <v>N/A</v>
      </c>
      <c r="E210" s="13">
        <v>22.544920003000001</v>
      </c>
      <c r="F210" s="46" t="str">
        <f t="shared" si="77"/>
        <v>N/A</v>
      </c>
      <c r="G210" s="13">
        <v>23.149687222000001</v>
      </c>
      <c r="H210" s="46" t="str">
        <f t="shared" si="78"/>
        <v>N/A</v>
      </c>
      <c r="I210" s="59">
        <v>-5.75</v>
      </c>
      <c r="J210" s="59">
        <v>2.6819999999999999</v>
      </c>
      <c r="K210" s="47" t="s">
        <v>739</v>
      </c>
      <c r="L210" s="9" t="str">
        <f t="shared" si="75"/>
        <v>Yes</v>
      </c>
    </row>
    <row r="211" spans="1:12" ht="25.5" x14ac:dyDescent="0.2">
      <c r="A211" s="2" t="s">
        <v>1684</v>
      </c>
      <c r="B211" s="37" t="s">
        <v>213</v>
      </c>
      <c r="C211" s="13">
        <v>0</v>
      </c>
      <c r="D211" s="46" t="str">
        <f t="shared" si="76"/>
        <v>N/A</v>
      </c>
      <c r="E211" s="13">
        <v>1.42373754E-2</v>
      </c>
      <c r="F211" s="46" t="str">
        <f t="shared" si="77"/>
        <v>N/A</v>
      </c>
      <c r="G211" s="13">
        <v>2.46225435E-2</v>
      </c>
      <c r="H211" s="46" t="str">
        <f t="shared" si="78"/>
        <v>N/A</v>
      </c>
      <c r="I211" s="59" t="s">
        <v>1747</v>
      </c>
      <c r="J211" s="59">
        <v>72.94</v>
      </c>
      <c r="K211" s="47" t="s">
        <v>739</v>
      </c>
      <c r="L211" s="9" t="str">
        <f t="shared" si="75"/>
        <v>No</v>
      </c>
    </row>
    <row r="212" spans="1:12" ht="25.5" x14ac:dyDescent="0.2">
      <c r="A212" s="2" t="s">
        <v>1685</v>
      </c>
      <c r="B212" s="37" t="s">
        <v>213</v>
      </c>
      <c r="C212" s="13">
        <v>0</v>
      </c>
      <c r="D212" s="46" t="str">
        <f t="shared" si="76"/>
        <v>N/A</v>
      </c>
      <c r="E212" s="13">
        <v>1.4454189999999999E-4</v>
      </c>
      <c r="F212" s="46" t="str">
        <f t="shared" si="77"/>
        <v>N/A</v>
      </c>
      <c r="G212" s="13">
        <v>0</v>
      </c>
      <c r="H212" s="46" t="str">
        <f t="shared" si="78"/>
        <v>N/A</v>
      </c>
      <c r="I212" s="59" t="s">
        <v>1747</v>
      </c>
      <c r="J212" s="59">
        <v>-100</v>
      </c>
      <c r="K212" s="47" t="s">
        <v>739</v>
      </c>
      <c r="L212" s="9" t="str">
        <f t="shared" si="75"/>
        <v>No</v>
      </c>
    </row>
    <row r="213" spans="1:12" ht="38.25" x14ac:dyDescent="0.2">
      <c r="A213" s="2" t="s">
        <v>1658</v>
      </c>
      <c r="B213" s="37" t="s">
        <v>213</v>
      </c>
      <c r="C213" s="13">
        <v>1.2679138234</v>
      </c>
      <c r="D213" s="46" t="str">
        <f t="shared" si="76"/>
        <v>N/A</v>
      </c>
      <c r="E213" s="13">
        <v>1.2815805944000001</v>
      </c>
      <c r="F213" s="46" t="str">
        <f t="shared" si="77"/>
        <v>N/A</v>
      </c>
      <c r="G213" s="13">
        <v>1.2439737217</v>
      </c>
      <c r="H213" s="46" t="str">
        <f t="shared" si="78"/>
        <v>N/A</v>
      </c>
      <c r="I213" s="59">
        <v>1.0780000000000001</v>
      </c>
      <c r="J213" s="59">
        <v>-2.93</v>
      </c>
      <c r="K213" s="47" t="s">
        <v>739</v>
      </c>
      <c r="L213" s="9" t="str">
        <f t="shared" si="75"/>
        <v>Yes</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65479</v>
      </c>
      <c r="D6" s="11" t="str">
        <f t="shared" ref="D6:D39" si="0">IF($B6="N/A","N/A",IF(C6&gt;10,"No",IF(C6&lt;-10,"No","Yes")))</f>
        <v>N/A</v>
      </c>
      <c r="E6" s="1">
        <v>45132</v>
      </c>
      <c r="F6" s="11" t="str">
        <f t="shared" ref="F6:F39" si="1">IF($B6="N/A","N/A",IF(E6&gt;10,"No",IF(E6&lt;-10,"No","Yes")))</f>
        <v>N/A</v>
      </c>
      <c r="G6" s="1">
        <v>41176</v>
      </c>
      <c r="H6" s="11" t="str">
        <f t="shared" ref="H6:H39" si="2">IF($B6="N/A","N/A",IF(G6&gt;10,"No",IF(G6&lt;-10,"No","Yes")))</f>
        <v>N/A</v>
      </c>
      <c r="I6" s="59">
        <v>-31.1</v>
      </c>
      <c r="J6" s="59">
        <v>-8.77</v>
      </c>
      <c r="K6" s="50" t="s">
        <v>739</v>
      </c>
      <c r="L6" s="9" t="str">
        <f t="shared" ref="L6:L39" si="3">IF(J6="Div by 0", "N/A", IF(K6="N/A","N/A", IF(J6&gt;VALUE(MID(K6,1,2)), "No", IF(J6&lt;-1*VALUE(MID(K6,1,2)), "No", "Yes"))))</f>
        <v>Yes</v>
      </c>
    </row>
    <row r="7" spans="1:12" x14ac:dyDescent="0.2">
      <c r="A7" s="18" t="s">
        <v>4</v>
      </c>
      <c r="B7" s="37" t="s">
        <v>213</v>
      </c>
      <c r="C7" s="38">
        <v>51389</v>
      </c>
      <c r="D7" s="46" t="str">
        <f t="shared" si="0"/>
        <v>N/A</v>
      </c>
      <c r="E7" s="38">
        <v>33297</v>
      </c>
      <c r="F7" s="46" t="str">
        <f t="shared" si="1"/>
        <v>N/A</v>
      </c>
      <c r="G7" s="38">
        <v>33021</v>
      </c>
      <c r="H7" s="46" t="str">
        <f t="shared" si="2"/>
        <v>N/A</v>
      </c>
      <c r="I7" s="12">
        <v>-35.200000000000003</v>
      </c>
      <c r="J7" s="12">
        <v>-0.82899999999999996</v>
      </c>
      <c r="K7" s="47" t="s">
        <v>739</v>
      </c>
      <c r="L7" s="9" t="str">
        <f t="shared" si="3"/>
        <v>Yes</v>
      </c>
    </row>
    <row r="8" spans="1:12" x14ac:dyDescent="0.2">
      <c r="A8" s="18" t="s">
        <v>359</v>
      </c>
      <c r="B8" s="37" t="s">
        <v>213</v>
      </c>
      <c r="C8" s="38" t="s">
        <v>213</v>
      </c>
      <c r="D8" s="46" t="str">
        <f>IF($B8="N/A","N/A",IF(C8&gt;10,"No",IF(C8&lt;-10,"No","Yes")))</f>
        <v>N/A</v>
      </c>
      <c r="E8" s="38">
        <v>73.776921032000004</v>
      </c>
      <c r="F8" s="46" t="str">
        <f t="shared" si="1"/>
        <v>N/A</v>
      </c>
      <c r="G8" s="8">
        <v>80.194773655000006</v>
      </c>
      <c r="H8" s="46" t="str">
        <f t="shared" si="2"/>
        <v>N/A</v>
      </c>
      <c r="I8" s="12" t="s">
        <v>213</v>
      </c>
      <c r="J8" s="12">
        <v>8.6989999999999998</v>
      </c>
      <c r="K8" s="47" t="s">
        <v>739</v>
      </c>
      <c r="L8" s="9" t="str">
        <f t="shared" si="3"/>
        <v>Yes</v>
      </c>
    </row>
    <row r="9" spans="1:12" x14ac:dyDescent="0.2">
      <c r="A9" s="18" t="s">
        <v>83</v>
      </c>
      <c r="B9" s="37" t="s">
        <v>213</v>
      </c>
      <c r="C9" s="38">
        <v>59305.71</v>
      </c>
      <c r="D9" s="46" t="str">
        <f t="shared" si="0"/>
        <v>N/A</v>
      </c>
      <c r="E9" s="38">
        <v>36206.730000000003</v>
      </c>
      <c r="F9" s="46" t="str">
        <f t="shared" si="1"/>
        <v>N/A</v>
      </c>
      <c r="G9" s="38">
        <v>37009.31</v>
      </c>
      <c r="H9" s="46" t="str">
        <f t="shared" si="2"/>
        <v>N/A</v>
      </c>
      <c r="I9" s="12">
        <v>-38.9</v>
      </c>
      <c r="J9" s="12">
        <v>2.2170000000000001</v>
      </c>
      <c r="K9" s="47" t="s">
        <v>739</v>
      </c>
      <c r="L9" s="9" t="str">
        <f t="shared" si="3"/>
        <v>Yes</v>
      </c>
    </row>
    <row r="10" spans="1:12" x14ac:dyDescent="0.2">
      <c r="A10" s="18" t="s">
        <v>100</v>
      </c>
      <c r="B10" s="37" t="s">
        <v>213</v>
      </c>
      <c r="C10" s="38">
        <v>32</v>
      </c>
      <c r="D10" s="46" t="str">
        <f t="shared" si="0"/>
        <v>N/A</v>
      </c>
      <c r="E10" s="38">
        <v>11</v>
      </c>
      <c r="F10" s="46" t="str">
        <f t="shared" si="1"/>
        <v>N/A</v>
      </c>
      <c r="G10" s="38">
        <v>11</v>
      </c>
      <c r="H10" s="46" t="str">
        <f t="shared" si="2"/>
        <v>N/A</v>
      </c>
      <c r="I10" s="12">
        <v>-84.4</v>
      </c>
      <c r="J10" s="12">
        <v>20</v>
      </c>
      <c r="K10" s="47" t="s">
        <v>739</v>
      </c>
      <c r="L10" s="9" t="str">
        <f t="shared" si="3"/>
        <v>Yes</v>
      </c>
    </row>
    <row r="11" spans="1:12" x14ac:dyDescent="0.2">
      <c r="A11" s="18" t="s">
        <v>991</v>
      </c>
      <c r="B11" s="37" t="s">
        <v>213</v>
      </c>
      <c r="C11" s="38">
        <v>28</v>
      </c>
      <c r="D11" s="46" t="str">
        <f t="shared" si="0"/>
        <v>N/A</v>
      </c>
      <c r="E11" s="38">
        <v>11</v>
      </c>
      <c r="F11" s="46" t="str">
        <f t="shared" si="1"/>
        <v>N/A</v>
      </c>
      <c r="G11" s="38">
        <v>11</v>
      </c>
      <c r="H11" s="46" t="str">
        <f t="shared" si="2"/>
        <v>N/A</v>
      </c>
      <c r="I11" s="12">
        <v>-82.1</v>
      </c>
      <c r="J11" s="12">
        <v>20</v>
      </c>
      <c r="K11" s="47" t="s">
        <v>739</v>
      </c>
      <c r="L11" s="9" t="str">
        <f t="shared" si="3"/>
        <v>Yes</v>
      </c>
    </row>
    <row r="12" spans="1:12" x14ac:dyDescent="0.2">
      <c r="A12" s="18" t="s">
        <v>992</v>
      </c>
      <c r="B12" s="37" t="s">
        <v>213</v>
      </c>
      <c r="C12" s="38">
        <v>0</v>
      </c>
      <c r="D12" s="46" t="str">
        <f t="shared" si="0"/>
        <v>N/A</v>
      </c>
      <c r="E12" s="38">
        <v>0</v>
      </c>
      <c r="F12" s="46" t="str">
        <f t="shared" si="1"/>
        <v>N/A</v>
      </c>
      <c r="G12" s="38">
        <v>0</v>
      </c>
      <c r="H12" s="46" t="str">
        <f t="shared" si="2"/>
        <v>N/A</v>
      </c>
      <c r="I12" s="12" t="s">
        <v>1747</v>
      </c>
      <c r="J12" s="12" t="s">
        <v>1747</v>
      </c>
      <c r="K12" s="47" t="s">
        <v>739</v>
      </c>
      <c r="L12" s="9" t="str">
        <f t="shared" si="3"/>
        <v>N/A</v>
      </c>
    </row>
    <row r="13" spans="1:12" x14ac:dyDescent="0.2">
      <c r="A13" s="18" t="s">
        <v>993</v>
      </c>
      <c r="B13" s="37" t="s">
        <v>213</v>
      </c>
      <c r="C13" s="38">
        <v>11</v>
      </c>
      <c r="D13" s="46" t="str">
        <f t="shared" si="0"/>
        <v>N/A</v>
      </c>
      <c r="E13" s="38">
        <v>0</v>
      </c>
      <c r="F13" s="46" t="str">
        <f t="shared" si="1"/>
        <v>N/A</v>
      </c>
      <c r="G13" s="38">
        <v>0</v>
      </c>
      <c r="H13" s="46" t="str">
        <f t="shared" si="2"/>
        <v>N/A</v>
      </c>
      <c r="I13" s="12">
        <v>-100</v>
      </c>
      <c r="J13" s="12" t="s">
        <v>1747</v>
      </c>
      <c r="K13" s="47" t="s">
        <v>739</v>
      </c>
      <c r="L13" s="9" t="str">
        <f t="shared" si="3"/>
        <v>N/A</v>
      </c>
    </row>
    <row r="14" spans="1:12" x14ac:dyDescent="0.2">
      <c r="A14" s="18" t="s">
        <v>994</v>
      </c>
      <c r="B14" s="37" t="s">
        <v>213</v>
      </c>
      <c r="C14" s="38">
        <v>11</v>
      </c>
      <c r="D14" s="46" t="str">
        <f t="shared" si="0"/>
        <v>N/A</v>
      </c>
      <c r="E14" s="38">
        <v>0</v>
      </c>
      <c r="F14" s="46" t="str">
        <f t="shared" si="1"/>
        <v>N/A</v>
      </c>
      <c r="G14" s="38">
        <v>0</v>
      </c>
      <c r="H14" s="46" t="str">
        <f t="shared" si="2"/>
        <v>N/A</v>
      </c>
      <c r="I14" s="12">
        <v>-100</v>
      </c>
      <c r="J14" s="12" t="s">
        <v>1747</v>
      </c>
      <c r="K14" s="47" t="s">
        <v>739</v>
      </c>
      <c r="L14" s="9" t="str">
        <f t="shared" si="3"/>
        <v>N/A</v>
      </c>
    </row>
    <row r="15" spans="1:12" x14ac:dyDescent="0.2">
      <c r="A15" s="4" t="s">
        <v>995</v>
      </c>
      <c r="B15" s="37" t="s">
        <v>213</v>
      </c>
      <c r="C15" s="38">
        <v>11</v>
      </c>
      <c r="D15" s="46" t="str">
        <f t="shared" si="0"/>
        <v>N/A</v>
      </c>
      <c r="E15" s="38">
        <v>0</v>
      </c>
      <c r="F15" s="46" t="str">
        <f t="shared" si="1"/>
        <v>N/A</v>
      </c>
      <c r="G15" s="38">
        <v>0</v>
      </c>
      <c r="H15" s="46" t="str">
        <f t="shared" si="2"/>
        <v>N/A</v>
      </c>
      <c r="I15" s="12">
        <v>-100</v>
      </c>
      <c r="J15" s="12" t="s">
        <v>1747</v>
      </c>
      <c r="K15" s="47" t="s">
        <v>739</v>
      </c>
      <c r="L15" s="9" t="str">
        <f t="shared" si="3"/>
        <v>N/A</v>
      </c>
    </row>
    <row r="16" spans="1:12" x14ac:dyDescent="0.2">
      <c r="A16" s="4" t="s">
        <v>102</v>
      </c>
      <c r="B16" s="37" t="s">
        <v>213</v>
      </c>
      <c r="C16" s="38">
        <v>45213</v>
      </c>
      <c r="D16" s="46" t="str">
        <f t="shared" si="0"/>
        <v>N/A</v>
      </c>
      <c r="E16" s="38">
        <v>36577</v>
      </c>
      <c r="F16" s="46" t="str">
        <f t="shared" si="1"/>
        <v>N/A</v>
      </c>
      <c r="G16" s="38">
        <v>31181</v>
      </c>
      <c r="H16" s="46" t="str">
        <f t="shared" si="2"/>
        <v>N/A</v>
      </c>
      <c r="I16" s="12">
        <v>-19.100000000000001</v>
      </c>
      <c r="J16" s="12">
        <v>-14.8</v>
      </c>
      <c r="K16" s="47" t="s">
        <v>739</v>
      </c>
      <c r="L16" s="9" t="str">
        <f t="shared" si="3"/>
        <v>Yes</v>
      </c>
    </row>
    <row r="17" spans="1:12" x14ac:dyDescent="0.2">
      <c r="A17" s="4" t="s">
        <v>996</v>
      </c>
      <c r="B17" s="37" t="s">
        <v>213</v>
      </c>
      <c r="C17" s="38">
        <v>44999</v>
      </c>
      <c r="D17" s="46" t="str">
        <f t="shared" si="0"/>
        <v>N/A</v>
      </c>
      <c r="E17" s="38">
        <v>36475</v>
      </c>
      <c r="F17" s="46" t="str">
        <f t="shared" si="1"/>
        <v>N/A</v>
      </c>
      <c r="G17" s="38">
        <v>31088</v>
      </c>
      <c r="H17" s="46" t="str">
        <f t="shared" si="2"/>
        <v>N/A</v>
      </c>
      <c r="I17" s="12">
        <v>-18.899999999999999</v>
      </c>
      <c r="J17" s="12">
        <v>-14.8</v>
      </c>
      <c r="K17" s="47" t="s">
        <v>739</v>
      </c>
      <c r="L17" s="9" t="str">
        <f t="shared" si="3"/>
        <v>Yes</v>
      </c>
    </row>
    <row r="18" spans="1:12" x14ac:dyDescent="0.2">
      <c r="A18" s="4" t="s">
        <v>997</v>
      </c>
      <c r="B18" s="37" t="s">
        <v>213</v>
      </c>
      <c r="C18" s="38">
        <v>0</v>
      </c>
      <c r="D18" s="46" t="str">
        <f t="shared" si="0"/>
        <v>N/A</v>
      </c>
      <c r="E18" s="38">
        <v>11</v>
      </c>
      <c r="F18" s="46" t="str">
        <f t="shared" si="1"/>
        <v>N/A</v>
      </c>
      <c r="G18" s="38">
        <v>0</v>
      </c>
      <c r="H18" s="46" t="str">
        <f t="shared" si="2"/>
        <v>N/A</v>
      </c>
      <c r="I18" s="12" t="s">
        <v>1747</v>
      </c>
      <c r="J18" s="12">
        <v>-100</v>
      </c>
      <c r="K18" s="47" t="s">
        <v>739</v>
      </c>
      <c r="L18" s="9" t="str">
        <f t="shared" si="3"/>
        <v>No</v>
      </c>
    </row>
    <row r="19" spans="1:12" x14ac:dyDescent="0.2">
      <c r="A19" s="4" t="s">
        <v>998</v>
      </c>
      <c r="B19" s="37" t="s">
        <v>213</v>
      </c>
      <c r="C19" s="38">
        <v>11</v>
      </c>
      <c r="D19" s="46" t="str">
        <f t="shared" si="0"/>
        <v>N/A</v>
      </c>
      <c r="E19" s="38">
        <v>11</v>
      </c>
      <c r="F19" s="46" t="str">
        <f t="shared" si="1"/>
        <v>N/A</v>
      </c>
      <c r="G19" s="38">
        <v>0</v>
      </c>
      <c r="H19" s="46" t="str">
        <f t="shared" si="2"/>
        <v>N/A</v>
      </c>
      <c r="I19" s="12">
        <v>-87.5</v>
      </c>
      <c r="J19" s="12">
        <v>-100</v>
      </c>
      <c r="K19" s="47" t="s">
        <v>739</v>
      </c>
      <c r="L19" s="9" t="str">
        <f t="shared" si="3"/>
        <v>No</v>
      </c>
    </row>
    <row r="20" spans="1:12" x14ac:dyDescent="0.2">
      <c r="A20" s="4" t="s">
        <v>999</v>
      </c>
      <c r="B20" s="37" t="s">
        <v>213</v>
      </c>
      <c r="C20" s="38">
        <v>191</v>
      </c>
      <c r="D20" s="46" t="str">
        <f t="shared" si="0"/>
        <v>N/A</v>
      </c>
      <c r="E20" s="38">
        <v>97</v>
      </c>
      <c r="F20" s="46" t="str">
        <f t="shared" si="1"/>
        <v>N/A</v>
      </c>
      <c r="G20" s="38">
        <v>93</v>
      </c>
      <c r="H20" s="46" t="str">
        <f t="shared" si="2"/>
        <v>N/A</v>
      </c>
      <c r="I20" s="12">
        <v>-49.2</v>
      </c>
      <c r="J20" s="12">
        <v>-4.12</v>
      </c>
      <c r="K20" s="47" t="s">
        <v>739</v>
      </c>
      <c r="L20" s="9" t="str">
        <f t="shared" si="3"/>
        <v>Yes</v>
      </c>
    </row>
    <row r="21" spans="1:12" x14ac:dyDescent="0.2">
      <c r="A21" s="2" t="s">
        <v>1000</v>
      </c>
      <c r="B21" s="37" t="s">
        <v>213</v>
      </c>
      <c r="C21" s="38">
        <v>15</v>
      </c>
      <c r="D21" s="46" t="str">
        <f t="shared" si="0"/>
        <v>N/A</v>
      </c>
      <c r="E21" s="38">
        <v>11</v>
      </c>
      <c r="F21" s="46" t="str">
        <f t="shared" si="1"/>
        <v>N/A</v>
      </c>
      <c r="G21" s="38">
        <v>0</v>
      </c>
      <c r="H21" s="46" t="str">
        <f t="shared" si="2"/>
        <v>N/A</v>
      </c>
      <c r="I21" s="12">
        <v>-80</v>
      </c>
      <c r="J21" s="12">
        <v>-100</v>
      </c>
      <c r="K21" s="47" t="s">
        <v>739</v>
      </c>
      <c r="L21" s="9" t="str">
        <f t="shared" si="3"/>
        <v>No</v>
      </c>
    </row>
    <row r="22" spans="1:12" x14ac:dyDescent="0.2">
      <c r="A22" s="4" t="s">
        <v>1717</v>
      </c>
      <c r="B22" s="37" t="s">
        <v>213</v>
      </c>
      <c r="C22" s="38">
        <v>18546</v>
      </c>
      <c r="D22" s="46" t="str">
        <f t="shared" si="0"/>
        <v>N/A</v>
      </c>
      <c r="E22" s="38">
        <v>8405</v>
      </c>
      <c r="F22" s="46" t="str">
        <f t="shared" si="1"/>
        <v>N/A</v>
      </c>
      <c r="G22" s="38">
        <v>9904</v>
      </c>
      <c r="H22" s="46" t="str">
        <f t="shared" si="2"/>
        <v>N/A</v>
      </c>
      <c r="I22" s="12">
        <v>-54.7</v>
      </c>
      <c r="J22" s="12">
        <v>17.829999999999998</v>
      </c>
      <c r="K22" s="47" t="s">
        <v>739</v>
      </c>
      <c r="L22" s="9" t="str">
        <f t="shared" si="3"/>
        <v>Yes</v>
      </c>
    </row>
    <row r="23" spans="1:12" x14ac:dyDescent="0.2">
      <c r="A23" s="4" t="s">
        <v>1001</v>
      </c>
      <c r="B23" s="37" t="s">
        <v>213</v>
      </c>
      <c r="C23" s="38">
        <v>5878</v>
      </c>
      <c r="D23" s="46" t="str">
        <f t="shared" si="0"/>
        <v>N/A</v>
      </c>
      <c r="E23" s="38">
        <v>909</v>
      </c>
      <c r="F23" s="46" t="str">
        <f t="shared" si="1"/>
        <v>N/A</v>
      </c>
      <c r="G23" s="38">
        <v>1320</v>
      </c>
      <c r="H23" s="46" t="str">
        <f t="shared" si="2"/>
        <v>N/A</v>
      </c>
      <c r="I23" s="12">
        <v>-84.5</v>
      </c>
      <c r="J23" s="12">
        <v>45.21</v>
      </c>
      <c r="K23" s="47" t="s">
        <v>739</v>
      </c>
      <c r="L23" s="9" t="str">
        <f t="shared" si="3"/>
        <v>No</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1152</v>
      </c>
      <c r="D25" s="46" t="str">
        <f t="shared" si="0"/>
        <v>N/A</v>
      </c>
      <c r="E25" s="38">
        <v>151</v>
      </c>
      <c r="F25" s="46" t="str">
        <f t="shared" si="1"/>
        <v>N/A</v>
      </c>
      <c r="G25" s="38">
        <v>164</v>
      </c>
      <c r="H25" s="46" t="str">
        <f t="shared" si="2"/>
        <v>N/A</v>
      </c>
      <c r="I25" s="12">
        <v>-86.9</v>
      </c>
      <c r="J25" s="12">
        <v>8.609</v>
      </c>
      <c r="K25" s="47" t="s">
        <v>739</v>
      </c>
      <c r="L25" s="9" t="str">
        <f t="shared" si="3"/>
        <v>Yes</v>
      </c>
    </row>
    <row r="26" spans="1:12" x14ac:dyDescent="0.2">
      <c r="A26" s="4" t="s">
        <v>1004</v>
      </c>
      <c r="B26" s="37" t="s">
        <v>213</v>
      </c>
      <c r="C26" s="38">
        <v>3266</v>
      </c>
      <c r="D26" s="46" t="str">
        <f t="shared" si="0"/>
        <v>N/A</v>
      </c>
      <c r="E26" s="38">
        <v>781</v>
      </c>
      <c r="F26" s="46" t="str">
        <f t="shared" si="1"/>
        <v>N/A</v>
      </c>
      <c r="G26" s="38">
        <v>980</v>
      </c>
      <c r="H26" s="46" t="str">
        <f t="shared" si="2"/>
        <v>N/A</v>
      </c>
      <c r="I26" s="12">
        <v>-76.099999999999994</v>
      </c>
      <c r="J26" s="12">
        <v>25.48</v>
      </c>
      <c r="K26" s="47" t="s">
        <v>739</v>
      </c>
      <c r="L26" s="9" t="str">
        <f t="shared" si="3"/>
        <v>Yes</v>
      </c>
    </row>
    <row r="27" spans="1:12" x14ac:dyDescent="0.2">
      <c r="A27" s="4" t="s">
        <v>1005</v>
      </c>
      <c r="B27" s="37" t="s">
        <v>213</v>
      </c>
      <c r="C27" s="38">
        <v>466</v>
      </c>
      <c r="D27" s="46" t="str">
        <f t="shared" si="0"/>
        <v>N/A</v>
      </c>
      <c r="E27" s="38">
        <v>104</v>
      </c>
      <c r="F27" s="46" t="str">
        <f t="shared" si="1"/>
        <v>N/A</v>
      </c>
      <c r="G27" s="38">
        <v>94</v>
      </c>
      <c r="H27" s="46" t="str">
        <f t="shared" si="2"/>
        <v>N/A</v>
      </c>
      <c r="I27" s="12">
        <v>-77.7</v>
      </c>
      <c r="J27" s="12">
        <v>-9.6199999999999992</v>
      </c>
      <c r="K27" s="47" t="s">
        <v>739</v>
      </c>
      <c r="L27" s="9" t="str">
        <f t="shared" si="3"/>
        <v>Yes</v>
      </c>
    </row>
    <row r="28" spans="1:12" x14ac:dyDescent="0.2">
      <c r="A28" s="60" t="s">
        <v>1006</v>
      </c>
      <c r="B28" s="37" t="s">
        <v>213</v>
      </c>
      <c r="C28" s="38">
        <v>7424</v>
      </c>
      <c r="D28" s="46" t="str">
        <f t="shared" si="0"/>
        <v>N/A</v>
      </c>
      <c r="E28" s="38">
        <v>6167</v>
      </c>
      <c r="F28" s="46" t="str">
        <f t="shared" si="1"/>
        <v>N/A</v>
      </c>
      <c r="G28" s="38">
        <v>6980</v>
      </c>
      <c r="H28" s="46" t="str">
        <f t="shared" si="2"/>
        <v>N/A</v>
      </c>
      <c r="I28" s="12">
        <v>-16.899999999999999</v>
      </c>
      <c r="J28" s="12">
        <v>13.18</v>
      </c>
      <c r="K28" s="47" t="s">
        <v>739</v>
      </c>
      <c r="L28" s="9" t="str">
        <f t="shared" si="3"/>
        <v>Yes</v>
      </c>
    </row>
    <row r="29" spans="1:12" x14ac:dyDescent="0.2">
      <c r="A29" s="60" t="s">
        <v>1007</v>
      </c>
      <c r="B29" s="37" t="s">
        <v>213</v>
      </c>
      <c r="C29" s="38">
        <v>360</v>
      </c>
      <c r="D29" s="46" t="str">
        <f t="shared" si="0"/>
        <v>N/A</v>
      </c>
      <c r="E29" s="38">
        <v>293</v>
      </c>
      <c r="F29" s="46" t="str">
        <f t="shared" si="1"/>
        <v>N/A</v>
      </c>
      <c r="G29" s="38">
        <v>366</v>
      </c>
      <c r="H29" s="46" t="str">
        <f t="shared" si="2"/>
        <v>N/A</v>
      </c>
      <c r="I29" s="12">
        <v>-18.600000000000001</v>
      </c>
      <c r="J29" s="12">
        <v>24.91</v>
      </c>
      <c r="K29" s="47" t="s">
        <v>739</v>
      </c>
      <c r="L29" s="9" t="str">
        <f t="shared" si="3"/>
        <v>Yes</v>
      </c>
    </row>
    <row r="30" spans="1:12" x14ac:dyDescent="0.2">
      <c r="A30" s="60" t="s">
        <v>106</v>
      </c>
      <c r="B30" s="37" t="s">
        <v>213</v>
      </c>
      <c r="C30" s="38">
        <v>1688</v>
      </c>
      <c r="D30" s="46" t="str">
        <f t="shared" si="0"/>
        <v>N/A</v>
      </c>
      <c r="E30" s="38">
        <v>145</v>
      </c>
      <c r="F30" s="46" t="str">
        <f t="shared" si="1"/>
        <v>N/A</v>
      </c>
      <c r="G30" s="38">
        <v>85</v>
      </c>
      <c r="H30" s="46" t="str">
        <f t="shared" si="2"/>
        <v>N/A</v>
      </c>
      <c r="I30" s="12">
        <v>-91.4</v>
      </c>
      <c r="J30" s="12">
        <v>-41.4</v>
      </c>
      <c r="K30" s="47" t="s">
        <v>739</v>
      </c>
      <c r="L30" s="9" t="str">
        <f t="shared" si="3"/>
        <v>No</v>
      </c>
    </row>
    <row r="31" spans="1:12" x14ac:dyDescent="0.2">
      <c r="A31" s="48" t="s">
        <v>1008</v>
      </c>
      <c r="B31" s="37" t="s">
        <v>213</v>
      </c>
      <c r="C31" s="38">
        <v>707</v>
      </c>
      <c r="D31" s="46" t="str">
        <f t="shared" si="0"/>
        <v>N/A</v>
      </c>
      <c r="E31" s="38">
        <v>27</v>
      </c>
      <c r="F31" s="46" t="str">
        <f t="shared" si="1"/>
        <v>N/A</v>
      </c>
      <c r="G31" s="38">
        <v>21</v>
      </c>
      <c r="H31" s="46" t="str">
        <f t="shared" si="2"/>
        <v>N/A</v>
      </c>
      <c r="I31" s="12">
        <v>-96.2</v>
      </c>
      <c r="J31" s="12">
        <v>-22.2</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396</v>
      </c>
      <c r="D33" s="46" t="str">
        <f t="shared" si="0"/>
        <v>N/A</v>
      </c>
      <c r="E33" s="38">
        <v>87</v>
      </c>
      <c r="F33" s="46" t="str">
        <f t="shared" si="1"/>
        <v>N/A</v>
      </c>
      <c r="G33" s="38">
        <v>47</v>
      </c>
      <c r="H33" s="46" t="str">
        <f t="shared" si="2"/>
        <v>N/A</v>
      </c>
      <c r="I33" s="12">
        <v>-78</v>
      </c>
      <c r="J33" s="12">
        <v>-46</v>
      </c>
      <c r="K33" s="47" t="s">
        <v>739</v>
      </c>
      <c r="L33" s="9" t="str">
        <f t="shared" si="3"/>
        <v>No</v>
      </c>
    </row>
    <row r="34" spans="1:12" x14ac:dyDescent="0.2">
      <c r="A34" s="48" t="s">
        <v>1011</v>
      </c>
      <c r="B34" s="37" t="s">
        <v>213</v>
      </c>
      <c r="C34" s="38">
        <v>60</v>
      </c>
      <c r="D34" s="46" t="str">
        <f t="shared" si="0"/>
        <v>N/A</v>
      </c>
      <c r="E34" s="38">
        <v>11</v>
      </c>
      <c r="F34" s="46" t="str">
        <f t="shared" si="1"/>
        <v>N/A</v>
      </c>
      <c r="G34" s="38">
        <v>11</v>
      </c>
      <c r="H34" s="46" t="str">
        <f t="shared" si="2"/>
        <v>N/A</v>
      </c>
      <c r="I34" s="12">
        <v>-90</v>
      </c>
      <c r="J34" s="12">
        <v>-50</v>
      </c>
      <c r="K34" s="47" t="s">
        <v>739</v>
      </c>
      <c r="L34" s="9" t="str">
        <f t="shared" si="3"/>
        <v>No</v>
      </c>
    </row>
    <row r="35" spans="1:12" x14ac:dyDescent="0.2">
      <c r="A35" s="48" t="s">
        <v>1012</v>
      </c>
      <c r="B35" s="37" t="s">
        <v>213</v>
      </c>
      <c r="C35" s="38">
        <v>107</v>
      </c>
      <c r="D35" s="46" t="str">
        <f t="shared" si="0"/>
        <v>N/A</v>
      </c>
      <c r="E35" s="38">
        <v>22</v>
      </c>
      <c r="F35" s="46" t="str">
        <f t="shared" si="1"/>
        <v>N/A</v>
      </c>
      <c r="G35" s="38">
        <v>13</v>
      </c>
      <c r="H35" s="46" t="str">
        <f t="shared" si="2"/>
        <v>N/A</v>
      </c>
      <c r="I35" s="12">
        <v>-79.400000000000006</v>
      </c>
      <c r="J35" s="12">
        <v>-40.9</v>
      </c>
      <c r="K35" s="47" t="s">
        <v>739</v>
      </c>
      <c r="L35" s="9" t="str">
        <f t="shared" si="3"/>
        <v>No</v>
      </c>
    </row>
    <row r="36" spans="1:12" x14ac:dyDescent="0.2">
      <c r="A36" s="48" t="s">
        <v>1013</v>
      </c>
      <c r="B36" s="37" t="s">
        <v>213</v>
      </c>
      <c r="C36" s="38">
        <v>418</v>
      </c>
      <c r="D36" s="46" t="str">
        <f t="shared" si="0"/>
        <v>N/A</v>
      </c>
      <c r="E36" s="38">
        <v>11</v>
      </c>
      <c r="F36" s="46" t="str">
        <f t="shared" si="1"/>
        <v>N/A</v>
      </c>
      <c r="G36" s="38">
        <v>11</v>
      </c>
      <c r="H36" s="46" t="str">
        <f t="shared" si="2"/>
        <v>N/A</v>
      </c>
      <c r="I36" s="12">
        <v>-99.3</v>
      </c>
      <c r="J36" s="12">
        <v>-66.7</v>
      </c>
      <c r="K36" s="47" t="s">
        <v>739</v>
      </c>
      <c r="L36" s="9" t="str">
        <f t="shared" si="3"/>
        <v>No</v>
      </c>
    </row>
    <row r="37" spans="1:12" x14ac:dyDescent="0.2">
      <c r="A37" s="48" t="s">
        <v>122</v>
      </c>
      <c r="B37" s="37" t="s">
        <v>213</v>
      </c>
      <c r="C37" s="38">
        <v>92</v>
      </c>
      <c r="D37" s="46" t="str">
        <f t="shared" si="0"/>
        <v>N/A</v>
      </c>
      <c r="E37" s="38">
        <v>43</v>
      </c>
      <c r="F37" s="46" t="str">
        <f t="shared" si="1"/>
        <v>N/A</v>
      </c>
      <c r="G37" s="38">
        <v>29</v>
      </c>
      <c r="H37" s="46" t="str">
        <f t="shared" si="2"/>
        <v>N/A</v>
      </c>
      <c r="I37" s="12">
        <v>-53.3</v>
      </c>
      <c r="J37" s="12">
        <v>-32.6</v>
      </c>
      <c r="K37" s="47" t="s">
        <v>739</v>
      </c>
      <c r="L37" s="9" t="str">
        <f t="shared" si="3"/>
        <v>No</v>
      </c>
    </row>
    <row r="38" spans="1:12" x14ac:dyDescent="0.2">
      <c r="A38" s="48" t="s">
        <v>84</v>
      </c>
      <c r="B38" s="37" t="s">
        <v>213</v>
      </c>
      <c r="C38" s="49">
        <v>398304565</v>
      </c>
      <c r="D38" s="46" t="str">
        <f t="shared" si="0"/>
        <v>N/A</v>
      </c>
      <c r="E38" s="49">
        <v>120499108</v>
      </c>
      <c r="F38" s="46" t="str">
        <f t="shared" si="1"/>
        <v>N/A</v>
      </c>
      <c r="G38" s="49">
        <v>148118521</v>
      </c>
      <c r="H38" s="46" t="str">
        <f t="shared" si="2"/>
        <v>N/A</v>
      </c>
      <c r="I38" s="12">
        <v>-69.7</v>
      </c>
      <c r="J38" s="12">
        <v>22.92</v>
      </c>
      <c r="K38" s="47" t="s">
        <v>739</v>
      </c>
      <c r="L38" s="9" t="str">
        <f t="shared" si="3"/>
        <v>Yes</v>
      </c>
    </row>
    <row r="39" spans="1:12" x14ac:dyDescent="0.2">
      <c r="A39" s="48" t="s">
        <v>1302</v>
      </c>
      <c r="B39" s="37" t="s">
        <v>213</v>
      </c>
      <c r="C39" s="49">
        <v>6082.9359795</v>
      </c>
      <c r="D39" s="46" t="str">
        <f t="shared" si="0"/>
        <v>N/A</v>
      </c>
      <c r="E39" s="49">
        <v>2669.9261720999998</v>
      </c>
      <c r="F39" s="46" t="str">
        <f t="shared" si="1"/>
        <v>N/A</v>
      </c>
      <c r="G39" s="49">
        <v>3597.2051922999999</v>
      </c>
      <c r="H39" s="46" t="str">
        <f t="shared" si="2"/>
        <v>N/A</v>
      </c>
      <c r="I39" s="12">
        <v>-56.1</v>
      </c>
      <c r="J39" s="12">
        <v>34.729999999999997</v>
      </c>
      <c r="K39" s="47" t="s">
        <v>739</v>
      </c>
      <c r="L39" s="9" t="str">
        <f t="shared" si="3"/>
        <v>No</v>
      </c>
    </row>
    <row r="40" spans="1:12" x14ac:dyDescent="0.2">
      <c r="A40" s="48" t="s">
        <v>1303</v>
      </c>
      <c r="B40" s="37" t="s">
        <v>213</v>
      </c>
      <c r="C40" s="49">
        <v>7750.7747767000001</v>
      </c>
      <c r="D40" s="46" t="str">
        <f>IF($B40="N/A","N/A",IF(C40&gt;10,"No",IF(C40&lt;-10,"No","Yes")))</f>
        <v>N/A</v>
      </c>
      <c r="E40" s="49">
        <v>3618.9178605000002</v>
      </c>
      <c r="F40" s="46" t="str">
        <f>IF($B40="N/A","N/A",IF(E40&gt;10,"No",IF(E40&lt;-10,"No","Yes")))</f>
        <v>N/A</v>
      </c>
      <c r="G40" s="49">
        <v>4485.5855668000004</v>
      </c>
      <c r="H40" s="46" t="str">
        <f>IF($B40="N/A","N/A",IF(G40&gt;10,"No",IF(G40&lt;-10,"No","Yes")))</f>
        <v>N/A</v>
      </c>
      <c r="I40" s="12">
        <v>-53.3</v>
      </c>
      <c r="J40" s="12">
        <v>23.95</v>
      </c>
      <c r="K40" s="47" t="s">
        <v>739</v>
      </c>
      <c r="L40" s="9" t="str">
        <f>IF(J40="Div by 0", "N/A", IF(K40="N/A","N/A", IF(J40&gt;VALUE(MID(K40,1,2)), "No", IF(J40&lt;-1*VALUE(MID(K40,1,2)), "No", "Yes"))))</f>
        <v>Yes</v>
      </c>
    </row>
    <row r="41" spans="1:12" x14ac:dyDescent="0.2">
      <c r="A41" s="48" t="s">
        <v>107</v>
      </c>
      <c r="B41" s="37" t="s">
        <v>213</v>
      </c>
      <c r="C41" s="49">
        <v>29689834</v>
      </c>
      <c r="D41" s="46" t="str">
        <f t="shared" ref="D41:D44" si="4">IF($B41="N/A","N/A",IF(C41&gt;10,"No",IF(C41&lt;-10,"No","Yes")))</f>
        <v>N/A</v>
      </c>
      <c r="E41" s="49">
        <v>13362186</v>
      </c>
      <c r="F41" s="46" t="str">
        <f t="shared" ref="F41:F44" si="5">IF($B41="N/A","N/A",IF(E41&gt;10,"No",IF(E41&lt;-10,"No","Yes")))</f>
        <v>N/A</v>
      </c>
      <c r="G41" s="49">
        <v>14364609</v>
      </c>
      <c r="H41" s="46" t="str">
        <f t="shared" ref="H41:H44" si="6">IF($B41="N/A","N/A",IF(G41&gt;10,"No",IF(G41&lt;-10,"No","Yes")))</f>
        <v>N/A</v>
      </c>
      <c r="I41" s="12">
        <v>-55</v>
      </c>
      <c r="J41" s="12">
        <v>7.5019999999999998</v>
      </c>
      <c r="K41" s="47" t="s">
        <v>739</v>
      </c>
      <c r="L41" s="9" t="str">
        <f t="shared" ref="L41:L43" si="7">IF(J41="Div by 0", "N/A", IF(K41="N/A","N/A", IF(J41&gt;VALUE(MID(K41,1,2)), "No", IF(J41&lt;-1*VALUE(MID(K41,1,2)), "No", "Yes"))))</f>
        <v>Yes</v>
      </c>
    </row>
    <row r="42" spans="1:12" x14ac:dyDescent="0.2">
      <c r="A42" s="48" t="s">
        <v>158</v>
      </c>
      <c r="B42" s="50" t="s">
        <v>217</v>
      </c>
      <c r="C42" s="1">
        <v>951</v>
      </c>
      <c r="D42" s="46" t="str">
        <f>IF($B42="N/A","N/A",IF(C42&gt;0,"No",IF(C42&lt;0,"No","Yes")))</f>
        <v>No</v>
      </c>
      <c r="E42" s="1">
        <v>1010</v>
      </c>
      <c r="F42" s="46" t="str">
        <f>IF($B42="N/A","N/A",IF(E42&gt;0,"No",IF(E42&lt;0,"No","Yes")))</f>
        <v>No</v>
      </c>
      <c r="G42" s="1">
        <v>41166</v>
      </c>
      <c r="H42" s="46" t="str">
        <f>IF($B42="N/A","N/A",IF(G42&gt;0,"No",IF(G42&lt;0,"No","Yes")))</f>
        <v>No</v>
      </c>
      <c r="I42" s="12">
        <v>6.2039999999999997</v>
      </c>
      <c r="J42" s="12">
        <v>3976</v>
      </c>
      <c r="K42" s="47" t="s">
        <v>739</v>
      </c>
      <c r="L42" s="9" t="str">
        <f t="shared" si="7"/>
        <v>No</v>
      </c>
    </row>
    <row r="43" spans="1:12" x14ac:dyDescent="0.2">
      <c r="A43" s="48" t="s">
        <v>156</v>
      </c>
      <c r="B43" s="37" t="s">
        <v>213</v>
      </c>
      <c r="C43" s="49">
        <v>530916</v>
      </c>
      <c r="D43" s="46" t="str">
        <f t="shared" si="4"/>
        <v>N/A</v>
      </c>
      <c r="E43" s="49">
        <v>656031</v>
      </c>
      <c r="F43" s="46" t="str">
        <f t="shared" si="5"/>
        <v>N/A</v>
      </c>
      <c r="G43" s="49">
        <v>14307992</v>
      </c>
      <c r="H43" s="46" t="str">
        <f t="shared" si="6"/>
        <v>N/A</v>
      </c>
      <c r="I43" s="12">
        <v>23.57</v>
      </c>
      <c r="J43" s="12">
        <v>2081</v>
      </c>
      <c r="K43" s="47" t="s">
        <v>739</v>
      </c>
      <c r="L43" s="9" t="str">
        <f t="shared" si="7"/>
        <v>No</v>
      </c>
    </row>
    <row r="44" spans="1:12" x14ac:dyDescent="0.2">
      <c r="A44" s="48" t="s">
        <v>1304</v>
      </c>
      <c r="B44" s="37" t="s">
        <v>213</v>
      </c>
      <c r="C44" s="49">
        <v>558.27129337999997</v>
      </c>
      <c r="D44" s="46" t="str">
        <f t="shared" si="4"/>
        <v>N/A</v>
      </c>
      <c r="E44" s="49">
        <v>649.53564356000004</v>
      </c>
      <c r="F44" s="46" t="str">
        <f t="shared" si="5"/>
        <v>N/A</v>
      </c>
      <c r="G44" s="49">
        <v>347.56818734000001</v>
      </c>
      <c r="H44" s="46" t="str">
        <f t="shared" si="6"/>
        <v>N/A</v>
      </c>
      <c r="I44" s="12">
        <v>16.350000000000001</v>
      </c>
      <c r="J44" s="12">
        <v>-46.5</v>
      </c>
      <c r="K44" s="47" t="s">
        <v>739</v>
      </c>
      <c r="L44" s="9" t="str">
        <f>IF(J44="Div by 0", "N/A", IF(OR(J44="N/A",K44="N/A"),"N/A", IF(J44&gt;VALUE(MID(K44,1,2)), "No", IF(J44&lt;-1*VALUE(MID(K44,1,2)), "No", "Yes"))))</f>
        <v>No</v>
      </c>
    </row>
    <row r="45" spans="1:12" x14ac:dyDescent="0.2">
      <c r="A45" s="48" t="s">
        <v>1305</v>
      </c>
      <c r="B45" s="37" t="s">
        <v>213</v>
      </c>
      <c r="C45" s="49">
        <v>1622.65625</v>
      </c>
      <c r="D45" s="46" t="str">
        <f t="shared" ref="D45:D71" si="8">IF($B45="N/A","N/A",IF(C45&gt;10,"No",IF(C45&lt;-10,"No","Yes")))</f>
        <v>N/A</v>
      </c>
      <c r="E45" s="49">
        <v>0</v>
      </c>
      <c r="F45" s="46" t="str">
        <f t="shared" ref="F45:F71" si="9">IF($B45="N/A","N/A",IF(E45&gt;10,"No",IF(E45&lt;-10,"No","Yes")))</f>
        <v>N/A</v>
      </c>
      <c r="G45" s="49">
        <v>56906.5</v>
      </c>
      <c r="H45" s="46" t="str">
        <f t="shared" ref="H45:H71" si="10">IF($B45="N/A","N/A",IF(G45&gt;10,"No",IF(G45&lt;-10,"No","Yes")))</f>
        <v>N/A</v>
      </c>
      <c r="I45" s="12">
        <v>-100</v>
      </c>
      <c r="J45" s="12" t="s">
        <v>1747</v>
      </c>
      <c r="K45" s="47" t="s">
        <v>739</v>
      </c>
      <c r="L45" s="9" t="str">
        <f t="shared" ref="L45:L71" si="11">IF(J45="Div by 0", "N/A", IF(K45="N/A","N/A", IF(J45&gt;VALUE(MID(K45,1,2)), "No", IF(J45&lt;-1*VALUE(MID(K45,1,2)), "No", "Yes"))))</f>
        <v>N/A</v>
      </c>
    </row>
    <row r="46" spans="1:12" x14ac:dyDescent="0.2">
      <c r="A46" s="48" t="s">
        <v>1306</v>
      </c>
      <c r="B46" s="37" t="s">
        <v>213</v>
      </c>
      <c r="C46" s="49">
        <v>148.92857143000001</v>
      </c>
      <c r="D46" s="46" t="str">
        <f t="shared" si="8"/>
        <v>N/A</v>
      </c>
      <c r="E46" s="49">
        <v>0</v>
      </c>
      <c r="F46" s="46" t="str">
        <f t="shared" si="9"/>
        <v>N/A</v>
      </c>
      <c r="G46" s="49">
        <v>56906.5</v>
      </c>
      <c r="H46" s="46" t="str">
        <f t="shared" si="10"/>
        <v>N/A</v>
      </c>
      <c r="I46" s="12">
        <v>-100</v>
      </c>
      <c r="J46" s="12" t="s">
        <v>1747</v>
      </c>
      <c r="K46" s="47" t="s">
        <v>739</v>
      </c>
      <c r="L46" s="9" t="str">
        <f t="shared" si="11"/>
        <v>N/A</v>
      </c>
    </row>
    <row r="47" spans="1:12" x14ac:dyDescent="0.2">
      <c r="A47" s="48" t="s">
        <v>1307</v>
      </c>
      <c r="B47" s="37" t="s">
        <v>213</v>
      </c>
      <c r="C47" s="49" t="s">
        <v>1747</v>
      </c>
      <c r="D47" s="46" t="str">
        <f t="shared" si="8"/>
        <v>N/A</v>
      </c>
      <c r="E47" s="49" t="s">
        <v>1747</v>
      </c>
      <c r="F47" s="46" t="str">
        <f t="shared" si="9"/>
        <v>N/A</v>
      </c>
      <c r="G47" s="49" t="s">
        <v>1747</v>
      </c>
      <c r="H47" s="46" t="str">
        <f t="shared" si="10"/>
        <v>N/A</v>
      </c>
      <c r="I47" s="12" t="s">
        <v>1747</v>
      </c>
      <c r="J47" s="12" t="s">
        <v>1747</v>
      </c>
      <c r="K47" s="47" t="s">
        <v>739</v>
      </c>
      <c r="L47" s="9" t="str">
        <f t="shared" si="11"/>
        <v>N/A</v>
      </c>
    </row>
    <row r="48" spans="1:12" x14ac:dyDescent="0.2">
      <c r="A48" s="48" t="s">
        <v>1308</v>
      </c>
      <c r="B48" s="37" t="s">
        <v>213</v>
      </c>
      <c r="C48" s="49">
        <v>921</v>
      </c>
      <c r="D48" s="46" t="str">
        <f t="shared" si="8"/>
        <v>N/A</v>
      </c>
      <c r="E48" s="49" t="s">
        <v>1747</v>
      </c>
      <c r="F48" s="46" t="str">
        <f t="shared" si="9"/>
        <v>N/A</v>
      </c>
      <c r="G48" s="49" t="s">
        <v>1747</v>
      </c>
      <c r="H48" s="46" t="str">
        <f t="shared" si="10"/>
        <v>N/A</v>
      </c>
      <c r="I48" s="12" t="s">
        <v>1747</v>
      </c>
      <c r="J48" s="12" t="s">
        <v>1747</v>
      </c>
      <c r="K48" s="47" t="s">
        <v>739</v>
      </c>
      <c r="L48" s="9" t="str">
        <f t="shared" si="11"/>
        <v>N/A</v>
      </c>
    </row>
    <row r="49" spans="1:12" x14ac:dyDescent="0.2">
      <c r="A49" s="48" t="s">
        <v>1309</v>
      </c>
      <c r="B49" s="37" t="s">
        <v>213</v>
      </c>
      <c r="C49" s="49">
        <v>23417</v>
      </c>
      <c r="D49" s="46" t="str">
        <f t="shared" si="8"/>
        <v>N/A</v>
      </c>
      <c r="E49" s="49" t="s">
        <v>1747</v>
      </c>
      <c r="F49" s="46" t="str">
        <f t="shared" si="9"/>
        <v>N/A</v>
      </c>
      <c r="G49" s="49" t="s">
        <v>1747</v>
      </c>
      <c r="H49" s="46" t="str">
        <f t="shared" si="10"/>
        <v>N/A</v>
      </c>
      <c r="I49" s="12" t="s">
        <v>1747</v>
      </c>
      <c r="J49" s="12" t="s">
        <v>1747</v>
      </c>
      <c r="K49" s="47" t="s">
        <v>739</v>
      </c>
      <c r="L49" s="9" t="str">
        <f t="shared" si="11"/>
        <v>N/A</v>
      </c>
    </row>
    <row r="50" spans="1:12" x14ac:dyDescent="0.2">
      <c r="A50" s="48" t="s">
        <v>1310</v>
      </c>
      <c r="B50" s="37" t="s">
        <v>213</v>
      </c>
      <c r="C50" s="49">
        <v>0</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7352.4023843000004</v>
      </c>
      <c r="D51" s="46" t="str">
        <f t="shared" si="8"/>
        <v>N/A</v>
      </c>
      <c r="E51" s="49">
        <v>2932.3492084999998</v>
      </c>
      <c r="F51" s="46" t="str">
        <f t="shared" si="9"/>
        <v>N/A</v>
      </c>
      <c r="G51" s="49">
        <v>4304.6452646999996</v>
      </c>
      <c r="H51" s="46" t="str">
        <f t="shared" si="10"/>
        <v>N/A</v>
      </c>
      <c r="I51" s="12">
        <v>-60.1</v>
      </c>
      <c r="J51" s="12">
        <v>46.8</v>
      </c>
      <c r="K51" s="47" t="s">
        <v>739</v>
      </c>
      <c r="L51" s="9" t="str">
        <f t="shared" si="11"/>
        <v>No</v>
      </c>
    </row>
    <row r="52" spans="1:12" x14ac:dyDescent="0.2">
      <c r="A52" s="48" t="s">
        <v>1312</v>
      </c>
      <c r="B52" s="37" t="s">
        <v>213</v>
      </c>
      <c r="C52" s="49">
        <v>7191.9182425999998</v>
      </c>
      <c r="D52" s="46" t="str">
        <f t="shared" si="8"/>
        <v>N/A</v>
      </c>
      <c r="E52" s="49">
        <v>2836.1697875</v>
      </c>
      <c r="F52" s="46" t="str">
        <f t="shared" si="9"/>
        <v>N/A</v>
      </c>
      <c r="G52" s="49">
        <v>4195.7355570999998</v>
      </c>
      <c r="H52" s="46" t="str">
        <f t="shared" si="10"/>
        <v>N/A</v>
      </c>
      <c r="I52" s="12">
        <v>-60.6</v>
      </c>
      <c r="J52" s="12">
        <v>47.94</v>
      </c>
      <c r="K52" s="47" t="s">
        <v>739</v>
      </c>
      <c r="L52" s="9" t="str">
        <f t="shared" si="11"/>
        <v>No</v>
      </c>
    </row>
    <row r="53" spans="1:12" x14ac:dyDescent="0.2">
      <c r="A53" s="48" t="s">
        <v>1313</v>
      </c>
      <c r="B53" s="37" t="s">
        <v>213</v>
      </c>
      <c r="C53" s="49" t="s">
        <v>1747</v>
      </c>
      <c r="D53" s="46" t="str">
        <f t="shared" si="8"/>
        <v>N/A</v>
      </c>
      <c r="E53" s="49">
        <v>3982</v>
      </c>
      <c r="F53" s="46" t="str">
        <f t="shared" si="9"/>
        <v>N/A</v>
      </c>
      <c r="G53" s="49" t="s">
        <v>1747</v>
      </c>
      <c r="H53" s="46" t="str">
        <f t="shared" si="10"/>
        <v>N/A</v>
      </c>
      <c r="I53" s="12" t="s">
        <v>1747</v>
      </c>
      <c r="J53" s="12" t="s">
        <v>1747</v>
      </c>
      <c r="K53" s="47" t="s">
        <v>739</v>
      </c>
      <c r="L53" s="9" t="str">
        <f t="shared" si="11"/>
        <v>N/A</v>
      </c>
    </row>
    <row r="54" spans="1:12" x14ac:dyDescent="0.2">
      <c r="A54" s="48" t="s">
        <v>1314</v>
      </c>
      <c r="B54" s="37" t="s">
        <v>213</v>
      </c>
      <c r="C54" s="49">
        <v>5731.5</v>
      </c>
      <c r="D54" s="46" t="str">
        <f t="shared" si="8"/>
        <v>N/A</v>
      </c>
      <c r="E54" s="49">
        <v>443</v>
      </c>
      <c r="F54" s="46" t="str">
        <f t="shared" si="9"/>
        <v>N/A</v>
      </c>
      <c r="G54" s="49" t="s">
        <v>1747</v>
      </c>
      <c r="H54" s="46" t="str">
        <f t="shared" si="10"/>
        <v>N/A</v>
      </c>
      <c r="I54" s="12">
        <v>-92.3</v>
      </c>
      <c r="J54" s="12" t="s">
        <v>1747</v>
      </c>
      <c r="K54" s="47" t="s">
        <v>739</v>
      </c>
      <c r="L54" s="9" t="str">
        <f t="shared" si="11"/>
        <v>N/A</v>
      </c>
    </row>
    <row r="55" spans="1:12" x14ac:dyDescent="0.2">
      <c r="A55" s="48" t="s">
        <v>1691</v>
      </c>
      <c r="B55" s="37" t="s">
        <v>213</v>
      </c>
      <c r="C55" s="49">
        <v>45635.308900999997</v>
      </c>
      <c r="D55" s="46" t="str">
        <f t="shared" si="8"/>
        <v>N/A</v>
      </c>
      <c r="E55" s="49">
        <v>39134.288659999998</v>
      </c>
      <c r="F55" s="46" t="str">
        <f t="shared" si="9"/>
        <v>N/A</v>
      </c>
      <c r="G55" s="49">
        <v>40710.935484000001</v>
      </c>
      <c r="H55" s="46" t="str">
        <f t="shared" si="10"/>
        <v>N/A</v>
      </c>
      <c r="I55" s="12">
        <v>-14.2</v>
      </c>
      <c r="J55" s="12">
        <v>4.0289999999999999</v>
      </c>
      <c r="K55" s="47" t="s">
        <v>739</v>
      </c>
      <c r="L55" s="9" t="str">
        <f t="shared" si="11"/>
        <v>Yes</v>
      </c>
    </row>
    <row r="56" spans="1:12" x14ac:dyDescent="0.2">
      <c r="A56" s="48" t="s">
        <v>1315</v>
      </c>
      <c r="B56" s="37" t="s">
        <v>213</v>
      </c>
      <c r="C56" s="49">
        <v>2189.6</v>
      </c>
      <c r="D56" s="46" t="str">
        <f t="shared" si="8"/>
        <v>N/A</v>
      </c>
      <c r="E56" s="49">
        <v>2264.3333333</v>
      </c>
      <c r="F56" s="46" t="str">
        <f t="shared" si="9"/>
        <v>N/A</v>
      </c>
      <c r="G56" s="49" t="s">
        <v>1747</v>
      </c>
      <c r="H56" s="46" t="str">
        <f t="shared" si="10"/>
        <v>N/A</v>
      </c>
      <c r="I56" s="12">
        <v>3.4129999999999998</v>
      </c>
      <c r="J56" s="12" t="s">
        <v>1747</v>
      </c>
      <c r="K56" s="47" t="s">
        <v>739</v>
      </c>
      <c r="L56" s="9" t="str">
        <f t="shared" si="11"/>
        <v>N/A</v>
      </c>
    </row>
    <row r="57" spans="1:12" x14ac:dyDescent="0.2">
      <c r="A57" s="48" t="s">
        <v>1692</v>
      </c>
      <c r="B57" s="37" t="s">
        <v>213</v>
      </c>
      <c r="C57" s="49">
        <v>3285.0295482000001</v>
      </c>
      <c r="D57" s="46" t="str">
        <f t="shared" si="8"/>
        <v>N/A</v>
      </c>
      <c r="E57" s="49">
        <v>1572.9257585</v>
      </c>
      <c r="F57" s="46" t="str">
        <f t="shared" si="9"/>
        <v>N/A</v>
      </c>
      <c r="G57" s="49">
        <v>1367.4621365</v>
      </c>
      <c r="H57" s="46" t="str">
        <f t="shared" si="10"/>
        <v>N/A</v>
      </c>
      <c r="I57" s="12">
        <v>-52.1</v>
      </c>
      <c r="J57" s="12">
        <v>-13.1</v>
      </c>
      <c r="K57" s="47" t="s">
        <v>739</v>
      </c>
      <c r="L57" s="9" t="str">
        <f t="shared" si="11"/>
        <v>Yes</v>
      </c>
    </row>
    <row r="58" spans="1:12" x14ac:dyDescent="0.2">
      <c r="A58" s="48" t="s">
        <v>1316</v>
      </c>
      <c r="B58" s="37" t="s">
        <v>213</v>
      </c>
      <c r="C58" s="49">
        <v>2662.3963933</v>
      </c>
      <c r="D58" s="46" t="str">
        <f t="shared" si="8"/>
        <v>N/A</v>
      </c>
      <c r="E58" s="49">
        <v>1365.6622662</v>
      </c>
      <c r="F58" s="46" t="str">
        <f t="shared" si="9"/>
        <v>N/A</v>
      </c>
      <c r="G58" s="49">
        <v>1101.7553029999999</v>
      </c>
      <c r="H58" s="46" t="str">
        <f t="shared" si="10"/>
        <v>N/A</v>
      </c>
      <c r="I58" s="12">
        <v>-48.7</v>
      </c>
      <c r="J58" s="12">
        <v>-19.3</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v>2834.4592014</v>
      </c>
      <c r="D60" s="46" t="str">
        <f t="shared" si="8"/>
        <v>N/A</v>
      </c>
      <c r="E60" s="49">
        <v>678.81456953999998</v>
      </c>
      <c r="F60" s="46" t="str">
        <f t="shared" si="9"/>
        <v>N/A</v>
      </c>
      <c r="G60" s="49">
        <v>1486.902439</v>
      </c>
      <c r="H60" s="46" t="str">
        <f t="shared" si="10"/>
        <v>N/A</v>
      </c>
      <c r="I60" s="12">
        <v>-76.099999999999994</v>
      </c>
      <c r="J60" s="12">
        <v>119</v>
      </c>
      <c r="K60" s="47" t="s">
        <v>739</v>
      </c>
      <c r="L60" s="9" t="str">
        <f t="shared" si="11"/>
        <v>No</v>
      </c>
    </row>
    <row r="61" spans="1:12" x14ac:dyDescent="0.2">
      <c r="A61" s="3" t="s">
        <v>1695</v>
      </c>
      <c r="B61" s="37" t="s">
        <v>213</v>
      </c>
      <c r="C61" s="49">
        <v>3998.3312921000002</v>
      </c>
      <c r="D61" s="46" t="str">
        <f t="shared" si="8"/>
        <v>N/A</v>
      </c>
      <c r="E61" s="49">
        <v>1599.7925736</v>
      </c>
      <c r="F61" s="46" t="str">
        <f t="shared" si="9"/>
        <v>N/A</v>
      </c>
      <c r="G61" s="49">
        <v>1587.4887755</v>
      </c>
      <c r="H61" s="46" t="str">
        <f t="shared" si="10"/>
        <v>N/A</v>
      </c>
      <c r="I61" s="12">
        <v>-60</v>
      </c>
      <c r="J61" s="12">
        <v>-0.76900000000000002</v>
      </c>
      <c r="K61" s="47" t="s">
        <v>739</v>
      </c>
      <c r="L61" s="9" t="str">
        <f t="shared" si="11"/>
        <v>Yes</v>
      </c>
    </row>
    <row r="62" spans="1:12" x14ac:dyDescent="0.2">
      <c r="A62" s="3" t="s">
        <v>1696</v>
      </c>
      <c r="B62" s="37" t="s">
        <v>213</v>
      </c>
      <c r="C62" s="49">
        <v>2970.9871244999999</v>
      </c>
      <c r="D62" s="46" t="str">
        <f t="shared" si="8"/>
        <v>N/A</v>
      </c>
      <c r="E62" s="49">
        <v>1487.5961537999999</v>
      </c>
      <c r="F62" s="46" t="str">
        <f t="shared" si="9"/>
        <v>N/A</v>
      </c>
      <c r="G62" s="49">
        <v>2684.0319149000002</v>
      </c>
      <c r="H62" s="46" t="str">
        <f t="shared" si="10"/>
        <v>N/A</v>
      </c>
      <c r="I62" s="12">
        <v>-49.9</v>
      </c>
      <c r="J62" s="12">
        <v>80.430000000000007</v>
      </c>
      <c r="K62" s="47" t="s">
        <v>739</v>
      </c>
      <c r="L62" s="9" t="str">
        <f t="shared" si="11"/>
        <v>No</v>
      </c>
    </row>
    <row r="63" spans="1:12" x14ac:dyDescent="0.2">
      <c r="A63" s="3" t="s">
        <v>1697</v>
      </c>
      <c r="B63" s="37" t="s">
        <v>213</v>
      </c>
      <c r="C63" s="49">
        <v>3617.7200969999999</v>
      </c>
      <c r="D63" s="46" t="str">
        <f t="shared" si="8"/>
        <v>N/A</v>
      </c>
      <c r="E63" s="49">
        <v>1689.3303065</v>
      </c>
      <c r="F63" s="46" t="str">
        <f t="shared" si="9"/>
        <v>N/A</v>
      </c>
      <c r="G63" s="49">
        <v>1432.1243552999999</v>
      </c>
      <c r="H63" s="46" t="str">
        <f t="shared" si="10"/>
        <v>N/A</v>
      </c>
      <c r="I63" s="12">
        <v>-53.3</v>
      </c>
      <c r="J63" s="12">
        <v>-15.2</v>
      </c>
      <c r="K63" s="47" t="s">
        <v>739</v>
      </c>
      <c r="L63" s="9" t="str">
        <f t="shared" si="11"/>
        <v>Yes</v>
      </c>
    </row>
    <row r="64" spans="1:12" x14ac:dyDescent="0.2">
      <c r="A64" s="3" t="s">
        <v>1698</v>
      </c>
      <c r="B64" s="37" t="s">
        <v>213</v>
      </c>
      <c r="C64" s="49">
        <v>1967.5305556000001</v>
      </c>
      <c r="D64" s="46" t="str">
        <f t="shared" si="8"/>
        <v>N/A</v>
      </c>
      <c r="E64" s="49">
        <v>185.34129693</v>
      </c>
      <c r="F64" s="46" t="str">
        <f t="shared" si="9"/>
        <v>N/A</v>
      </c>
      <c r="G64" s="49">
        <v>111.77595628</v>
      </c>
      <c r="H64" s="46" t="str">
        <f t="shared" si="10"/>
        <v>N/A</v>
      </c>
      <c r="I64" s="12">
        <v>-90.6</v>
      </c>
      <c r="J64" s="12">
        <v>-39.700000000000003</v>
      </c>
      <c r="K64" s="47" t="s">
        <v>739</v>
      </c>
      <c r="L64" s="9" t="str">
        <f t="shared" si="11"/>
        <v>No</v>
      </c>
    </row>
    <row r="65" spans="1:12" x14ac:dyDescent="0.2">
      <c r="A65" s="3" t="s">
        <v>1699</v>
      </c>
      <c r="B65" s="37" t="s">
        <v>213</v>
      </c>
      <c r="C65" s="49">
        <v>2905.3986967000001</v>
      </c>
      <c r="D65" s="46" t="str">
        <f t="shared" si="8"/>
        <v>N/A</v>
      </c>
      <c r="E65" s="49">
        <v>152.62068966000001</v>
      </c>
      <c r="F65" s="46" t="str">
        <f t="shared" si="9"/>
        <v>N/A</v>
      </c>
      <c r="G65" s="49">
        <v>124.62352941</v>
      </c>
      <c r="H65" s="46" t="str">
        <f t="shared" si="10"/>
        <v>N/A</v>
      </c>
      <c r="I65" s="12">
        <v>-94.7</v>
      </c>
      <c r="J65" s="12">
        <v>-18.3</v>
      </c>
      <c r="K65" s="47" t="s">
        <v>739</v>
      </c>
      <c r="L65" s="9" t="str">
        <f t="shared" si="11"/>
        <v>Yes</v>
      </c>
    </row>
    <row r="66" spans="1:12" x14ac:dyDescent="0.2">
      <c r="A66" s="3" t="s">
        <v>1700</v>
      </c>
      <c r="B66" s="37" t="s">
        <v>213</v>
      </c>
      <c r="C66" s="49">
        <v>4639.4328146999997</v>
      </c>
      <c r="D66" s="46" t="str">
        <f t="shared" si="8"/>
        <v>N/A</v>
      </c>
      <c r="E66" s="49">
        <v>157.81481481</v>
      </c>
      <c r="F66" s="46" t="str">
        <f t="shared" si="9"/>
        <v>N/A</v>
      </c>
      <c r="G66" s="49">
        <v>36.190476189999998</v>
      </c>
      <c r="H66" s="46" t="str">
        <f t="shared" si="10"/>
        <v>N/A</v>
      </c>
      <c r="I66" s="12">
        <v>-96.6</v>
      </c>
      <c r="J66" s="12">
        <v>-77.099999999999994</v>
      </c>
      <c r="K66" s="47" t="s">
        <v>739</v>
      </c>
      <c r="L66" s="9" t="str">
        <f t="shared" si="11"/>
        <v>No</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v>1609.3055555999999</v>
      </c>
      <c r="D68" s="46" t="str">
        <f t="shared" si="8"/>
        <v>N/A</v>
      </c>
      <c r="E68" s="49">
        <v>88.172413793000004</v>
      </c>
      <c r="F68" s="46" t="str">
        <f t="shared" si="9"/>
        <v>N/A</v>
      </c>
      <c r="G68" s="49">
        <v>36.936170212999997</v>
      </c>
      <c r="H68" s="46" t="str">
        <f t="shared" si="10"/>
        <v>N/A</v>
      </c>
      <c r="I68" s="12">
        <v>-94.5</v>
      </c>
      <c r="J68" s="12">
        <v>-58.1</v>
      </c>
      <c r="K68" s="47" t="s">
        <v>739</v>
      </c>
      <c r="L68" s="9" t="str">
        <f t="shared" si="11"/>
        <v>No</v>
      </c>
    </row>
    <row r="69" spans="1:12" x14ac:dyDescent="0.2">
      <c r="A69" s="2" t="s">
        <v>1703</v>
      </c>
      <c r="B69" s="37" t="s">
        <v>213</v>
      </c>
      <c r="C69" s="49">
        <v>6201.6666667</v>
      </c>
      <c r="D69" s="46" t="str">
        <f t="shared" si="8"/>
        <v>N/A</v>
      </c>
      <c r="E69" s="49">
        <v>275.33333333000002</v>
      </c>
      <c r="F69" s="46" t="str">
        <f t="shared" si="9"/>
        <v>N/A</v>
      </c>
      <c r="G69" s="49">
        <v>98.666666667000001</v>
      </c>
      <c r="H69" s="46" t="str">
        <f t="shared" si="10"/>
        <v>N/A</v>
      </c>
      <c r="I69" s="12">
        <v>-95.6</v>
      </c>
      <c r="J69" s="12">
        <v>-64.2</v>
      </c>
      <c r="K69" s="47" t="s">
        <v>739</v>
      </c>
      <c r="L69" s="9" t="str">
        <f t="shared" si="11"/>
        <v>No</v>
      </c>
    </row>
    <row r="70" spans="1:12" x14ac:dyDescent="0.2">
      <c r="A70" s="48" t="s">
        <v>1704</v>
      </c>
      <c r="B70" s="37" t="s">
        <v>213</v>
      </c>
      <c r="C70" s="49">
        <v>1806.0841121000001</v>
      </c>
      <c r="D70" s="46" t="str">
        <f t="shared" si="8"/>
        <v>N/A</v>
      </c>
      <c r="E70" s="49">
        <v>358.68181817999999</v>
      </c>
      <c r="F70" s="46" t="str">
        <f t="shared" si="9"/>
        <v>N/A</v>
      </c>
      <c r="G70" s="49">
        <v>600.07692308000003</v>
      </c>
      <c r="H70" s="46" t="str">
        <f t="shared" si="10"/>
        <v>N/A</v>
      </c>
      <c r="I70" s="12">
        <v>-80.099999999999994</v>
      </c>
      <c r="J70" s="12">
        <v>67.3</v>
      </c>
      <c r="K70" s="47" t="s">
        <v>739</v>
      </c>
      <c r="L70" s="9" t="str">
        <f t="shared" si="11"/>
        <v>No</v>
      </c>
    </row>
    <row r="71" spans="1:12" x14ac:dyDescent="0.2">
      <c r="A71" s="48" t="s">
        <v>1705</v>
      </c>
      <c r="B71" s="37" t="s">
        <v>213</v>
      </c>
      <c r="C71" s="49">
        <v>1008.6076555</v>
      </c>
      <c r="D71" s="46" t="str">
        <f t="shared" si="8"/>
        <v>N/A</v>
      </c>
      <c r="E71" s="49">
        <v>218.33333332999999</v>
      </c>
      <c r="F71" s="46" t="str">
        <f t="shared" si="9"/>
        <v>N/A</v>
      </c>
      <c r="G71" s="49">
        <v>0</v>
      </c>
      <c r="H71" s="46" t="str">
        <f t="shared" si="10"/>
        <v>N/A</v>
      </c>
      <c r="I71" s="12">
        <v>-78.400000000000006</v>
      </c>
      <c r="J71" s="12">
        <v>-100</v>
      </c>
      <c r="K71" s="47" t="s">
        <v>739</v>
      </c>
      <c r="L71" s="9" t="str">
        <f t="shared" si="11"/>
        <v>No</v>
      </c>
    </row>
    <row r="72" spans="1:12" x14ac:dyDescent="0.2">
      <c r="A72" s="48" t="s">
        <v>1623</v>
      </c>
      <c r="B72" s="37" t="s">
        <v>213</v>
      </c>
      <c r="C72" s="49">
        <v>50724142</v>
      </c>
      <c r="D72" s="46" t="str">
        <f t="shared" ref="D72:D135" si="12">IF($B72="N/A","N/A",IF(C72&gt;10,"No",IF(C72&lt;-10,"No","Yes")))</f>
        <v>N/A</v>
      </c>
      <c r="E72" s="49">
        <v>2855737</v>
      </c>
      <c r="F72" s="46" t="str">
        <f t="shared" ref="F72:F135" si="13">IF($B72="N/A","N/A",IF(E72&gt;10,"No",IF(E72&lt;-10,"No","Yes")))</f>
        <v>N/A</v>
      </c>
      <c r="G72" s="49">
        <v>0</v>
      </c>
      <c r="H72" s="46" t="str">
        <f t="shared" ref="H72:H135" si="14">IF($B72="N/A","N/A",IF(G72&gt;10,"No",IF(G72&lt;-10,"No","Yes")))</f>
        <v>N/A</v>
      </c>
      <c r="I72" s="12">
        <v>-94.4</v>
      </c>
      <c r="J72" s="12">
        <v>-100</v>
      </c>
      <c r="K72" s="47" t="s">
        <v>739</v>
      </c>
      <c r="L72" s="9" t="str">
        <f t="shared" ref="L72:L132" si="15">IF(J72="Div by 0", "N/A", IF(K72="N/A","N/A", IF(J72&gt;VALUE(MID(K72,1,2)), "No", IF(J72&lt;-1*VALUE(MID(K72,1,2)), "No", "Yes"))))</f>
        <v>No</v>
      </c>
    </row>
    <row r="73" spans="1:12" x14ac:dyDescent="0.2">
      <c r="A73" s="48" t="s">
        <v>1624</v>
      </c>
      <c r="B73" s="37" t="s">
        <v>213</v>
      </c>
      <c r="C73" s="38">
        <v>3536</v>
      </c>
      <c r="D73" s="46" t="str">
        <f t="shared" si="12"/>
        <v>N/A</v>
      </c>
      <c r="E73" s="38">
        <v>420</v>
      </c>
      <c r="F73" s="46" t="str">
        <f t="shared" si="13"/>
        <v>N/A</v>
      </c>
      <c r="G73" s="38">
        <v>0</v>
      </c>
      <c r="H73" s="46" t="str">
        <f t="shared" si="14"/>
        <v>N/A</v>
      </c>
      <c r="I73" s="12">
        <v>-88.1</v>
      </c>
      <c r="J73" s="12">
        <v>-100</v>
      </c>
      <c r="K73" s="47" t="s">
        <v>739</v>
      </c>
      <c r="L73" s="9" t="str">
        <f t="shared" si="15"/>
        <v>No</v>
      </c>
    </row>
    <row r="74" spans="1:12" x14ac:dyDescent="0.2">
      <c r="A74" s="48" t="s">
        <v>1317</v>
      </c>
      <c r="B74" s="37" t="s">
        <v>213</v>
      </c>
      <c r="C74" s="49">
        <v>14345.062782999999</v>
      </c>
      <c r="D74" s="46" t="str">
        <f t="shared" si="12"/>
        <v>N/A</v>
      </c>
      <c r="E74" s="49">
        <v>6799.3738094999999</v>
      </c>
      <c r="F74" s="46" t="str">
        <f t="shared" si="13"/>
        <v>N/A</v>
      </c>
      <c r="G74" s="49" t="s">
        <v>1747</v>
      </c>
      <c r="H74" s="46" t="str">
        <f t="shared" si="14"/>
        <v>N/A</v>
      </c>
      <c r="I74" s="12">
        <v>-52.6</v>
      </c>
      <c r="J74" s="12" t="s">
        <v>1747</v>
      </c>
      <c r="K74" s="47" t="s">
        <v>739</v>
      </c>
      <c r="L74" s="9" t="str">
        <f t="shared" si="15"/>
        <v>N/A</v>
      </c>
    </row>
    <row r="75" spans="1:12" ht="25.5" x14ac:dyDescent="0.2">
      <c r="A75" s="48" t="s">
        <v>1318</v>
      </c>
      <c r="B75" s="37" t="s">
        <v>213</v>
      </c>
      <c r="C75" s="38">
        <v>11.971719457000001</v>
      </c>
      <c r="D75" s="46" t="str">
        <f t="shared" si="12"/>
        <v>N/A</v>
      </c>
      <c r="E75" s="38">
        <v>8.6809523810000009</v>
      </c>
      <c r="F75" s="46" t="str">
        <f t="shared" si="13"/>
        <v>N/A</v>
      </c>
      <c r="G75" s="38" t="s">
        <v>1747</v>
      </c>
      <c r="H75" s="46" t="str">
        <f t="shared" si="14"/>
        <v>N/A</v>
      </c>
      <c r="I75" s="12">
        <v>-27.5</v>
      </c>
      <c r="J75" s="12" t="s">
        <v>1747</v>
      </c>
      <c r="K75" s="47" t="s">
        <v>739</v>
      </c>
      <c r="L75" s="9" t="str">
        <f t="shared" si="15"/>
        <v>N/A</v>
      </c>
    </row>
    <row r="76" spans="1:12" ht="25.5" x14ac:dyDescent="0.2">
      <c r="A76" s="48" t="s">
        <v>548</v>
      </c>
      <c r="B76" s="37" t="s">
        <v>213</v>
      </c>
      <c r="C76" s="49">
        <v>0</v>
      </c>
      <c r="D76" s="46" t="str">
        <f t="shared" si="12"/>
        <v>N/A</v>
      </c>
      <c r="E76" s="49">
        <v>0</v>
      </c>
      <c r="F76" s="46" t="str">
        <f t="shared" si="13"/>
        <v>N/A</v>
      </c>
      <c r="G76" s="49">
        <v>0</v>
      </c>
      <c r="H76" s="46" t="str">
        <f t="shared" si="14"/>
        <v>N/A</v>
      </c>
      <c r="I76" s="12" t="s">
        <v>1747</v>
      </c>
      <c r="J76" s="12" t="s">
        <v>1747</v>
      </c>
      <c r="K76" s="47" t="s">
        <v>739</v>
      </c>
      <c r="L76" s="9" t="str">
        <f t="shared" si="15"/>
        <v>N/A</v>
      </c>
    </row>
    <row r="77" spans="1:12" x14ac:dyDescent="0.2">
      <c r="A77" s="48" t="s">
        <v>549</v>
      </c>
      <c r="B77" s="37" t="s">
        <v>213</v>
      </c>
      <c r="C77" s="38">
        <v>0</v>
      </c>
      <c r="D77" s="46" t="str">
        <f t="shared" si="12"/>
        <v>N/A</v>
      </c>
      <c r="E77" s="38">
        <v>0</v>
      </c>
      <c r="F77" s="46" t="str">
        <f t="shared" si="13"/>
        <v>N/A</v>
      </c>
      <c r="G77" s="38">
        <v>0</v>
      </c>
      <c r="H77" s="46" t="str">
        <f t="shared" si="14"/>
        <v>N/A</v>
      </c>
      <c r="I77" s="12" t="s">
        <v>1747</v>
      </c>
      <c r="J77" s="12" t="s">
        <v>1747</v>
      </c>
      <c r="K77" s="47" t="s">
        <v>739</v>
      </c>
      <c r="L77" s="9" t="str">
        <f t="shared" si="15"/>
        <v>N/A</v>
      </c>
    </row>
    <row r="78" spans="1:12" x14ac:dyDescent="0.2">
      <c r="A78" s="48" t="s">
        <v>1319</v>
      </c>
      <c r="B78" s="37" t="s">
        <v>213</v>
      </c>
      <c r="C78" s="49" t="s">
        <v>1747</v>
      </c>
      <c r="D78" s="46" t="str">
        <f t="shared" si="12"/>
        <v>N/A</v>
      </c>
      <c r="E78" s="49" t="s">
        <v>1747</v>
      </c>
      <c r="F78" s="46" t="str">
        <f t="shared" si="13"/>
        <v>N/A</v>
      </c>
      <c r="G78" s="49" t="s">
        <v>1747</v>
      </c>
      <c r="H78" s="46" t="str">
        <f t="shared" si="14"/>
        <v>N/A</v>
      </c>
      <c r="I78" s="12" t="s">
        <v>1747</v>
      </c>
      <c r="J78" s="12" t="s">
        <v>1747</v>
      </c>
      <c r="K78" s="47" t="s">
        <v>739</v>
      </c>
      <c r="L78" s="9" t="str">
        <f t="shared" si="15"/>
        <v>N/A</v>
      </c>
    </row>
    <row r="79" spans="1:12" ht="25.5" x14ac:dyDescent="0.2">
      <c r="A79" s="48" t="s">
        <v>550</v>
      </c>
      <c r="B79" s="37" t="s">
        <v>213</v>
      </c>
      <c r="C79" s="49">
        <v>1063175</v>
      </c>
      <c r="D79" s="46" t="str">
        <f t="shared" si="12"/>
        <v>N/A</v>
      </c>
      <c r="E79" s="49">
        <v>303170</v>
      </c>
      <c r="F79" s="46" t="str">
        <f t="shared" si="13"/>
        <v>N/A</v>
      </c>
      <c r="G79" s="49">
        <v>0</v>
      </c>
      <c r="H79" s="46" t="str">
        <f t="shared" si="14"/>
        <v>N/A</v>
      </c>
      <c r="I79" s="12">
        <v>-71.5</v>
      </c>
      <c r="J79" s="12">
        <v>-100</v>
      </c>
      <c r="K79" s="47" t="s">
        <v>739</v>
      </c>
      <c r="L79" s="9" t="str">
        <f t="shared" si="15"/>
        <v>No</v>
      </c>
    </row>
    <row r="80" spans="1:12" x14ac:dyDescent="0.2">
      <c r="A80" s="48" t="s">
        <v>551</v>
      </c>
      <c r="B80" s="37" t="s">
        <v>213</v>
      </c>
      <c r="C80" s="38">
        <v>247</v>
      </c>
      <c r="D80" s="46" t="str">
        <f t="shared" si="12"/>
        <v>N/A</v>
      </c>
      <c r="E80" s="38">
        <v>62</v>
      </c>
      <c r="F80" s="46" t="str">
        <f t="shared" si="13"/>
        <v>N/A</v>
      </c>
      <c r="G80" s="38">
        <v>0</v>
      </c>
      <c r="H80" s="46" t="str">
        <f t="shared" si="14"/>
        <v>N/A</v>
      </c>
      <c r="I80" s="12">
        <v>-74.900000000000006</v>
      </c>
      <c r="J80" s="12">
        <v>-100</v>
      </c>
      <c r="K80" s="47" t="s">
        <v>739</v>
      </c>
      <c r="L80" s="9" t="str">
        <f t="shared" si="15"/>
        <v>No</v>
      </c>
    </row>
    <row r="81" spans="1:12" ht="25.5" x14ac:dyDescent="0.2">
      <c r="A81" s="48" t="s">
        <v>1320</v>
      </c>
      <c r="B81" s="37" t="s">
        <v>213</v>
      </c>
      <c r="C81" s="49">
        <v>4304.3522266999998</v>
      </c>
      <c r="D81" s="46" t="str">
        <f t="shared" si="12"/>
        <v>N/A</v>
      </c>
      <c r="E81" s="49">
        <v>4889.8387097000004</v>
      </c>
      <c r="F81" s="46" t="str">
        <f t="shared" si="13"/>
        <v>N/A</v>
      </c>
      <c r="G81" s="49" t="s">
        <v>1747</v>
      </c>
      <c r="H81" s="46" t="str">
        <f t="shared" si="14"/>
        <v>N/A</v>
      </c>
      <c r="I81" s="12">
        <v>13.6</v>
      </c>
      <c r="J81" s="12" t="s">
        <v>1747</v>
      </c>
      <c r="K81" s="47" t="s">
        <v>739</v>
      </c>
      <c r="L81" s="9" t="str">
        <f t="shared" si="15"/>
        <v>N/A</v>
      </c>
    </row>
    <row r="82" spans="1:12" ht="25.5" x14ac:dyDescent="0.2">
      <c r="A82" s="48" t="s">
        <v>552</v>
      </c>
      <c r="B82" s="37" t="s">
        <v>213</v>
      </c>
      <c r="C82" s="49">
        <v>5025216</v>
      </c>
      <c r="D82" s="46" t="str">
        <f t="shared" si="12"/>
        <v>N/A</v>
      </c>
      <c r="E82" s="49">
        <v>3339395</v>
      </c>
      <c r="F82" s="46" t="str">
        <f t="shared" si="13"/>
        <v>N/A</v>
      </c>
      <c r="G82" s="49">
        <v>18699535</v>
      </c>
      <c r="H82" s="46" t="str">
        <f t="shared" si="14"/>
        <v>N/A</v>
      </c>
      <c r="I82" s="12">
        <v>-33.5</v>
      </c>
      <c r="J82" s="12">
        <v>460</v>
      </c>
      <c r="K82" s="47" t="s">
        <v>739</v>
      </c>
      <c r="L82" s="9" t="str">
        <f t="shared" si="15"/>
        <v>No</v>
      </c>
    </row>
    <row r="83" spans="1:12" x14ac:dyDescent="0.2">
      <c r="A83" s="48" t="s">
        <v>553</v>
      </c>
      <c r="B83" s="37" t="s">
        <v>213</v>
      </c>
      <c r="C83" s="38">
        <v>36</v>
      </c>
      <c r="D83" s="46" t="str">
        <f t="shared" si="12"/>
        <v>N/A</v>
      </c>
      <c r="E83" s="38">
        <v>22</v>
      </c>
      <c r="F83" s="46" t="str">
        <f t="shared" si="13"/>
        <v>N/A</v>
      </c>
      <c r="G83" s="38">
        <v>96</v>
      </c>
      <c r="H83" s="46" t="str">
        <f t="shared" si="14"/>
        <v>N/A</v>
      </c>
      <c r="I83" s="12">
        <v>-38.9</v>
      </c>
      <c r="J83" s="12">
        <v>336.4</v>
      </c>
      <c r="K83" s="47" t="s">
        <v>739</v>
      </c>
      <c r="L83" s="9" t="str">
        <f t="shared" si="15"/>
        <v>No</v>
      </c>
    </row>
    <row r="84" spans="1:12" x14ac:dyDescent="0.2">
      <c r="A84" s="48" t="s">
        <v>1321</v>
      </c>
      <c r="B84" s="37" t="s">
        <v>213</v>
      </c>
      <c r="C84" s="49">
        <v>139589.33332999999</v>
      </c>
      <c r="D84" s="46" t="str">
        <f t="shared" si="12"/>
        <v>N/A</v>
      </c>
      <c r="E84" s="49">
        <v>151790.68182</v>
      </c>
      <c r="F84" s="46" t="str">
        <f t="shared" si="13"/>
        <v>N/A</v>
      </c>
      <c r="G84" s="49">
        <v>194786.82292000001</v>
      </c>
      <c r="H84" s="46" t="str">
        <f t="shared" si="14"/>
        <v>N/A</v>
      </c>
      <c r="I84" s="12">
        <v>8.7409999999999997</v>
      </c>
      <c r="J84" s="12">
        <v>28.33</v>
      </c>
      <c r="K84" s="47" t="s">
        <v>739</v>
      </c>
      <c r="L84" s="9" t="str">
        <f t="shared" si="15"/>
        <v>Yes</v>
      </c>
    </row>
    <row r="85" spans="1:12" x14ac:dyDescent="0.2">
      <c r="A85" s="48" t="s">
        <v>554</v>
      </c>
      <c r="B85" s="37" t="s">
        <v>213</v>
      </c>
      <c r="C85" s="49">
        <v>430602</v>
      </c>
      <c r="D85" s="46" t="str">
        <f t="shared" si="12"/>
        <v>N/A</v>
      </c>
      <c r="E85" s="49">
        <v>58829</v>
      </c>
      <c r="F85" s="46" t="str">
        <f t="shared" si="13"/>
        <v>N/A</v>
      </c>
      <c r="G85" s="49">
        <v>0</v>
      </c>
      <c r="H85" s="46" t="str">
        <f t="shared" si="14"/>
        <v>N/A</v>
      </c>
      <c r="I85" s="12">
        <v>-86.3</v>
      </c>
      <c r="J85" s="12">
        <v>-100</v>
      </c>
      <c r="K85" s="47" t="s">
        <v>739</v>
      </c>
      <c r="L85" s="9" t="str">
        <f t="shared" si="15"/>
        <v>No</v>
      </c>
    </row>
    <row r="86" spans="1:12" x14ac:dyDescent="0.2">
      <c r="A86" s="48" t="s">
        <v>555</v>
      </c>
      <c r="B86" s="37" t="s">
        <v>213</v>
      </c>
      <c r="C86" s="38">
        <v>14</v>
      </c>
      <c r="D86" s="46" t="str">
        <f t="shared" si="12"/>
        <v>N/A</v>
      </c>
      <c r="E86" s="38">
        <v>11</v>
      </c>
      <c r="F86" s="46" t="str">
        <f t="shared" si="13"/>
        <v>N/A</v>
      </c>
      <c r="G86" s="38">
        <v>0</v>
      </c>
      <c r="H86" s="46" t="str">
        <f t="shared" si="14"/>
        <v>N/A</v>
      </c>
      <c r="I86" s="12">
        <v>-64.3</v>
      </c>
      <c r="J86" s="12">
        <v>-100</v>
      </c>
      <c r="K86" s="47" t="s">
        <v>739</v>
      </c>
      <c r="L86" s="9" t="str">
        <f t="shared" si="15"/>
        <v>No</v>
      </c>
    </row>
    <row r="87" spans="1:12" x14ac:dyDescent="0.2">
      <c r="A87" s="48" t="s">
        <v>1322</v>
      </c>
      <c r="B87" s="37" t="s">
        <v>213</v>
      </c>
      <c r="C87" s="49">
        <v>30757.285714000001</v>
      </c>
      <c r="D87" s="46" t="str">
        <f t="shared" si="12"/>
        <v>N/A</v>
      </c>
      <c r="E87" s="49">
        <v>11765.8</v>
      </c>
      <c r="F87" s="46" t="str">
        <f t="shared" si="13"/>
        <v>N/A</v>
      </c>
      <c r="G87" s="49" t="s">
        <v>1747</v>
      </c>
      <c r="H87" s="46" t="str">
        <f t="shared" si="14"/>
        <v>N/A</v>
      </c>
      <c r="I87" s="12">
        <v>-61.7</v>
      </c>
      <c r="J87" s="12" t="s">
        <v>1747</v>
      </c>
      <c r="K87" s="47" t="s">
        <v>739</v>
      </c>
      <c r="L87" s="9" t="str">
        <f t="shared" si="15"/>
        <v>N/A</v>
      </c>
    </row>
    <row r="88" spans="1:12" ht="25.5" x14ac:dyDescent="0.2">
      <c r="A88" s="48" t="s">
        <v>556</v>
      </c>
      <c r="B88" s="37" t="s">
        <v>213</v>
      </c>
      <c r="C88" s="49">
        <v>41481715</v>
      </c>
      <c r="D88" s="46" t="str">
        <f t="shared" si="12"/>
        <v>N/A</v>
      </c>
      <c r="E88" s="49">
        <v>5482521</v>
      </c>
      <c r="F88" s="46" t="str">
        <f t="shared" si="13"/>
        <v>N/A</v>
      </c>
      <c r="G88" s="49">
        <v>0</v>
      </c>
      <c r="H88" s="46" t="str">
        <f t="shared" si="14"/>
        <v>N/A</v>
      </c>
      <c r="I88" s="12">
        <v>-86.8</v>
      </c>
      <c r="J88" s="12">
        <v>-100</v>
      </c>
      <c r="K88" s="47" t="s">
        <v>739</v>
      </c>
      <c r="L88" s="9" t="str">
        <f t="shared" si="15"/>
        <v>No</v>
      </c>
    </row>
    <row r="89" spans="1:12" x14ac:dyDescent="0.2">
      <c r="A89" s="48" t="s">
        <v>557</v>
      </c>
      <c r="B89" s="37" t="s">
        <v>213</v>
      </c>
      <c r="C89" s="38">
        <v>43770</v>
      </c>
      <c r="D89" s="46" t="str">
        <f t="shared" si="12"/>
        <v>N/A</v>
      </c>
      <c r="E89" s="38">
        <v>16638</v>
      </c>
      <c r="F89" s="46" t="str">
        <f t="shared" si="13"/>
        <v>N/A</v>
      </c>
      <c r="G89" s="38">
        <v>0</v>
      </c>
      <c r="H89" s="46" t="str">
        <f t="shared" si="14"/>
        <v>N/A</v>
      </c>
      <c r="I89" s="12">
        <v>-62</v>
      </c>
      <c r="J89" s="12">
        <v>-100</v>
      </c>
      <c r="K89" s="47" t="s">
        <v>739</v>
      </c>
      <c r="L89" s="9" t="str">
        <f t="shared" si="15"/>
        <v>No</v>
      </c>
    </row>
    <row r="90" spans="1:12" x14ac:dyDescent="0.2">
      <c r="A90" s="48" t="s">
        <v>1323</v>
      </c>
      <c r="B90" s="37" t="s">
        <v>213</v>
      </c>
      <c r="C90" s="49">
        <v>947.72024218000001</v>
      </c>
      <c r="D90" s="46" t="str">
        <f t="shared" si="12"/>
        <v>N/A</v>
      </c>
      <c r="E90" s="49">
        <v>329.51803101000002</v>
      </c>
      <c r="F90" s="46" t="str">
        <f t="shared" si="13"/>
        <v>N/A</v>
      </c>
      <c r="G90" s="49" t="s">
        <v>1747</v>
      </c>
      <c r="H90" s="46" t="str">
        <f t="shared" si="14"/>
        <v>N/A</v>
      </c>
      <c r="I90" s="12">
        <v>-65.2</v>
      </c>
      <c r="J90" s="12" t="s">
        <v>1747</v>
      </c>
      <c r="K90" s="47" t="s">
        <v>739</v>
      </c>
      <c r="L90" s="9" t="str">
        <f t="shared" si="15"/>
        <v>N/A</v>
      </c>
    </row>
    <row r="91" spans="1:12" x14ac:dyDescent="0.2">
      <c r="A91" s="48" t="s">
        <v>558</v>
      </c>
      <c r="B91" s="37" t="s">
        <v>213</v>
      </c>
      <c r="C91" s="49">
        <v>13301897</v>
      </c>
      <c r="D91" s="46" t="str">
        <f t="shared" si="12"/>
        <v>N/A</v>
      </c>
      <c r="E91" s="49">
        <v>9531470</v>
      </c>
      <c r="F91" s="46" t="str">
        <f t="shared" si="13"/>
        <v>N/A</v>
      </c>
      <c r="G91" s="49">
        <v>10122338</v>
      </c>
      <c r="H91" s="46" t="str">
        <f t="shared" si="14"/>
        <v>N/A</v>
      </c>
      <c r="I91" s="12">
        <v>-28.3</v>
      </c>
      <c r="J91" s="12">
        <v>6.1989999999999998</v>
      </c>
      <c r="K91" s="47" t="s">
        <v>739</v>
      </c>
      <c r="L91" s="9" t="str">
        <f t="shared" si="15"/>
        <v>Yes</v>
      </c>
    </row>
    <row r="92" spans="1:12" x14ac:dyDescent="0.2">
      <c r="A92" s="48" t="s">
        <v>559</v>
      </c>
      <c r="B92" s="37" t="s">
        <v>213</v>
      </c>
      <c r="C92" s="38">
        <v>25200</v>
      </c>
      <c r="D92" s="46" t="str">
        <f t="shared" si="12"/>
        <v>N/A</v>
      </c>
      <c r="E92" s="38">
        <v>19038</v>
      </c>
      <c r="F92" s="46" t="str">
        <f t="shared" si="13"/>
        <v>N/A</v>
      </c>
      <c r="G92" s="38">
        <v>20159</v>
      </c>
      <c r="H92" s="46" t="str">
        <f t="shared" si="14"/>
        <v>N/A</v>
      </c>
      <c r="I92" s="12">
        <v>-24.5</v>
      </c>
      <c r="J92" s="12">
        <v>5.8879999999999999</v>
      </c>
      <c r="K92" s="47" t="s">
        <v>739</v>
      </c>
      <c r="L92" s="9" t="str">
        <f t="shared" si="15"/>
        <v>Yes</v>
      </c>
    </row>
    <row r="93" spans="1:12" x14ac:dyDescent="0.2">
      <c r="A93" s="48" t="s">
        <v>1324</v>
      </c>
      <c r="B93" s="37" t="s">
        <v>213</v>
      </c>
      <c r="C93" s="49">
        <v>527.85305556000003</v>
      </c>
      <c r="D93" s="46" t="str">
        <f t="shared" si="12"/>
        <v>N/A</v>
      </c>
      <c r="E93" s="49">
        <v>500.65500578000001</v>
      </c>
      <c r="F93" s="46" t="str">
        <f t="shared" si="13"/>
        <v>N/A</v>
      </c>
      <c r="G93" s="49">
        <v>502.12500619999997</v>
      </c>
      <c r="H93" s="46" t="str">
        <f t="shared" si="14"/>
        <v>N/A</v>
      </c>
      <c r="I93" s="12">
        <v>-5.15</v>
      </c>
      <c r="J93" s="12">
        <v>0.29360000000000003</v>
      </c>
      <c r="K93" s="47" t="s">
        <v>739</v>
      </c>
      <c r="L93" s="9" t="str">
        <f t="shared" si="15"/>
        <v>Yes</v>
      </c>
    </row>
    <row r="94" spans="1:12" ht="25.5" x14ac:dyDescent="0.2">
      <c r="A94" s="48" t="s">
        <v>560</v>
      </c>
      <c r="B94" s="37" t="s">
        <v>213</v>
      </c>
      <c r="C94" s="49">
        <v>469906</v>
      </c>
      <c r="D94" s="46" t="str">
        <f t="shared" si="12"/>
        <v>N/A</v>
      </c>
      <c r="E94" s="49">
        <v>51060</v>
      </c>
      <c r="F94" s="46" t="str">
        <f t="shared" si="13"/>
        <v>N/A</v>
      </c>
      <c r="G94" s="49">
        <v>0</v>
      </c>
      <c r="H94" s="46" t="str">
        <f t="shared" si="14"/>
        <v>N/A</v>
      </c>
      <c r="I94" s="12">
        <v>-89.1</v>
      </c>
      <c r="J94" s="12">
        <v>-100</v>
      </c>
      <c r="K94" s="47" t="s">
        <v>739</v>
      </c>
      <c r="L94" s="9" t="str">
        <f t="shared" si="15"/>
        <v>No</v>
      </c>
    </row>
    <row r="95" spans="1:12" x14ac:dyDescent="0.2">
      <c r="A95" s="48" t="s">
        <v>561</v>
      </c>
      <c r="B95" s="37" t="s">
        <v>213</v>
      </c>
      <c r="C95" s="38">
        <v>3420</v>
      </c>
      <c r="D95" s="46" t="str">
        <f t="shared" si="12"/>
        <v>N/A</v>
      </c>
      <c r="E95" s="38">
        <v>449</v>
      </c>
      <c r="F95" s="46" t="str">
        <f t="shared" si="13"/>
        <v>N/A</v>
      </c>
      <c r="G95" s="38">
        <v>0</v>
      </c>
      <c r="H95" s="46" t="str">
        <f t="shared" si="14"/>
        <v>N/A</v>
      </c>
      <c r="I95" s="12">
        <v>-86.9</v>
      </c>
      <c r="J95" s="12">
        <v>-100</v>
      </c>
      <c r="K95" s="47" t="s">
        <v>739</v>
      </c>
      <c r="L95" s="9" t="str">
        <f t="shared" si="15"/>
        <v>No</v>
      </c>
    </row>
    <row r="96" spans="1:12" ht="25.5" x14ac:dyDescent="0.2">
      <c r="A96" s="48" t="s">
        <v>1325</v>
      </c>
      <c r="B96" s="37" t="s">
        <v>213</v>
      </c>
      <c r="C96" s="49">
        <v>137.39941519999999</v>
      </c>
      <c r="D96" s="46" t="str">
        <f t="shared" si="12"/>
        <v>N/A</v>
      </c>
      <c r="E96" s="49">
        <v>113.71937638999999</v>
      </c>
      <c r="F96" s="46" t="str">
        <f t="shared" si="13"/>
        <v>N/A</v>
      </c>
      <c r="G96" s="49" t="s">
        <v>1747</v>
      </c>
      <c r="H96" s="46" t="str">
        <f t="shared" si="14"/>
        <v>N/A</v>
      </c>
      <c r="I96" s="12">
        <v>-17.2</v>
      </c>
      <c r="J96" s="12" t="s">
        <v>1747</v>
      </c>
      <c r="K96" s="47" t="s">
        <v>739</v>
      </c>
      <c r="L96" s="9" t="str">
        <f t="shared" si="15"/>
        <v>N/A</v>
      </c>
    </row>
    <row r="97" spans="1:12" ht="25.5" x14ac:dyDescent="0.2">
      <c r="A97" s="48" t="s">
        <v>562</v>
      </c>
      <c r="B97" s="37" t="s">
        <v>213</v>
      </c>
      <c r="C97" s="49">
        <v>24310889</v>
      </c>
      <c r="D97" s="46" t="str">
        <f t="shared" si="12"/>
        <v>N/A</v>
      </c>
      <c r="E97" s="49">
        <v>2553345</v>
      </c>
      <c r="F97" s="46" t="str">
        <f t="shared" si="13"/>
        <v>N/A</v>
      </c>
      <c r="G97" s="49">
        <v>57</v>
      </c>
      <c r="H97" s="46" t="str">
        <f t="shared" si="14"/>
        <v>N/A</v>
      </c>
      <c r="I97" s="12">
        <v>-89.5</v>
      </c>
      <c r="J97" s="12">
        <v>-100</v>
      </c>
      <c r="K97" s="47" t="s">
        <v>739</v>
      </c>
      <c r="L97" s="9" t="str">
        <f t="shared" si="15"/>
        <v>No</v>
      </c>
    </row>
    <row r="98" spans="1:12" x14ac:dyDescent="0.2">
      <c r="A98" s="48" t="s">
        <v>563</v>
      </c>
      <c r="B98" s="37" t="s">
        <v>213</v>
      </c>
      <c r="C98" s="38">
        <v>20392</v>
      </c>
      <c r="D98" s="46" t="str">
        <f t="shared" si="12"/>
        <v>N/A</v>
      </c>
      <c r="E98" s="38">
        <v>4431</v>
      </c>
      <c r="F98" s="46" t="str">
        <f t="shared" si="13"/>
        <v>N/A</v>
      </c>
      <c r="G98" s="38">
        <v>11</v>
      </c>
      <c r="H98" s="46" t="str">
        <f t="shared" si="14"/>
        <v>N/A</v>
      </c>
      <c r="I98" s="12">
        <v>-78.3</v>
      </c>
      <c r="J98" s="12">
        <v>-100</v>
      </c>
      <c r="K98" s="47" t="s">
        <v>739</v>
      </c>
      <c r="L98" s="9" t="str">
        <f t="shared" si="15"/>
        <v>No</v>
      </c>
    </row>
    <row r="99" spans="1:12" x14ac:dyDescent="0.2">
      <c r="A99" s="48" t="s">
        <v>1326</v>
      </c>
      <c r="B99" s="37" t="s">
        <v>213</v>
      </c>
      <c r="C99" s="49">
        <v>1192.1777658000001</v>
      </c>
      <c r="D99" s="46" t="str">
        <f t="shared" si="12"/>
        <v>N/A</v>
      </c>
      <c r="E99" s="49">
        <v>576.24576845000001</v>
      </c>
      <c r="F99" s="46" t="str">
        <f t="shared" si="13"/>
        <v>N/A</v>
      </c>
      <c r="G99" s="49">
        <v>57</v>
      </c>
      <c r="H99" s="46" t="str">
        <f t="shared" si="14"/>
        <v>N/A</v>
      </c>
      <c r="I99" s="12">
        <v>-51.7</v>
      </c>
      <c r="J99" s="12">
        <v>-90.1</v>
      </c>
      <c r="K99" s="47" t="s">
        <v>739</v>
      </c>
      <c r="L99" s="9" t="str">
        <f t="shared" si="15"/>
        <v>No</v>
      </c>
    </row>
    <row r="100" spans="1:12" x14ac:dyDescent="0.2">
      <c r="A100" s="48" t="s">
        <v>564</v>
      </c>
      <c r="B100" s="37" t="s">
        <v>213</v>
      </c>
      <c r="C100" s="49">
        <v>181318</v>
      </c>
      <c r="D100" s="46" t="str">
        <f t="shared" si="12"/>
        <v>N/A</v>
      </c>
      <c r="E100" s="49">
        <v>27984</v>
      </c>
      <c r="F100" s="46" t="str">
        <f t="shared" si="13"/>
        <v>N/A</v>
      </c>
      <c r="G100" s="49">
        <v>0</v>
      </c>
      <c r="H100" s="46" t="str">
        <f t="shared" si="14"/>
        <v>N/A</v>
      </c>
      <c r="I100" s="12">
        <v>-84.6</v>
      </c>
      <c r="J100" s="12">
        <v>-100</v>
      </c>
      <c r="K100" s="47" t="s">
        <v>739</v>
      </c>
      <c r="L100" s="9" t="str">
        <f t="shared" si="15"/>
        <v>No</v>
      </c>
    </row>
    <row r="101" spans="1:12" x14ac:dyDescent="0.2">
      <c r="A101" s="48" t="s">
        <v>565</v>
      </c>
      <c r="B101" s="37" t="s">
        <v>213</v>
      </c>
      <c r="C101" s="38">
        <v>948</v>
      </c>
      <c r="D101" s="46" t="str">
        <f t="shared" si="12"/>
        <v>N/A</v>
      </c>
      <c r="E101" s="38">
        <v>156</v>
      </c>
      <c r="F101" s="46" t="str">
        <f t="shared" si="13"/>
        <v>N/A</v>
      </c>
      <c r="G101" s="38">
        <v>0</v>
      </c>
      <c r="H101" s="46" t="str">
        <f t="shared" si="14"/>
        <v>N/A</v>
      </c>
      <c r="I101" s="12">
        <v>-83.5</v>
      </c>
      <c r="J101" s="12">
        <v>-100</v>
      </c>
      <c r="K101" s="47" t="s">
        <v>739</v>
      </c>
      <c r="L101" s="9" t="str">
        <f t="shared" si="15"/>
        <v>No</v>
      </c>
    </row>
    <row r="102" spans="1:12" x14ac:dyDescent="0.2">
      <c r="A102" s="48" t="s">
        <v>1327</v>
      </c>
      <c r="B102" s="37" t="s">
        <v>213</v>
      </c>
      <c r="C102" s="49">
        <v>191.26371308</v>
      </c>
      <c r="D102" s="46" t="str">
        <f t="shared" si="12"/>
        <v>N/A</v>
      </c>
      <c r="E102" s="49">
        <v>179.38461538000001</v>
      </c>
      <c r="F102" s="46" t="str">
        <f t="shared" si="13"/>
        <v>N/A</v>
      </c>
      <c r="G102" s="49" t="s">
        <v>1747</v>
      </c>
      <c r="H102" s="46" t="str">
        <f t="shared" si="14"/>
        <v>N/A</v>
      </c>
      <c r="I102" s="12">
        <v>-6.21</v>
      </c>
      <c r="J102" s="12" t="s">
        <v>1747</v>
      </c>
      <c r="K102" s="47" t="s">
        <v>739</v>
      </c>
      <c r="L102" s="9" t="str">
        <f t="shared" si="15"/>
        <v>N/A</v>
      </c>
    </row>
    <row r="103" spans="1:12" ht="25.5" x14ac:dyDescent="0.2">
      <c r="A103" s="48" t="s">
        <v>566</v>
      </c>
      <c r="B103" s="37" t="s">
        <v>213</v>
      </c>
      <c r="C103" s="49">
        <v>89628557</v>
      </c>
      <c r="D103" s="46" t="str">
        <f t="shared" si="12"/>
        <v>N/A</v>
      </c>
      <c r="E103" s="49">
        <v>8807718</v>
      </c>
      <c r="F103" s="46" t="str">
        <f t="shared" si="13"/>
        <v>N/A</v>
      </c>
      <c r="G103" s="49">
        <v>0</v>
      </c>
      <c r="H103" s="46" t="str">
        <f t="shared" si="14"/>
        <v>N/A</v>
      </c>
      <c r="I103" s="12">
        <v>-90.2</v>
      </c>
      <c r="J103" s="12">
        <v>-100</v>
      </c>
      <c r="K103" s="47" t="s">
        <v>739</v>
      </c>
      <c r="L103" s="9" t="str">
        <f t="shared" si="15"/>
        <v>No</v>
      </c>
    </row>
    <row r="104" spans="1:12" x14ac:dyDescent="0.2">
      <c r="A104" s="48" t="s">
        <v>567</v>
      </c>
      <c r="B104" s="37" t="s">
        <v>213</v>
      </c>
      <c r="C104" s="38">
        <v>2534</v>
      </c>
      <c r="D104" s="46" t="str">
        <f t="shared" si="12"/>
        <v>N/A</v>
      </c>
      <c r="E104" s="38">
        <v>985</v>
      </c>
      <c r="F104" s="46" t="str">
        <f t="shared" si="13"/>
        <v>N/A</v>
      </c>
      <c r="G104" s="38">
        <v>0</v>
      </c>
      <c r="H104" s="46" t="str">
        <f t="shared" si="14"/>
        <v>N/A</v>
      </c>
      <c r="I104" s="12">
        <v>-61.1</v>
      </c>
      <c r="J104" s="12">
        <v>-100</v>
      </c>
      <c r="K104" s="47" t="s">
        <v>739</v>
      </c>
      <c r="L104" s="9" t="str">
        <f t="shared" si="15"/>
        <v>No</v>
      </c>
    </row>
    <row r="105" spans="1:12" ht="25.5" x14ac:dyDescent="0.2">
      <c r="A105" s="48" t="s">
        <v>1328</v>
      </c>
      <c r="B105" s="37" t="s">
        <v>213</v>
      </c>
      <c r="C105" s="49">
        <v>35370.385556000001</v>
      </c>
      <c r="D105" s="46" t="str">
        <f t="shared" si="12"/>
        <v>N/A</v>
      </c>
      <c r="E105" s="49">
        <v>8941.8456853000007</v>
      </c>
      <c r="F105" s="46" t="str">
        <f t="shared" si="13"/>
        <v>N/A</v>
      </c>
      <c r="G105" s="49" t="s">
        <v>1747</v>
      </c>
      <c r="H105" s="46" t="str">
        <f t="shared" si="14"/>
        <v>N/A</v>
      </c>
      <c r="I105" s="12">
        <v>-74.7</v>
      </c>
      <c r="J105" s="12" t="s">
        <v>1747</v>
      </c>
      <c r="K105" s="47" t="s">
        <v>739</v>
      </c>
      <c r="L105" s="9" t="str">
        <f t="shared" si="15"/>
        <v>N/A</v>
      </c>
    </row>
    <row r="106" spans="1:12" ht="25.5" x14ac:dyDescent="0.2">
      <c r="A106" s="48" t="s">
        <v>568</v>
      </c>
      <c r="B106" s="37" t="s">
        <v>213</v>
      </c>
      <c r="C106" s="49">
        <v>17144160</v>
      </c>
      <c r="D106" s="46" t="str">
        <f t="shared" si="12"/>
        <v>N/A</v>
      </c>
      <c r="E106" s="49">
        <v>1882073</v>
      </c>
      <c r="F106" s="46" t="str">
        <f t="shared" si="13"/>
        <v>N/A</v>
      </c>
      <c r="G106" s="49">
        <v>0</v>
      </c>
      <c r="H106" s="46" t="str">
        <f t="shared" si="14"/>
        <v>N/A</v>
      </c>
      <c r="I106" s="12">
        <v>-89</v>
      </c>
      <c r="J106" s="12">
        <v>-100</v>
      </c>
      <c r="K106" s="47" t="s">
        <v>739</v>
      </c>
      <c r="L106" s="9" t="str">
        <f t="shared" si="15"/>
        <v>No</v>
      </c>
    </row>
    <row r="107" spans="1:12" x14ac:dyDescent="0.2">
      <c r="A107" s="48" t="s">
        <v>569</v>
      </c>
      <c r="B107" s="37" t="s">
        <v>213</v>
      </c>
      <c r="C107" s="38">
        <v>35491</v>
      </c>
      <c r="D107" s="46" t="str">
        <f t="shared" si="12"/>
        <v>N/A</v>
      </c>
      <c r="E107" s="38">
        <v>8802</v>
      </c>
      <c r="F107" s="46" t="str">
        <f t="shared" si="13"/>
        <v>N/A</v>
      </c>
      <c r="G107" s="38">
        <v>0</v>
      </c>
      <c r="H107" s="46" t="str">
        <f t="shared" si="14"/>
        <v>N/A</v>
      </c>
      <c r="I107" s="12">
        <v>-75.2</v>
      </c>
      <c r="J107" s="12">
        <v>-100</v>
      </c>
      <c r="K107" s="47" t="s">
        <v>739</v>
      </c>
      <c r="L107" s="9" t="str">
        <f t="shared" si="15"/>
        <v>No</v>
      </c>
    </row>
    <row r="108" spans="1:12" x14ac:dyDescent="0.2">
      <c r="A108" s="48" t="s">
        <v>1329</v>
      </c>
      <c r="B108" s="37" t="s">
        <v>213</v>
      </c>
      <c r="C108" s="49">
        <v>483.05654955</v>
      </c>
      <c r="D108" s="46" t="str">
        <f t="shared" si="12"/>
        <v>N/A</v>
      </c>
      <c r="E108" s="49">
        <v>213.82333560999999</v>
      </c>
      <c r="F108" s="46" t="str">
        <f t="shared" si="13"/>
        <v>N/A</v>
      </c>
      <c r="G108" s="49" t="s">
        <v>1747</v>
      </c>
      <c r="H108" s="46" t="str">
        <f t="shared" si="14"/>
        <v>N/A</v>
      </c>
      <c r="I108" s="12">
        <v>-55.7</v>
      </c>
      <c r="J108" s="12" t="s">
        <v>1747</v>
      </c>
      <c r="K108" s="47" t="s">
        <v>739</v>
      </c>
      <c r="L108" s="9" t="str">
        <f t="shared" si="15"/>
        <v>N/A</v>
      </c>
    </row>
    <row r="109" spans="1:12" x14ac:dyDescent="0.2">
      <c r="A109" s="48" t="s">
        <v>570</v>
      </c>
      <c r="B109" s="37" t="s">
        <v>213</v>
      </c>
      <c r="C109" s="49">
        <v>97484062</v>
      </c>
      <c r="D109" s="46" t="str">
        <f t="shared" si="12"/>
        <v>N/A</v>
      </c>
      <c r="E109" s="49">
        <v>66364153</v>
      </c>
      <c r="F109" s="46" t="str">
        <f t="shared" si="13"/>
        <v>N/A</v>
      </c>
      <c r="G109" s="49">
        <v>76923350</v>
      </c>
      <c r="H109" s="46" t="str">
        <f t="shared" si="14"/>
        <v>N/A</v>
      </c>
      <c r="I109" s="12">
        <v>-31.9</v>
      </c>
      <c r="J109" s="12">
        <v>15.91</v>
      </c>
      <c r="K109" s="47" t="s">
        <v>739</v>
      </c>
      <c r="L109" s="9" t="str">
        <f t="shared" si="15"/>
        <v>Yes</v>
      </c>
    </row>
    <row r="110" spans="1:12" x14ac:dyDescent="0.2">
      <c r="A110" s="48" t="s">
        <v>571</v>
      </c>
      <c r="B110" s="37" t="s">
        <v>213</v>
      </c>
      <c r="C110" s="38">
        <v>43997</v>
      </c>
      <c r="D110" s="46" t="str">
        <f t="shared" si="12"/>
        <v>N/A</v>
      </c>
      <c r="E110" s="38">
        <v>29734</v>
      </c>
      <c r="F110" s="46" t="str">
        <f t="shared" si="13"/>
        <v>N/A</v>
      </c>
      <c r="G110" s="38">
        <v>30316</v>
      </c>
      <c r="H110" s="46" t="str">
        <f t="shared" si="14"/>
        <v>N/A</v>
      </c>
      <c r="I110" s="12">
        <v>-32.4</v>
      </c>
      <c r="J110" s="12">
        <v>1.9570000000000001</v>
      </c>
      <c r="K110" s="47" t="s">
        <v>739</v>
      </c>
      <c r="L110" s="9" t="str">
        <f t="shared" si="15"/>
        <v>Yes</v>
      </c>
    </row>
    <row r="111" spans="1:12" x14ac:dyDescent="0.2">
      <c r="A111" s="48" t="s">
        <v>1330</v>
      </c>
      <c r="B111" s="37" t="s">
        <v>213</v>
      </c>
      <c r="C111" s="49">
        <v>2215.6979339999998</v>
      </c>
      <c r="D111" s="46" t="str">
        <f t="shared" si="12"/>
        <v>N/A</v>
      </c>
      <c r="E111" s="49">
        <v>2231.9281967000002</v>
      </c>
      <c r="F111" s="46" t="str">
        <f t="shared" si="13"/>
        <v>N/A</v>
      </c>
      <c r="G111" s="49">
        <v>2537.3845494000002</v>
      </c>
      <c r="H111" s="46" t="str">
        <f t="shared" si="14"/>
        <v>N/A</v>
      </c>
      <c r="I111" s="12">
        <v>0.73250000000000004</v>
      </c>
      <c r="J111" s="12">
        <v>13.69</v>
      </c>
      <c r="K111" s="47" t="s">
        <v>739</v>
      </c>
      <c r="L111" s="9" t="str">
        <f t="shared" si="15"/>
        <v>Yes</v>
      </c>
    </row>
    <row r="112" spans="1:12" ht="25.5" x14ac:dyDescent="0.2">
      <c r="A112" s="48" t="s">
        <v>572</v>
      </c>
      <c r="B112" s="37" t="s">
        <v>213</v>
      </c>
      <c r="C112" s="49">
        <v>6181411</v>
      </c>
      <c r="D112" s="46" t="str">
        <f t="shared" si="12"/>
        <v>N/A</v>
      </c>
      <c r="E112" s="49">
        <v>7639121</v>
      </c>
      <c r="F112" s="46" t="str">
        <f t="shared" si="13"/>
        <v>N/A</v>
      </c>
      <c r="G112" s="49">
        <v>9914711</v>
      </c>
      <c r="H112" s="46" t="str">
        <f t="shared" si="14"/>
        <v>N/A</v>
      </c>
      <c r="I112" s="12">
        <v>23.58</v>
      </c>
      <c r="J112" s="12">
        <v>29.79</v>
      </c>
      <c r="K112" s="47" t="s">
        <v>739</v>
      </c>
      <c r="L112" s="9" t="str">
        <f t="shared" si="15"/>
        <v>Yes</v>
      </c>
    </row>
    <row r="113" spans="1:12" x14ac:dyDescent="0.2">
      <c r="A113" s="48" t="s">
        <v>573</v>
      </c>
      <c r="B113" s="37" t="s">
        <v>213</v>
      </c>
      <c r="C113" s="38">
        <v>2386</v>
      </c>
      <c r="D113" s="46" t="str">
        <f t="shared" si="12"/>
        <v>N/A</v>
      </c>
      <c r="E113" s="38">
        <v>554</v>
      </c>
      <c r="F113" s="46" t="str">
        <f t="shared" si="13"/>
        <v>N/A</v>
      </c>
      <c r="G113" s="38">
        <v>456</v>
      </c>
      <c r="H113" s="46" t="str">
        <f t="shared" si="14"/>
        <v>N/A</v>
      </c>
      <c r="I113" s="12">
        <v>-76.8</v>
      </c>
      <c r="J113" s="12">
        <v>-17.7</v>
      </c>
      <c r="K113" s="47" t="s">
        <v>739</v>
      </c>
      <c r="L113" s="9" t="str">
        <f t="shared" si="15"/>
        <v>Yes</v>
      </c>
    </row>
    <row r="114" spans="1:12" ht="25.5" x14ac:dyDescent="0.2">
      <c r="A114" s="48" t="s">
        <v>1331</v>
      </c>
      <c r="B114" s="37" t="s">
        <v>213</v>
      </c>
      <c r="C114" s="49">
        <v>2590.7003353</v>
      </c>
      <c r="D114" s="46" t="str">
        <f t="shared" si="12"/>
        <v>N/A</v>
      </c>
      <c r="E114" s="49">
        <v>13789.027076</v>
      </c>
      <c r="F114" s="46" t="str">
        <f t="shared" si="13"/>
        <v>N/A</v>
      </c>
      <c r="G114" s="49">
        <v>21742.787281000001</v>
      </c>
      <c r="H114" s="46" t="str">
        <f t="shared" si="14"/>
        <v>N/A</v>
      </c>
      <c r="I114" s="12">
        <v>432.3</v>
      </c>
      <c r="J114" s="12">
        <v>57.68</v>
      </c>
      <c r="K114" s="47" t="s">
        <v>739</v>
      </c>
      <c r="L114" s="9" t="str">
        <f t="shared" si="15"/>
        <v>No</v>
      </c>
    </row>
    <row r="115" spans="1:12" ht="25.5" x14ac:dyDescent="0.2">
      <c r="A115" s="48" t="s">
        <v>574</v>
      </c>
      <c r="B115" s="37" t="s">
        <v>213</v>
      </c>
      <c r="C115" s="49">
        <v>976406</v>
      </c>
      <c r="D115" s="46" t="str">
        <f t="shared" si="12"/>
        <v>N/A</v>
      </c>
      <c r="E115" s="49">
        <v>99781</v>
      </c>
      <c r="F115" s="46" t="str">
        <f t="shared" si="13"/>
        <v>N/A</v>
      </c>
      <c r="G115" s="49">
        <v>0</v>
      </c>
      <c r="H115" s="46" t="str">
        <f t="shared" si="14"/>
        <v>N/A</v>
      </c>
      <c r="I115" s="12">
        <v>-89.8</v>
      </c>
      <c r="J115" s="12">
        <v>-100</v>
      </c>
      <c r="K115" s="47" t="s">
        <v>739</v>
      </c>
      <c r="L115" s="9" t="str">
        <f t="shared" si="15"/>
        <v>No</v>
      </c>
    </row>
    <row r="116" spans="1:12" x14ac:dyDescent="0.2">
      <c r="A116" s="3" t="s">
        <v>575</v>
      </c>
      <c r="B116" s="37" t="s">
        <v>213</v>
      </c>
      <c r="C116" s="38">
        <v>3475</v>
      </c>
      <c r="D116" s="46" t="str">
        <f t="shared" si="12"/>
        <v>N/A</v>
      </c>
      <c r="E116" s="38">
        <v>439</v>
      </c>
      <c r="F116" s="46" t="str">
        <f t="shared" si="13"/>
        <v>N/A</v>
      </c>
      <c r="G116" s="38">
        <v>0</v>
      </c>
      <c r="H116" s="46" t="str">
        <f t="shared" si="14"/>
        <v>N/A</v>
      </c>
      <c r="I116" s="12">
        <v>-87.4</v>
      </c>
      <c r="J116" s="12">
        <v>-100</v>
      </c>
      <c r="K116" s="47" t="s">
        <v>739</v>
      </c>
      <c r="L116" s="9" t="str">
        <f t="shared" si="15"/>
        <v>No</v>
      </c>
    </row>
    <row r="117" spans="1:12" ht="25.5" x14ac:dyDescent="0.2">
      <c r="A117" s="3" t="s">
        <v>1332</v>
      </c>
      <c r="B117" s="37" t="s">
        <v>213</v>
      </c>
      <c r="C117" s="49">
        <v>280.98014388000001</v>
      </c>
      <c r="D117" s="46" t="str">
        <f t="shared" si="12"/>
        <v>N/A</v>
      </c>
      <c r="E117" s="49">
        <v>227.29157175</v>
      </c>
      <c r="F117" s="46" t="str">
        <f t="shared" si="13"/>
        <v>N/A</v>
      </c>
      <c r="G117" s="49" t="s">
        <v>1747</v>
      </c>
      <c r="H117" s="46" t="str">
        <f t="shared" si="14"/>
        <v>N/A</v>
      </c>
      <c r="I117" s="12">
        <v>-19.100000000000001</v>
      </c>
      <c r="J117" s="12" t="s">
        <v>1747</v>
      </c>
      <c r="K117" s="47" t="s">
        <v>739</v>
      </c>
      <c r="L117" s="9" t="str">
        <f t="shared" si="15"/>
        <v>N/A</v>
      </c>
    </row>
    <row r="118" spans="1:12" ht="25.5" x14ac:dyDescent="0.2">
      <c r="A118" s="4" t="s">
        <v>576</v>
      </c>
      <c r="B118" s="37" t="s">
        <v>213</v>
      </c>
      <c r="C118" s="49">
        <v>0</v>
      </c>
      <c r="D118" s="46" t="str">
        <f t="shared" si="12"/>
        <v>N/A</v>
      </c>
      <c r="E118" s="49">
        <v>0</v>
      </c>
      <c r="F118" s="46" t="str">
        <f t="shared" si="13"/>
        <v>N/A</v>
      </c>
      <c r="G118" s="49">
        <v>0</v>
      </c>
      <c r="H118" s="46" t="str">
        <f t="shared" si="14"/>
        <v>N/A</v>
      </c>
      <c r="I118" s="12" t="s">
        <v>1747</v>
      </c>
      <c r="J118" s="12" t="s">
        <v>1747</v>
      </c>
      <c r="K118" s="47" t="s">
        <v>739</v>
      </c>
      <c r="L118" s="9" t="str">
        <f t="shared" si="15"/>
        <v>N/A</v>
      </c>
    </row>
    <row r="119" spans="1:12" x14ac:dyDescent="0.2">
      <c r="A119" s="4" t="s">
        <v>577</v>
      </c>
      <c r="B119" s="37" t="s">
        <v>213</v>
      </c>
      <c r="C119" s="38">
        <v>0</v>
      </c>
      <c r="D119" s="46" t="str">
        <f t="shared" si="12"/>
        <v>N/A</v>
      </c>
      <c r="E119" s="38">
        <v>0</v>
      </c>
      <c r="F119" s="46" t="str">
        <f t="shared" si="13"/>
        <v>N/A</v>
      </c>
      <c r="G119" s="38">
        <v>0</v>
      </c>
      <c r="H119" s="46" t="str">
        <f t="shared" si="14"/>
        <v>N/A</v>
      </c>
      <c r="I119" s="12" t="s">
        <v>1747</v>
      </c>
      <c r="J119" s="12" t="s">
        <v>1747</v>
      </c>
      <c r="K119" s="47" t="s">
        <v>739</v>
      </c>
      <c r="L119" s="9" t="str">
        <f t="shared" si="15"/>
        <v>N/A</v>
      </c>
    </row>
    <row r="120" spans="1:12" ht="25.5" x14ac:dyDescent="0.2">
      <c r="A120" s="4" t="s">
        <v>1333</v>
      </c>
      <c r="B120" s="37" t="s">
        <v>213</v>
      </c>
      <c r="C120" s="49" t="s">
        <v>1747</v>
      </c>
      <c r="D120" s="46" t="str">
        <f t="shared" si="12"/>
        <v>N/A</v>
      </c>
      <c r="E120" s="49" t="s">
        <v>1747</v>
      </c>
      <c r="F120" s="46" t="str">
        <f t="shared" si="13"/>
        <v>N/A</v>
      </c>
      <c r="G120" s="49" t="s">
        <v>1747</v>
      </c>
      <c r="H120" s="46" t="str">
        <f t="shared" si="14"/>
        <v>N/A</v>
      </c>
      <c r="I120" s="12" t="s">
        <v>1747</v>
      </c>
      <c r="J120" s="12" t="s">
        <v>1747</v>
      </c>
      <c r="K120" s="47" t="s">
        <v>739</v>
      </c>
      <c r="L120" s="9" t="str">
        <f t="shared" si="15"/>
        <v>N/A</v>
      </c>
    </row>
    <row r="121" spans="1:12" ht="25.5" x14ac:dyDescent="0.2">
      <c r="A121" s="4" t="s">
        <v>578</v>
      </c>
      <c r="B121" s="37" t="s">
        <v>213</v>
      </c>
      <c r="C121" s="49">
        <v>0</v>
      </c>
      <c r="D121" s="46" t="str">
        <f t="shared" si="12"/>
        <v>N/A</v>
      </c>
      <c r="E121" s="49">
        <v>0</v>
      </c>
      <c r="F121" s="46" t="str">
        <f t="shared" si="13"/>
        <v>N/A</v>
      </c>
      <c r="G121" s="49">
        <v>0</v>
      </c>
      <c r="H121" s="46" t="str">
        <f t="shared" si="14"/>
        <v>N/A</v>
      </c>
      <c r="I121" s="12" t="s">
        <v>1747</v>
      </c>
      <c r="J121" s="12" t="s">
        <v>1747</v>
      </c>
      <c r="K121" s="47" t="s">
        <v>739</v>
      </c>
      <c r="L121" s="9" t="str">
        <f t="shared" si="15"/>
        <v>N/A</v>
      </c>
    </row>
    <row r="122" spans="1:12" ht="25.5" x14ac:dyDescent="0.2">
      <c r="A122" s="4" t="s">
        <v>579</v>
      </c>
      <c r="B122" s="37" t="s">
        <v>213</v>
      </c>
      <c r="C122" s="38">
        <v>0</v>
      </c>
      <c r="D122" s="46" t="str">
        <f t="shared" si="12"/>
        <v>N/A</v>
      </c>
      <c r="E122" s="38">
        <v>0</v>
      </c>
      <c r="F122" s="46" t="str">
        <f t="shared" si="13"/>
        <v>N/A</v>
      </c>
      <c r="G122" s="38">
        <v>0</v>
      </c>
      <c r="H122" s="46" t="str">
        <f t="shared" si="14"/>
        <v>N/A</v>
      </c>
      <c r="I122" s="12" t="s">
        <v>1747</v>
      </c>
      <c r="J122" s="12" t="s">
        <v>1747</v>
      </c>
      <c r="K122" s="47" t="s">
        <v>739</v>
      </c>
      <c r="L122" s="9" t="str">
        <f t="shared" si="15"/>
        <v>N/A</v>
      </c>
    </row>
    <row r="123" spans="1:12" ht="25.5" x14ac:dyDescent="0.2">
      <c r="A123" s="4" t="s">
        <v>1334</v>
      </c>
      <c r="B123" s="37" t="s">
        <v>213</v>
      </c>
      <c r="C123" s="49" t="s">
        <v>1747</v>
      </c>
      <c r="D123" s="46" t="str">
        <f t="shared" si="12"/>
        <v>N/A</v>
      </c>
      <c r="E123" s="49" t="s">
        <v>1747</v>
      </c>
      <c r="F123" s="46" t="str">
        <f t="shared" si="13"/>
        <v>N/A</v>
      </c>
      <c r="G123" s="49" t="s">
        <v>1747</v>
      </c>
      <c r="H123" s="46" t="str">
        <f t="shared" si="14"/>
        <v>N/A</v>
      </c>
      <c r="I123" s="12" t="s">
        <v>1747</v>
      </c>
      <c r="J123" s="12" t="s">
        <v>1747</v>
      </c>
      <c r="K123" s="47" t="s">
        <v>739</v>
      </c>
      <c r="L123" s="9" t="str">
        <f t="shared" si="15"/>
        <v>N/A</v>
      </c>
    </row>
    <row r="124" spans="1:12" ht="25.5" x14ac:dyDescent="0.2">
      <c r="A124" s="4" t="s">
        <v>580</v>
      </c>
      <c r="B124" s="37" t="s">
        <v>213</v>
      </c>
      <c r="C124" s="49">
        <v>0</v>
      </c>
      <c r="D124" s="46" t="str">
        <f t="shared" si="12"/>
        <v>N/A</v>
      </c>
      <c r="E124" s="49">
        <v>0</v>
      </c>
      <c r="F124" s="46" t="str">
        <f t="shared" si="13"/>
        <v>N/A</v>
      </c>
      <c r="G124" s="49">
        <v>0</v>
      </c>
      <c r="H124" s="46" t="str">
        <f t="shared" si="14"/>
        <v>N/A</v>
      </c>
      <c r="I124" s="12" t="s">
        <v>1747</v>
      </c>
      <c r="J124" s="12" t="s">
        <v>1747</v>
      </c>
      <c r="K124" s="47" t="s">
        <v>739</v>
      </c>
      <c r="L124" s="9" t="str">
        <f t="shared" si="15"/>
        <v>N/A</v>
      </c>
    </row>
    <row r="125" spans="1:12" x14ac:dyDescent="0.2">
      <c r="A125" s="2" t="s">
        <v>581</v>
      </c>
      <c r="B125" s="37" t="s">
        <v>213</v>
      </c>
      <c r="C125" s="38">
        <v>0</v>
      </c>
      <c r="D125" s="46" t="str">
        <f t="shared" si="12"/>
        <v>N/A</v>
      </c>
      <c r="E125" s="38">
        <v>0</v>
      </c>
      <c r="F125" s="46" t="str">
        <f t="shared" si="13"/>
        <v>N/A</v>
      </c>
      <c r="G125" s="38">
        <v>0</v>
      </c>
      <c r="H125" s="46" t="str">
        <f t="shared" si="14"/>
        <v>N/A</v>
      </c>
      <c r="I125" s="12" t="s">
        <v>1747</v>
      </c>
      <c r="J125" s="12" t="s">
        <v>1747</v>
      </c>
      <c r="K125" s="47" t="s">
        <v>739</v>
      </c>
      <c r="L125" s="9" t="str">
        <f t="shared" si="15"/>
        <v>N/A</v>
      </c>
    </row>
    <row r="126" spans="1:12" ht="25.5" x14ac:dyDescent="0.2">
      <c r="A126" s="2" t="s">
        <v>1335</v>
      </c>
      <c r="B126" s="37" t="s">
        <v>213</v>
      </c>
      <c r="C126" s="49" t="s">
        <v>1747</v>
      </c>
      <c r="D126" s="46" t="str">
        <f t="shared" si="12"/>
        <v>N/A</v>
      </c>
      <c r="E126" s="49" t="s">
        <v>1747</v>
      </c>
      <c r="F126" s="46" t="str">
        <f t="shared" si="13"/>
        <v>N/A</v>
      </c>
      <c r="G126" s="49" t="s">
        <v>1747</v>
      </c>
      <c r="H126" s="46" t="str">
        <f t="shared" si="14"/>
        <v>N/A</v>
      </c>
      <c r="I126" s="12" t="s">
        <v>1747</v>
      </c>
      <c r="J126" s="12" t="s">
        <v>1747</v>
      </c>
      <c r="K126" s="47" t="s">
        <v>739</v>
      </c>
      <c r="L126" s="9" t="str">
        <f t="shared" si="15"/>
        <v>N/A</v>
      </c>
    </row>
    <row r="127" spans="1:12" ht="25.5" x14ac:dyDescent="0.2">
      <c r="A127" s="2" t="s">
        <v>582</v>
      </c>
      <c r="B127" s="37" t="s">
        <v>213</v>
      </c>
      <c r="C127" s="49">
        <v>2790432</v>
      </c>
      <c r="D127" s="46" t="str">
        <f t="shared" si="12"/>
        <v>N/A</v>
      </c>
      <c r="E127" s="49">
        <v>355378</v>
      </c>
      <c r="F127" s="46" t="str">
        <f t="shared" si="13"/>
        <v>N/A</v>
      </c>
      <c r="G127" s="49">
        <v>0</v>
      </c>
      <c r="H127" s="46" t="str">
        <f t="shared" si="14"/>
        <v>N/A</v>
      </c>
      <c r="I127" s="12">
        <v>-87.3</v>
      </c>
      <c r="J127" s="12">
        <v>-100</v>
      </c>
      <c r="K127" s="47" t="s">
        <v>739</v>
      </c>
      <c r="L127" s="9" t="str">
        <f t="shared" si="15"/>
        <v>No</v>
      </c>
    </row>
    <row r="128" spans="1:12" x14ac:dyDescent="0.2">
      <c r="A128" s="2" t="s">
        <v>583</v>
      </c>
      <c r="B128" s="37" t="s">
        <v>213</v>
      </c>
      <c r="C128" s="38">
        <v>414</v>
      </c>
      <c r="D128" s="46" t="str">
        <f t="shared" si="12"/>
        <v>N/A</v>
      </c>
      <c r="E128" s="38">
        <v>186</v>
      </c>
      <c r="F128" s="46" t="str">
        <f t="shared" si="13"/>
        <v>N/A</v>
      </c>
      <c r="G128" s="38">
        <v>0</v>
      </c>
      <c r="H128" s="46" t="str">
        <f t="shared" si="14"/>
        <v>N/A</v>
      </c>
      <c r="I128" s="12">
        <v>-55.1</v>
      </c>
      <c r="J128" s="12">
        <v>-100</v>
      </c>
      <c r="K128" s="47" t="s">
        <v>739</v>
      </c>
      <c r="L128" s="9" t="str">
        <f t="shared" si="15"/>
        <v>No</v>
      </c>
    </row>
    <row r="129" spans="1:12" ht="25.5" x14ac:dyDescent="0.2">
      <c r="A129" s="2" t="s">
        <v>1336</v>
      </c>
      <c r="B129" s="37" t="s">
        <v>213</v>
      </c>
      <c r="C129" s="49">
        <v>6740.1739129999996</v>
      </c>
      <c r="D129" s="46" t="str">
        <f t="shared" si="12"/>
        <v>N/A</v>
      </c>
      <c r="E129" s="49">
        <v>1910.6344085999999</v>
      </c>
      <c r="F129" s="46" t="str">
        <f t="shared" si="13"/>
        <v>N/A</v>
      </c>
      <c r="G129" s="49" t="s">
        <v>1747</v>
      </c>
      <c r="H129" s="46" t="str">
        <f t="shared" si="14"/>
        <v>N/A</v>
      </c>
      <c r="I129" s="12">
        <v>-71.7</v>
      </c>
      <c r="J129" s="12" t="s">
        <v>1747</v>
      </c>
      <c r="K129" s="47" t="s">
        <v>739</v>
      </c>
      <c r="L129" s="9" t="str">
        <f t="shared" si="15"/>
        <v>N/A</v>
      </c>
    </row>
    <row r="130" spans="1:12" ht="25.5" x14ac:dyDescent="0.2">
      <c r="A130" s="2" t="s">
        <v>584</v>
      </c>
      <c r="B130" s="37" t="s">
        <v>213</v>
      </c>
      <c r="C130" s="49">
        <v>2738760</v>
      </c>
      <c r="D130" s="46" t="str">
        <f t="shared" si="12"/>
        <v>N/A</v>
      </c>
      <c r="E130" s="49">
        <v>265239</v>
      </c>
      <c r="F130" s="46" t="str">
        <f t="shared" si="13"/>
        <v>N/A</v>
      </c>
      <c r="G130" s="49">
        <v>0</v>
      </c>
      <c r="H130" s="46" t="str">
        <f t="shared" si="14"/>
        <v>N/A</v>
      </c>
      <c r="I130" s="12">
        <v>-90.3</v>
      </c>
      <c r="J130" s="12">
        <v>-100</v>
      </c>
      <c r="K130" s="47" t="s">
        <v>739</v>
      </c>
      <c r="L130" s="9" t="str">
        <f t="shared" si="15"/>
        <v>No</v>
      </c>
    </row>
    <row r="131" spans="1:12" x14ac:dyDescent="0.2">
      <c r="A131" s="2" t="s">
        <v>585</v>
      </c>
      <c r="B131" s="37" t="s">
        <v>213</v>
      </c>
      <c r="C131" s="38">
        <v>85</v>
      </c>
      <c r="D131" s="46" t="str">
        <f t="shared" si="12"/>
        <v>N/A</v>
      </c>
      <c r="E131" s="38">
        <v>38</v>
      </c>
      <c r="F131" s="46" t="str">
        <f t="shared" si="13"/>
        <v>N/A</v>
      </c>
      <c r="G131" s="38">
        <v>0</v>
      </c>
      <c r="H131" s="46" t="str">
        <f t="shared" si="14"/>
        <v>N/A</v>
      </c>
      <c r="I131" s="12">
        <v>-55.3</v>
      </c>
      <c r="J131" s="12">
        <v>-100</v>
      </c>
      <c r="K131" s="47" t="s">
        <v>739</v>
      </c>
      <c r="L131" s="9" t="str">
        <f t="shared" si="15"/>
        <v>No</v>
      </c>
    </row>
    <row r="132" spans="1:12" x14ac:dyDescent="0.2">
      <c r="A132" s="2" t="s">
        <v>1337</v>
      </c>
      <c r="B132" s="37" t="s">
        <v>213</v>
      </c>
      <c r="C132" s="49">
        <v>32220.705881999998</v>
      </c>
      <c r="D132" s="46" t="str">
        <f t="shared" si="12"/>
        <v>N/A</v>
      </c>
      <c r="E132" s="49">
        <v>6979.9736842000002</v>
      </c>
      <c r="F132" s="46" t="str">
        <f t="shared" si="13"/>
        <v>N/A</v>
      </c>
      <c r="G132" s="49" t="s">
        <v>1747</v>
      </c>
      <c r="H132" s="46" t="str">
        <f t="shared" si="14"/>
        <v>N/A</v>
      </c>
      <c r="I132" s="12">
        <v>-78.3</v>
      </c>
      <c r="J132" s="12" t="s">
        <v>1747</v>
      </c>
      <c r="K132" s="47" t="s">
        <v>739</v>
      </c>
      <c r="L132" s="9" t="str">
        <f t="shared" si="15"/>
        <v>N/A</v>
      </c>
    </row>
    <row r="133" spans="1:12" ht="25.5" x14ac:dyDescent="0.2">
      <c r="A133" s="2" t="s">
        <v>586</v>
      </c>
      <c r="B133" s="37" t="s">
        <v>213</v>
      </c>
      <c r="C133" s="49">
        <v>41028</v>
      </c>
      <c r="D133" s="46" t="str">
        <f t="shared" si="12"/>
        <v>N/A</v>
      </c>
      <c r="E133" s="49">
        <v>3375</v>
      </c>
      <c r="F133" s="46" t="str">
        <f t="shared" si="13"/>
        <v>N/A</v>
      </c>
      <c r="G133" s="49">
        <v>0</v>
      </c>
      <c r="H133" s="46" t="str">
        <f t="shared" si="14"/>
        <v>N/A</v>
      </c>
      <c r="I133" s="12">
        <v>-91.8</v>
      </c>
      <c r="J133" s="12">
        <v>-100</v>
      </c>
      <c r="K133" s="47" t="s">
        <v>739</v>
      </c>
      <c r="L133" s="9" t="str">
        <f>IF(J133="Div by 0", "N/A", IF(OR(J133="N/A",K133="N/A"),"N/A", IF(J133&gt;VALUE(MID(K133,1,2)), "No", IF(J133&lt;-1*VALUE(MID(K133,1,2)), "No", "Yes"))))</f>
        <v>No</v>
      </c>
    </row>
    <row r="134" spans="1:12" x14ac:dyDescent="0.2">
      <c r="A134" s="2" t="s">
        <v>587</v>
      </c>
      <c r="B134" s="37" t="s">
        <v>213</v>
      </c>
      <c r="C134" s="38">
        <v>297</v>
      </c>
      <c r="D134" s="46" t="str">
        <f t="shared" si="12"/>
        <v>N/A</v>
      </c>
      <c r="E134" s="38">
        <v>45</v>
      </c>
      <c r="F134" s="46" t="str">
        <f t="shared" si="13"/>
        <v>N/A</v>
      </c>
      <c r="G134" s="38">
        <v>0</v>
      </c>
      <c r="H134" s="46" t="str">
        <f t="shared" si="14"/>
        <v>N/A</v>
      </c>
      <c r="I134" s="12">
        <v>-84.8</v>
      </c>
      <c r="J134" s="12">
        <v>-100</v>
      </c>
      <c r="K134" s="47" t="s">
        <v>739</v>
      </c>
      <c r="L134" s="9" t="str">
        <f t="shared" ref="L134:L138" si="16">IF(J134="Div by 0", "N/A", IF(OR(J134="N/A",K134="N/A"),"N/A", IF(J134&gt;VALUE(MID(K134,1,2)), "No", IF(J134&lt;-1*VALUE(MID(K134,1,2)), "No", "Yes"))))</f>
        <v>No</v>
      </c>
    </row>
    <row r="135" spans="1:12" ht="25.5" x14ac:dyDescent="0.2">
      <c r="A135" s="2" t="s">
        <v>1338</v>
      </c>
      <c r="B135" s="37" t="s">
        <v>213</v>
      </c>
      <c r="C135" s="49">
        <v>138.14141413999999</v>
      </c>
      <c r="D135" s="46" t="str">
        <f t="shared" si="12"/>
        <v>N/A</v>
      </c>
      <c r="E135" s="49">
        <v>75</v>
      </c>
      <c r="F135" s="46" t="str">
        <f t="shared" si="13"/>
        <v>N/A</v>
      </c>
      <c r="G135" s="49" t="s">
        <v>1747</v>
      </c>
      <c r="H135" s="46" t="str">
        <f t="shared" si="14"/>
        <v>N/A</v>
      </c>
      <c r="I135" s="12">
        <v>-45.7</v>
      </c>
      <c r="J135" s="12" t="s">
        <v>1747</v>
      </c>
      <c r="K135" s="47" t="s">
        <v>739</v>
      </c>
      <c r="L135" s="9" t="str">
        <f t="shared" si="16"/>
        <v>N/A</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23136852</v>
      </c>
      <c r="D139" s="46" t="str">
        <f t="shared" si="17"/>
        <v>N/A</v>
      </c>
      <c r="E139" s="49">
        <v>2454023</v>
      </c>
      <c r="F139" s="46" t="str">
        <f t="shared" si="18"/>
        <v>N/A</v>
      </c>
      <c r="G139" s="49">
        <v>33959</v>
      </c>
      <c r="H139" s="46" t="str">
        <f t="shared" si="19"/>
        <v>N/A</v>
      </c>
      <c r="I139" s="12">
        <v>-89.4</v>
      </c>
      <c r="J139" s="12">
        <v>-98.6</v>
      </c>
      <c r="K139" s="47" t="s">
        <v>739</v>
      </c>
      <c r="L139" s="9" t="str">
        <f t="shared" ref="L139:L150" si="20">IF(J139="Div by 0", "N/A", IF(K139="N/A","N/A", IF(J139&gt;VALUE(MID(K139,1,2)), "No", IF(J139&lt;-1*VALUE(MID(K139,1,2)), "No", "Yes"))))</f>
        <v>No</v>
      </c>
    </row>
    <row r="140" spans="1:12" ht="25.5" x14ac:dyDescent="0.2">
      <c r="A140" s="2" t="s">
        <v>591</v>
      </c>
      <c r="B140" s="37" t="s">
        <v>213</v>
      </c>
      <c r="C140" s="38">
        <v>15102</v>
      </c>
      <c r="D140" s="46" t="str">
        <f t="shared" si="17"/>
        <v>N/A</v>
      </c>
      <c r="E140" s="38">
        <v>3966</v>
      </c>
      <c r="F140" s="46" t="str">
        <f t="shared" si="18"/>
        <v>N/A</v>
      </c>
      <c r="G140" s="38">
        <v>14</v>
      </c>
      <c r="H140" s="46" t="str">
        <f t="shared" si="19"/>
        <v>N/A</v>
      </c>
      <c r="I140" s="12">
        <v>-73.7</v>
      </c>
      <c r="J140" s="12">
        <v>-99.6</v>
      </c>
      <c r="K140" s="47" t="s">
        <v>739</v>
      </c>
      <c r="L140" s="9" t="str">
        <f t="shared" si="20"/>
        <v>No</v>
      </c>
    </row>
    <row r="141" spans="1:12" ht="25.5" x14ac:dyDescent="0.2">
      <c r="A141" s="2" t="s">
        <v>1340</v>
      </c>
      <c r="B141" s="37" t="s">
        <v>213</v>
      </c>
      <c r="C141" s="49">
        <v>1532.0389352</v>
      </c>
      <c r="D141" s="46" t="str">
        <f t="shared" si="17"/>
        <v>N/A</v>
      </c>
      <c r="E141" s="49">
        <v>618.76525465999998</v>
      </c>
      <c r="F141" s="46" t="str">
        <f t="shared" si="18"/>
        <v>N/A</v>
      </c>
      <c r="G141" s="49">
        <v>2425.6428571000001</v>
      </c>
      <c r="H141" s="46" t="str">
        <f t="shared" si="19"/>
        <v>N/A</v>
      </c>
      <c r="I141" s="12">
        <v>-59.6</v>
      </c>
      <c r="J141" s="12">
        <v>292</v>
      </c>
      <c r="K141" s="47" t="s">
        <v>739</v>
      </c>
      <c r="L141" s="9" t="str">
        <f t="shared" si="20"/>
        <v>No</v>
      </c>
    </row>
    <row r="142" spans="1:12" ht="25.5" x14ac:dyDescent="0.2">
      <c r="A142" s="2" t="s">
        <v>592</v>
      </c>
      <c r="B142" s="37" t="s">
        <v>213</v>
      </c>
      <c r="C142" s="49">
        <v>13132391</v>
      </c>
      <c r="D142" s="46" t="str">
        <f t="shared" si="17"/>
        <v>N/A</v>
      </c>
      <c r="E142" s="49">
        <v>6016321</v>
      </c>
      <c r="F142" s="46" t="str">
        <f t="shared" si="18"/>
        <v>N/A</v>
      </c>
      <c r="G142" s="49">
        <v>26114846</v>
      </c>
      <c r="H142" s="46" t="str">
        <f t="shared" si="19"/>
        <v>N/A</v>
      </c>
      <c r="I142" s="12">
        <v>-54.2</v>
      </c>
      <c r="J142" s="12">
        <v>334.1</v>
      </c>
      <c r="K142" s="47" t="s">
        <v>739</v>
      </c>
      <c r="L142" s="9" t="str">
        <f t="shared" si="20"/>
        <v>No</v>
      </c>
    </row>
    <row r="143" spans="1:12" x14ac:dyDescent="0.2">
      <c r="A143" s="3" t="s">
        <v>593</v>
      </c>
      <c r="B143" s="37" t="s">
        <v>213</v>
      </c>
      <c r="C143" s="38">
        <v>159</v>
      </c>
      <c r="D143" s="46" t="str">
        <f t="shared" si="17"/>
        <v>N/A</v>
      </c>
      <c r="E143" s="38">
        <v>87</v>
      </c>
      <c r="F143" s="46" t="str">
        <f t="shared" si="18"/>
        <v>N/A</v>
      </c>
      <c r="G143" s="38">
        <v>256</v>
      </c>
      <c r="H143" s="46" t="str">
        <f t="shared" si="19"/>
        <v>N/A</v>
      </c>
      <c r="I143" s="12">
        <v>-45.3</v>
      </c>
      <c r="J143" s="12">
        <v>194.3</v>
      </c>
      <c r="K143" s="47" t="s">
        <v>739</v>
      </c>
      <c r="L143" s="9" t="str">
        <f t="shared" si="20"/>
        <v>No</v>
      </c>
    </row>
    <row r="144" spans="1:12" ht="25.5" x14ac:dyDescent="0.2">
      <c r="A144" s="3" t="s">
        <v>1341</v>
      </c>
      <c r="B144" s="37" t="s">
        <v>213</v>
      </c>
      <c r="C144" s="49">
        <v>82593.654087999996</v>
      </c>
      <c r="D144" s="46" t="str">
        <f t="shared" si="17"/>
        <v>N/A</v>
      </c>
      <c r="E144" s="49">
        <v>69153.114942999993</v>
      </c>
      <c r="F144" s="46" t="str">
        <f t="shared" si="18"/>
        <v>N/A</v>
      </c>
      <c r="G144" s="49">
        <v>102011.11719</v>
      </c>
      <c r="H144" s="46" t="str">
        <f t="shared" si="19"/>
        <v>N/A</v>
      </c>
      <c r="I144" s="12">
        <v>-16.3</v>
      </c>
      <c r="J144" s="12">
        <v>47.51</v>
      </c>
      <c r="K144" s="47" t="s">
        <v>739</v>
      </c>
      <c r="L144" s="9" t="str">
        <f t="shared" si="20"/>
        <v>No</v>
      </c>
    </row>
    <row r="145" spans="1:12" ht="25.5" x14ac:dyDescent="0.2">
      <c r="A145" s="2" t="s">
        <v>594</v>
      </c>
      <c r="B145" s="37" t="s">
        <v>213</v>
      </c>
      <c r="C145" s="49">
        <v>5019397</v>
      </c>
      <c r="D145" s="46" t="str">
        <f t="shared" si="17"/>
        <v>N/A</v>
      </c>
      <c r="E145" s="49">
        <v>1302893</v>
      </c>
      <c r="F145" s="46" t="str">
        <f t="shared" si="18"/>
        <v>N/A</v>
      </c>
      <c r="G145" s="49">
        <v>1350093</v>
      </c>
      <c r="H145" s="46" t="str">
        <f t="shared" si="19"/>
        <v>N/A</v>
      </c>
      <c r="I145" s="12">
        <v>-74</v>
      </c>
      <c r="J145" s="12">
        <v>3.6230000000000002</v>
      </c>
      <c r="K145" s="47" t="s">
        <v>739</v>
      </c>
      <c r="L145" s="9" t="str">
        <f t="shared" si="20"/>
        <v>Yes</v>
      </c>
    </row>
    <row r="146" spans="1:12" x14ac:dyDescent="0.2">
      <c r="A146" s="2" t="s">
        <v>595</v>
      </c>
      <c r="B146" s="37" t="s">
        <v>213</v>
      </c>
      <c r="C146" s="38">
        <v>19505</v>
      </c>
      <c r="D146" s="46" t="str">
        <f t="shared" si="17"/>
        <v>N/A</v>
      </c>
      <c r="E146" s="38">
        <v>6041</v>
      </c>
      <c r="F146" s="46" t="str">
        <f t="shared" si="18"/>
        <v>N/A</v>
      </c>
      <c r="G146" s="38">
        <v>150</v>
      </c>
      <c r="H146" s="46" t="str">
        <f t="shared" si="19"/>
        <v>N/A</v>
      </c>
      <c r="I146" s="12">
        <v>-69</v>
      </c>
      <c r="J146" s="12">
        <v>-97.5</v>
      </c>
      <c r="K146" s="47" t="s">
        <v>739</v>
      </c>
      <c r="L146" s="9" t="str">
        <f t="shared" si="20"/>
        <v>No</v>
      </c>
    </row>
    <row r="147" spans="1:12" ht="25.5" x14ac:dyDescent="0.2">
      <c r="A147" s="2" t="s">
        <v>1342</v>
      </c>
      <c r="B147" s="37" t="s">
        <v>213</v>
      </c>
      <c r="C147" s="49">
        <v>257.33899000000002</v>
      </c>
      <c r="D147" s="46" t="str">
        <f t="shared" si="17"/>
        <v>N/A</v>
      </c>
      <c r="E147" s="49">
        <v>215.6750538</v>
      </c>
      <c r="F147" s="46" t="str">
        <f t="shared" si="18"/>
        <v>N/A</v>
      </c>
      <c r="G147" s="49">
        <v>9000.6200000000008</v>
      </c>
      <c r="H147" s="46" t="str">
        <f t="shared" si="19"/>
        <v>N/A</v>
      </c>
      <c r="I147" s="12">
        <v>-16.2</v>
      </c>
      <c r="J147" s="12">
        <v>4073</v>
      </c>
      <c r="K147" s="47" t="s">
        <v>739</v>
      </c>
      <c r="L147" s="9" t="str">
        <f t="shared" si="20"/>
        <v>No</v>
      </c>
    </row>
    <row r="148" spans="1:12" ht="25.5" x14ac:dyDescent="0.2">
      <c r="A148" s="2" t="s">
        <v>596</v>
      </c>
      <c r="B148" s="37" t="s">
        <v>213</v>
      </c>
      <c r="C148" s="49">
        <v>2906762</v>
      </c>
      <c r="D148" s="46" t="str">
        <f t="shared" si="17"/>
        <v>N/A</v>
      </c>
      <c r="E148" s="49">
        <v>1102050</v>
      </c>
      <c r="F148" s="46" t="str">
        <f t="shared" si="18"/>
        <v>N/A</v>
      </c>
      <c r="G148" s="49">
        <v>4959632</v>
      </c>
      <c r="H148" s="46" t="str">
        <f t="shared" si="19"/>
        <v>N/A</v>
      </c>
      <c r="I148" s="12">
        <v>-62.1</v>
      </c>
      <c r="J148" s="12">
        <v>350</v>
      </c>
      <c r="K148" s="47" t="s">
        <v>739</v>
      </c>
      <c r="L148" s="9" t="str">
        <f t="shared" si="20"/>
        <v>No</v>
      </c>
    </row>
    <row r="149" spans="1:12" x14ac:dyDescent="0.2">
      <c r="A149" s="2" t="s">
        <v>597</v>
      </c>
      <c r="B149" s="37" t="s">
        <v>213</v>
      </c>
      <c r="C149" s="38">
        <v>236</v>
      </c>
      <c r="D149" s="46" t="str">
        <f t="shared" si="17"/>
        <v>N/A</v>
      </c>
      <c r="E149" s="38">
        <v>118</v>
      </c>
      <c r="F149" s="46" t="str">
        <f t="shared" si="18"/>
        <v>N/A</v>
      </c>
      <c r="G149" s="38">
        <v>326</v>
      </c>
      <c r="H149" s="46" t="str">
        <f t="shared" si="19"/>
        <v>N/A</v>
      </c>
      <c r="I149" s="12">
        <v>-50</v>
      </c>
      <c r="J149" s="12">
        <v>176.3</v>
      </c>
      <c r="K149" s="47" t="s">
        <v>739</v>
      </c>
      <c r="L149" s="9" t="str">
        <f t="shared" si="20"/>
        <v>No</v>
      </c>
    </row>
    <row r="150" spans="1:12" ht="25.5" x14ac:dyDescent="0.2">
      <c r="A150" s="4" t="s">
        <v>1343</v>
      </c>
      <c r="B150" s="37" t="s">
        <v>213</v>
      </c>
      <c r="C150" s="49">
        <v>12316.788135999999</v>
      </c>
      <c r="D150" s="46" t="str">
        <f t="shared" si="17"/>
        <v>N/A</v>
      </c>
      <c r="E150" s="49">
        <v>9339.4067797000007</v>
      </c>
      <c r="F150" s="46" t="str">
        <f t="shared" si="18"/>
        <v>N/A</v>
      </c>
      <c r="G150" s="49">
        <v>15213.595092</v>
      </c>
      <c r="H150" s="46" t="str">
        <f t="shared" si="19"/>
        <v>N/A</v>
      </c>
      <c r="I150" s="12">
        <v>-24.2</v>
      </c>
      <c r="J150" s="12">
        <v>62.9</v>
      </c>
      <c r="K150" s="47" t="s">
        <v>739</v>
      </c>
      <c r="L150" s="9" t="str">
        <f t="shared" si="20"/>
        <v>No</v>
      </c>
    </row>
    <row r="151" spans="1:12" ht="25.5" x14ac:dyDescent="0.2">
      <c r="A151" s="4" t="s">
        <v>1344</v>
      </c>
      <c r="B151" s="37" t="s">
        <v>213</v>
      </c>
      <c r="C151" s="49">
        <v>774.66274682999995</v>
      </c>
      <c r="D151" s="46" t="str">
        <f t="shared" ref="D151:D170" si="21">IF($B151="N/A","N/A",IF(C151&gt;10,"No",IF(C151&lt;-10,"No","Yes")))</f>
        <v>N/A</v>
      </c>
      <c r="E151" s="49">
        <v>63.275214925</v>
      </c>
      <c r="F151" s="46" t="str">
        <f t="shared" ref="F151:F170" si="22">IF($B151="N/A","N/A",IF(E151&gt;10,"No",IF(E151&lt;-10,"No","Yes")))</f>
        <v>N/A</v>
      </c>
      <c r="G151" s="49">
        <v>0</v>
      </c>
      <c r="H151" s="46" t="str">
        <f t="shared" ref="H151:H170" si="23">IF($B151="N/A","N/A",IF(G151&gt;10,"No",IF(G151&lt;-10,"No","Yes")))</f>
        <v>N/A</v>
      </c>
      <c r="I151" s="12">
        <v>-91.8</v>
      </c>
      <c r="J151" s="12">
        <v>-100</v>
      </c>
      <c r="K151" s="47" t="s">
        <v>739</v>
      </c>
      <c r="L151" s="9" t="str">
        <f t="shared" ref="L151:L170" si="24">IF(J151="Div by 0", "N/A", IF(K151="N/A","N/A", IF(J151&gt;VALUE(MID(K151,1,2)), "No", IF(J151&lt;-1*VALUE(MID(K151,1,2)), "No", "Yes"))))</f>
        <v>No</v>
      </c>
    </row>
    <row r="152" spans="1:12" ht="25.5" x14ac:dyDescent="0.2">
      <c r="A152" s="4" t="s">
        <v>1345</v>
      </c>
      <c r="B152" s="37" t="s">
        <v>213</v>
      </c>
      <c r="C152" s="49">
        <v>63.625</v>
      </c>
      <c r="D152" s="46" t="str">
        <f t="shared" si="21"/>
        <v>N/A</v>
      </c>
      <c r="E152" s="49">
        <v>0</v>
      </c>
      <c r="F152" s="46" t="str">
        <f t="shared" si="22"/>
        <v>N/A</v>
      </c>
      <c r="G152" s="49">
        <v>0</v>
      </c>
      <c r="H152" s="46" t="str">
        <f t="shared" si="23"/>
        <v>N/A</v>
      </c>
      <c r="I152" s="12">
        <v>-100</v>
      </c>
      <c r="J152" s="12" t="s">
        <v>1747</v>
      </c>
      <c r="K152" s="47" t="s">
        <v>739</v>
      </c>
      <c r="L152" s="9" t="str">
        <f t="shared" si="24"/>
        <v>N/A</v>
      </c>
    </row>
    <row r="153" spans="1:12" ht="25.5" x14ac:dyDescent="0.2">
      <c r="A153" s="4" t="s">
        <v>1346</v>
      </c>
      <c r="B153" s="37" t="s">
        <v>213</v>
      </c>
      <c r="C153" s="49">
        <v>883.95835268999997</v>
      </c>
      <c r="D153" s="46" t="str">
        <f t="shared" si="21"/>
        <v>N/A</v>
      </c>
      <c r="E153" s="49">
        <v>73.463515323999999</v>
      </c>
      <c r="F153" s="46" t="str">
        <f t="shared" si="22"/>
        <v>N/A</v>
      </c>
      <c r="G153" s="49">
        <v>0</v>
      </c>
      <c r="H153" s="46" t="str">
        <f t="shared" si="23"/>
        <v>N/A</v>
      </c>
      <c r="I153" s="12">
        <v>-91.7</v>
      </c>
      <c r="J153" s="12">
        <v>-100</v>
      </c>
      <c r="K153" s="47" t="s">
        <v>739</v>
      </c>
      <c r="L153" s="9" t="str">
        <f t="shared" si="24"/>
        <v>No</v>
      </c>
    </row>
    <row r="154" spans="1:12" ht="25.5" x14ac:dyDescent="0.2">
      <c r="A154" s="4" t="s">
        <v>1347</v>
      </c>
      <c r="B154" s="37" t="s">
        <v>213</v>
      </c>
      <c r="C154" s="49">
        <v>489.11436428000002</v>
      </c>
      <c r="D154" s="46" t="str">
        <f t="shared" si="21"/>
        <v>N/A</v>
      </c>
      <c r="E154" s="49">
        <v>20.066864961</v>
      </c>
      <c r="F154" s="46" t="str">
        <f t="shared" si="22"/>
        <v>N/A</v>
      </c>
      <c r="G154" s="49">
        <v>0</v>
      </c>
      <c r="H154" s="46" t="str">
        <f t="shared" si="23"/>
        <v>N/A</v>
      </c>
      <c r="I154" s="12">
        <v>-95.9</v>
      </c>
      <c r="J154" s="12">
        <v>-100</v>
      </c>
      <c r="K154" s="47" t="s">
        <v>739</v>
      </c>
      <c r="L154" s="9" t="str">
        <f t="shared" si="24"/>
        <v>No</v>
      </c>
    </row>
    <row r="155" spans="1:12" ht="25.5" x14ac:dyDescent="0.2">
      <c r="A155" s="2" t="s">
        <v>1348</v>
      </c>
      <c r="B155" s="37" t="s">
        <v>213</v>
      </c>
      <c r="C155" s="49">
        <v>997.97511847999999</v>
      </c>
      <c r="D155" s="46" t="str">
        <f t="shared" si="21"/>
        <v>N/A</v>
      </c>
      <c r="E155" s="49">
        <v>0</v>
      </c>
      <c r="F155" s="46" t="str">
        <f t="shared" si="22"/>
        <v>N/A</v>
      </c>
      <c r="G155" s="49">
        <v>0</v>
      </c>
      <c r="H155" s="46" t="str">
        <f t="shared" si="23"/>
        <v>N/A</v>
      </c>
      <c r="I155" s="12">
        <v>-100</v>
      </c>
      <c r="J155" s="12" t="s">
        <v>1747</v>
      </c>
      <c r="K155" s="47" t="s">
        <v>739</v>
      </c>
      <c r="L155" s="9" t="str">
        <f t="shared" si="24"/>
        <v>N/A</v>
      </c>
    </row>
    <row r="156" spans="1:12" ht="25.5" x14ac:dyDescent="0.2">
      <c r="A156" s="2" t="s">
        <v>1349</v>
      </c>
      <c r="B156" s="37" t="s">
        <v>213</v>
      </c>
      <c r="C156" s="49">
        <v>99.558530215999994</v>
      </c>
      <c r="D156" s="46" t="str">
        <f t="shared" si="21"/>
        <v>N/A</v>
      </c>
      <c r="E156" s="49">
        <v>82.012629619999998</v>
      </c>
      <c r="F156" s="46" t="str">
        <f t="shared" si="22"/>
        <v>N/A</v>
      </c>
      <c r="G156" s="49">
        <v>454.13675441999999</v>
      </c>
      <c r="H156" s="46" t="str">
        <f t="shared" si="23"/>
        <v>N/A</v>
      </c>
      <c r="I156" s="12">
        <v>-17.600000000000001</v>
      </c>
      <c r="J156" s="12">
        <v>453.7</v>
      </c>
      <c r="K156" s="47" t="s">
        <v>739</v>
      </c>
      <c r="L156" s="9" t="str">
        <f t="shared" si="24"/>
        <v>No</v>
      </c>
    </row>
    <row r="157" spans="1:12" ht="25.5" x14ac:dyDescent="0.2">
      <c r="A157" s="2" t="s">
        <v>1350</v>
      </c>
      <c r="B157" s="37" t="s">
        <v>213</v>
      </c>
      <c r="C157" s="49">
        <v>1438.875</v>
      </c>
      <c r="D157" s="46" t="str">
        <f t="shared" si="21"/>
        <v>N/A</v>
      </c>
      <c r="E157" s="49">
        <v>0</v>
      </c>
      <c r="F157" s="46" t="str">
        <f t="shared" si="22"/>
        <v>N/A</v>
      </c>
      <c r="G157" s="49">
        <v>55635.333333000002</v>
      </c>
      <c r="H157" s="46" t="str">
        <f t="shared" si="23"/>
        <v>N/A</v>
      </c>
      <c r="I157" s="12">
        <v>-100</v>
      </c>
      <c r="J157" s="12" t="s">
        <v>1747</v>
      </c>
      <c r="K157" s="47" t="s">
        <v>739</v>
      </c>
      <c r="L157" s="9" t="str">
        <f t="shared" si="24"/>
        <v>N/A</v>
      </c>
    </row>
    <row r="158" spans="1:12" ht="25.5" x14ac:dyDescent="0.2">
      <c r="A158" s="2" t="s">
        <v>1351</v>
      </c>
      <c r="B158" s="37" t="s">
        <v>213</v>
      </c>
      <c r="C158" s="49">
        <v>135.15444672999999</v>
      </c>
      <c r="D158" s="46" t="str">
        <f t="shared" si="21"/>
        <v>N/A</v>
      </c>
      <c r="E158" s="49">
        <v>98.151515979999999</v>
      </c>
      <c r="F158" s="46" t="str">
        <f t="shared" si="22"/>
        <v>N/A</v>
      </c>
      <c r="G158" s="49">
        <v>589.00365607000003</v>
      </c>
      <c r="H158" s="46" t="str">
        <f t="shared" si="23"/>
        <v>N/A</v>
      </c>
      <c r="I158" s="12">
        <v>-27.4</v>
      </c>
      <c r="J158" s="12">
        <v>500.1</v>
      </c>
      <c r="K158" s="47" t="s">
        <v>739</v>
      </c>
      <c r="L158" s="9" t="str">
        <f t="shared" si="24"/>
        <v>No</v>
      </c>
    </row>
    <row r="159" spans="1:12" ht="25.5" x14ac:dyDescent="0.2">
      <c r="A159" s="2" t="s">
        <v>1352</v>
      </c>
      <c r="B159" s="37" t="s">
        <v>213</v>
      </c>
      <c r="C159" s="49">
        <v>19.530410870000001</v>
      </c>
      <c r="D159" s="46" t="str">
        <f t="shared" si="21"/>
        <v>N/A</v>
      </c>
      <c r="E159" s="49">
        <v>13.242831647999999</v>
      </c>
      <c r="F159" s="46" t="str">
        <f t="shared" si="22"/>
        <v>N/A</v>
      </c>
      <c r="G159" s="49">
        <v>0</v>
      </c>
      <c r="H159" s="46" t="str">
        <f t="shared" si="23"/>
        <v>N/A</v>
      </c>
      <c r="I159" s="12">
        <v>-32.200000000000003</v>
      </c>
      <c r="J159" s="12">
        <v>-100</v>
      </c>
      <c r="K159" s="47" t="s">
        <v>739</v>
      </c>
      <c r="L159" s="9" t="str">
        <f t="shared" si="24"/>
        <v>No</v>
      </c>
    </row>
    <row r="160" spans="1:12" ht="25.5" x14ac:dyDescent="0.2">
      <c r="A160" s="4" t="s">
        <v>1353</v>
      </c>
      <c r="B160" s="37" t="s">
        <v>213</v>
      </c>
      <c r="C160" s="49">
        <v>0</v>
      </c>
      <c r="D160" s="46" t="str">
        <f t="shared" si="21"/>
        <v>N/A</v>
      </c>
      <c r="E160" s="49">
        <v>0</v>
      </c>
      <c r="F160" s="46" t="str">
        <f t="shared" si="22"/>
        <v>N/A</v>
      </c>
      <c r="G160" s="49">
        <v>0</v>
      </c>
      <c r="H160" s="46" t="str">
        <f t="shared" si="23"/>
        <v>N/A</v>
      </c>
      <c r="I160" s="12" t="s">
        <v>1747</v>
      </c>
      <c r="J160" s="12" t="s">
        <v>1747</v>
      </c>
      <c r="K160" s="47" t="s">
        <v>739</v>
      </c>
      <c r="L160" s="9" t="str">
        <f t="shared" si="24"/>
        <v>N/A</v>
      </c>
    </row>
    <row r="161" spans="1:12" x14ac:dyDescent="0.2">
      <c r="A161" s="4" t="s">
        <v>1354</v>
      </c>
      <c r="B161" s="37" t="s">
        <v>213</v>
      </c>
      <c r="C161" s="49">
        <v>1488.78361</v>
      </c>
      <c r="D161" s="46" t="str">
        <f t="shared" si="21"/>
        <v>N/A</v>
      </c>
      <c r="E161" s="49">
        <v>1470.4456482999999</v>
      </c>
      <c r="F161" s="46" t="str">
        <f t="shared" si="22"/>
        <v>N/A</v>
      </c>
      <c r="G161" s="49">
        <v>1868.1598504000001</v>
      </c>
      <c r="H161" s="46" t="str">
        <f t="shared" si="23"/>
        <v>N/A</v>
      </c>
      <c r="I161" s="12">
        <v>-1.23</v>
      </c>
      <c r="J161" s="12">
        <v>27.05</v>
      </c>
      <c r="K161" s="47" t="s">
        <v>739</v>
      </c>
      <c r="L161" s="9" t="str">
        <f t="shared" si="24"/>
        <v>Yes</v>
      </c>
    </row>
    <row r="162" spans="1:12" x14ac:dyDescent="0.2">
      <c r="A162" s="4" t="s">
        <v>1355</v>
      </c>
      <c r="B162" s="37" t="s">
        <v>213</v>
      </c>
      <c r="C162" s="49">
        <v>45.84375</v>
      </c>
      <c r="D162" s="46" t="str">
        <f t="shared" si="21"/>
        <v>N/A</v>
      </c>
      <c r="E162" s="49">
        <v>0</v>
      </c>
      <c r="F162" s="46" t="str">
        <f t="shared" si="22"/>
        <v>N/A</v>
      </c>
      <c r="G162" s="49">
        <v>1271.1666667</v>
      </c>
      <c r="H162" s="46" t="str">
        <f t="shared" si="23"/>
        <v>N/A</v>
      </c>
      <c r="I162" s="12">
        <v>-100</v>
      </c>
      <c r="J162" s="12" t="s">
        <v>1747</v>
      </c>
      <c r="K162" s="47" t="s">
        <v>739</v>
      </c>
      <c r="L162" s="9" t="str">
        <f t="shared" si="24"/>
        <v>N/A</v>
      </c>
    </row>
    <row r="163" spans="1:12" ht="25.5" x14ac:dyDescent="0.2">
      <c r="A163" s="4" t="s">
        <v>1706</v>
      </c>
      <c r="B163" s="37" t="s">
        <v>213</v>
      </c>
      <c r="C163" s="49">
        <v>1800.773428</v>
      </c>
      <c r="D163" s="46" t="str">
        <f t="shared" si="21"/>
        <v>N/A</v>
      </c>
      <c r="E163" s="49">
        <v>1609.0615687</v>
      </c>
      <c r="F163" s="46" t="str">
        <f t="shared" si="22"/>
        <v>N/A</v>
      </c>
      <c r="G163" s="49">
        <v>2150.2032327000002</v>
      </c>
      <c r="H163" s="46" t="str">
        <f t="shared" si="23"/>
        <v>N/A</v>
      </c>
      <c r="I163" s="12">
        <v>-10.6</v>
      </c>
      <c r="J163" s="12">
        <v>33.630000000000003</v>
      </c>
      <c r="K163" s="47" t="s">
        <v>739</v>
      </c>
      <c r="L163" s="9" t="str">
        <f t="shared" si="24"/>
        <v>No</v>
      </c>
    </row>
    <row r="164" spans="1:12" x14ac:dyDescent="0.2">
      <c r="A164" s="4" t="s">
        <v>1356</v>
      </c>
      <c r="B164" s="37" t="s">
        <v>213</v>
      </c>
      <c r="C164" s="49">
        <v>833.74964952000005</v>
      </c>
      <c r="D164" s="46" t="str">
        <f t="shared" si="21"/>
        <v>N/A</v>
      </c>
      <c r="E164" s="49">
        <v>892.23355145999994</v>
      </c>
      <c r="F164" s="46" t="str">
        <f t="shared" si="22"/>
        <v>N/A</v>
      </c>
      <c r="G164" s="49">
        <v>995.54180128999997</v>
      </c>
      <c r="H164" s="46" t="str">
        <f t="shared" si="23"/>
        <v>N/A</v>
      </c>
      <c r="I164" s="12">
        <v>7.0149999999999997</v>
      </c>
      <c r="J164" s="12">
        <v>11.58</v>
      </c>
      <c r="K164" s="47" t="s">
        <v>739</v>
      </c>
      <c r="L164" s="9" t="str">
        <f t="shared" si="24"/>
        <v>Yes</v>
      </c>
    </row>
    <row r="165" spans="1:12" x14ac:dyDescent="0.2">
      <c r="A165" s="4" t="s">
        <v>1357</v>
      </c>
      <c r="B165" s="37" t="s">
        <v>213</v>
      </c>
      <c r="C165" s="49">
        <v>356.34182464000003</v>
      </c>
      <c r="D165" s="46" t="str">
        <f t="shared" si="21"/>
        <v>N/A</v>
      </c>
      <c r="E165" s="49">
        <v>70.931034483000005</v>
      </c>
      <c r="F165" s="46" t="str">
        <f t="shared" si="22"/>
        <v>N/A</v>
      </c>
      <c r="G165" s="49">
        <v>122.23529412000001</v>
      </c>
      <c r="H165" s="46" t="str">
        <f t="shared" si="23"/>
        <v>N/A</v>
      </c>
      <c r="I165" s="12">
        <v>-80.099999999999994</v>
      </c>
      <c r="J165" s="12">
        <v>72.33</v>
      </c>
      <c r="K165" s="47" t="s">
        <v>739</v>
      </c>
      <c r="L165" s="9" t="str">
        <f t="shared" si="24"/>
        <v>No</v>
      </c>
    </row>
    <row r="166" spans="1:12" x14ac:dyDescent="0.2">
      <c r="A166" s="4" t="s">
        <v>1358</v>
      </c>
      <c r="B166" s="37" t="s">
        <v>213</v>
      </c>
      <c r="C166" s="49">
        <v>3719.9310924000001</v>
      </c>
      <c r="D166" s="46" t="str">
        <f t="shared" si="21"/>
        <v>N/A</v>
      </c>
      <c r="E166" s="49">
        <v>1054.1926793</v>
      </c>
      <c r="F166" s="46" t="str">
        <f t="shared" si="22"/>
        <v>N/A</v>
      </c>
      <c r="G166" s="49">
        <v>1274.9085875000001</v>
      </c>
      <c r="H166" s="46" t="str">
        <f t="shared" si="23"/>
        <v>N/A</v>
      </c>
      <c r="I166" s="12">
        <v>-71.7</v>
      </c>
      <c r="J166" s="12">
        <v>20.94</v>
      </c>
      <c r="K166" s="47" t="s">
        <v>739</v>
      </c>
      <c r="L166" s="9" t="str">
        <f t="shared" si="24"/>
        <v>Yes</v>
      </c>
    </row>
    <row r="167" spans="1:12" x14ac:dyDescent="0.2">
      <c r="A167" s="48" t="s">
        <v>1359</v>
      </c>
      <c r="B167" s="37" t="s">
        <v>213</v>
      </c>
      <c r="C167" s="49">
        <v>74.3125</v>
      </c>
      <c r="D167" s="46" t="str">
        <f t="shared" si="21"/>
        <v>N/A</v>
      </c>
      <c r="E167" s="49">
        <v>0</v>
      </c>
      <c r="F167" s="46" t="str">
        <f t="shared" si="22"/>
        <v>N/A</v>
      </c>
      <c r="G167" s="49">
        <v>0</v>
      </c>
      <c r="H167" s="46" t="str">
        <f t="shared" si="23"/>
        <v>N/A</v>
      </c>
      <c r="I167" s="12">
        <v>-100</v>
      </c>
      <c r="J167" s="12" t="s">
        <v>1747</v>
      </c>
      <c r="K167" s="47" t="s">
        <v>739</v>
      </c>
      <c r="L167" s="9" t="str">
        <f t="shared" si="24"/>
        <v>N/A</v>
      </c>
    </row>
    <row r="168" spans="1:12" x14ac:dyDescent="0.2">
      <c r="A168" s="48" t="s">
        <v>1360</v>
      </c>
      <c r="B168" s="37" t="s">
        <v>213</v>
      </c>
      <c r="C168" s="49">
        <v>4532.5161569000002</v>
      </c>
      <c r="D168" s="46" t="str">
        <f t="shared" si="21"/>
        <v>N/A</v>
      </c>
      <c r="E168" s="49">
        <v>1151.6726085</v>
      </c>
      <c r="F168" s="46" t="str">
        <f t="shared" si="22"/>
        <v>N/A</v>
      </c>
      <c r="G168" s="49">
        <v>1565.4383759</v>
      </c>
      <c r="H168" s="46" t="str">
        <f t="shared" si="23"/>
        <v>N/A</v>
      </c>
      <c r="I168" s="12">
        <v>-74.599999999999994</v>
      </c>
      <c r="J168" s="12">
        <v>35.93</v>
      </c>
      <c r="K168" s="47" t="s">
        <v>739</v>
      </c>
      <c r="L168" s="9" t="str">
        <f t="shared" si="24"/>
        <v>No</v>
      </c>
    </row>
    <row r="169" spans="1:12" x14ac:dyDescent="0.2">
      <c r="A169" s="48" t="s">
        <v>1361</v>
      </c>
      <c r="B169" s="37" t="s">
        <v>213</v>
      </c>
      <c r="C169" s="49">
        <v>1942.6351235</v>
      </c>
      <c r="D169" s="46" t="str">
        <f t="shared" si="21"/>
        <v>N/A</v>
      </c>
      <c r="E169" s="49">
        <v>647.38251041000001</v>
      </c>
      <c r="F169" s="46" t="str">
        <f t="shared" si="22"/>
        <v>N/A</v>
      </c>
      <c r="G169" s="49">
        <v>371.92033522000003</v>
      </c>
      <c r="H169" s="46" t="str">
        <f t="shared" si="23"/>
        <v>N/A</v>
      </c>
      <c r="I169" s="12">
        <v>-66.7</v>
      </c>
      <c r="J169" s="12">
        <v>-42.6</v>
      </c>
      <c r="K169" s="47" t="s">
        <v>739</v>
      </c>
      <c r="L169" s="9" t="str">
        <f t="shared" si="24"/>
        <v>No</v>
      </c>
    </row>
    <row r="170" spans="1:12" x14ac:dyDescent="0.2">
      <c r="A170" s="48" t="s">
        <v>1362</v>
      </c>
      <c r="B170" s="37" t="s">
        <v>213</v>
      </c>
      <c r="C170" s="49">
        <v>1551.0817536</v>
      </c>
      <c r="D170" s="46" t="str">
        <f t="shared" si="21"/>
        <v>N/A</v>
      </c>
      <c r="E170" s="49">
        <v>81.689655172000002</v>
      </c>
      <c r="F170" s="46" t="str">
        <f t="shared" si="22"/>
        <v>N/A</v>
      </c>
      <c r="G170" s="49">
        <v>2.3882352940999998</v>
      </c>
      <c r="H170" s="46" t="str">
        <f t="shared" si="23"/>
        <v>N/A</v>
      </c>
      <c r="I170" s="12">
        <v>-94.7</v>
      </c>
      <c r="J170" s="12">
        <v>-97.1</v>
      </c>
      <c r="K170" s="47" t="s">
        <v>739</v>
      </c>
      <c r="L170" s="9" t="str">
        <f t="shared" si="24"/>
        <v>No</v>
      </c>
    </row>
    <row r="171" spans="1:12" x14ac:dyDescent="0.2">
      <c r="A171" s="48" t="s">
        <v>85</v>
      </c>
      <c r="B171" s="37" t="s">
        <v>213</v>
      </c>
      <c r="C171" s="8">
        <v>5.4002046457999997</v>
      </c>
      <c r="D171" s="46" t="str">
        <f t="shared" ref="D171:D202" si="25">IF($B171="N/A","N/A",IF(C171&gt;10,"No",IF(C171&lt;-10,"No","Yes")))</f>
        <v>N/A</v>
      </c>
      <c r="E171" s="8">
        <v>0.93060356290000001</v>
      </c>
      <c r="F171" s="46" t="str">
        <f t="shared" ref="F171:F202" si="26">IF($B171="N/A","N/A",IF(E171&gt;10,"No",IF(E171&lt;-10,"No","Yes")))</f>
        <v>N/A</v>
      </c>
      <c r="G171" s="8">
        <v>0</v>
      </c>
      <c r="H171" s="46" t="str">
        <f t="shared" ref="H171:H202" si="27">IF($B171="N/A","N/A",IF(G171&gt;10,"No",IF(G171&lt;-10,"No","Yes")))</f>
        <v>N/A</v>
      </c>
      <c r="I171" s="12">
        <v>-82.8</v>
      </c>
      <c r="J171" s="12">
        <v>-100</v>
      </c>
      <c r="K171" s="47" t="s">
        <v>739</v>
      </c>
      <c r="L171" s="9" t="str">
        <f t="shared" ref="L171:L202" si="28">IF(J171="Div by 0", "N/A", IF(K171="N/A","N/A", IF(J171&gt;VALUE(MID(K171,1,2)), "No", IF(J171&lt;-1*VALUE(MID(K171,1,2)), "No", "Yes"))))</f>
        <v>No</v>
      </c>
    </row>
    <row r="172" spans="1:12" x14ac:dyDescent="0.2">
      <c r="A172" s="48" t="s">
        <v>465</v>
      </c>
      <c r="B172" s="37" t="s">
        <v>213</v>
      </c>
      <c r="C172" s="8">
        <v>3.125</v>
      </c>
      <c r="D172" s="46" t="str">
        <f t="shared" si="25"/>
        <v>N/A</v>
      </c>
      <c r="E172" s="8">
        <v>0</v>
      </c>
      <c r="F172" s="46" t="str">
        <f t="shared" si="26"/>
        <v>N/A</v>
      </c>
      <c r="G172" s="8">
        <v>0</v>
      </c>
      <c r="H172" s="46" t="str">
        <f t="shared" si="27"/>
        <v>N/A</v>
      </c>
      <c r="I172" s="12">
        <v>-100</v>
      </c>
      <c r="J172" s="12" t="s">
        <v>1747</v>
      </c>
      <c r="K172" s="47" t="s">
        <v>739</v>
      </c>
      <c r="L172" s="9" t="str">
        <f t="shared" si="28"/>
        <v>N/A</v>
      </c>
    </row>
    <row r="173" spans="1:12" x14ac:dyDescent="0.2">
      <c r="A173" s="48" t="s">
        <v>466</v>
      </c>
      <c r="B173" s="37" t="s">
        <v>213</v>
      </c>
      <c r="C173" s="8">
        <v>5.3192665826000001</v>
      </c>
      <c r="D173" s="46" t="str">
        <f t="shared" si="25"/>
        <v>N/A</v>
      </c>
      <c r="E173" s="8">
        <v>1.0279683954000001</v>
      </c>
      <c r="F173" s="46" t="str">
        <f t="shared" si="26"/>
        <v>N/A</v>
      </c>
      <c r="G173" s="8">
        <v>0</v>
      </c>
      <c r="H173" s="46" t="str">
        <f t="shared" si="27"/>
        <v>N/A</v>
      </c>
      <c r="I173" s="12">
        <v>-80.7</v>
      </c>
      <c r="J173" s="12">
        <v>-100</v>
      </c>
      <c r="K173" s="47" t="s">
        <v>739</v>
      </c>
      <c r="L173" s="9" t="str">
        <f t="shared" si="28"/>
        <v>No</v>
      </c>
    </row>
    <row r="174" spans="1:12" x14ac:dyDescent="0.2">
      <c r="A174" s="2" t="s">
        <v>467</v>
      </c>
      <c r="B174" s="37" t="s">
        <v>213</v>
      </c>
      <c r="C174" s="8">
        <v>5.0361263883999996</v>
      </c>
      <c r="D174" s="46" t="str">
        <f t="shared" si="25"/>
        <v>N/A</v>
      </c>
      <c r="E174" s="8">
        <v>0.5234979179</v>
      </c>
      <c r="F174" s="46" t="str">
        <f t="shared" si="26"/>
        <v>N/A</v>
      </c>
      <c r="G174" s="8">
        <v>0</v>
      </c>
      <c r="H174" s="46" t="str">
        <f t="shared" si="27"/>
        <v>N/A</v>
      </c>
      <c r="I174" s="12">
        <v>-89.6</v>
      </c>
      <c r="J174" s="12">
        <v>-100</v>
      </c>
      <c r="K174" s="47" t="s">
        <v>739</v>
      </c>
      <c r="L174" s="9" t="str">
        <f t="shared" si="28"/>
        <v>No</v>
      </c>
    </row>
    <row r="175" spans="1:12" x14ac:dyDescent="0.2">
      <c r="A175" s="2" t="s">
        <v>468</v>
      </c>
      <c r="B175" s="37" t="s">
        <v>213</v>
      </c>
      <c r="C175" s="8">
        <v>11.611374408</v>
      </c>
      <c r="D175" s="46" t="str">
        <f t="shared" si="25"/>
        <v>N/A</v>
      </c>
      <c r="E175" s="8">
        <v>0</v>
      </c>
      <c r="F175" s="46" t="str">
        <f t="shared" si="26"/>
        <v>N/A</v>
      </c>
      <c r="G175" s="8">
        <v>0</v>
      </c>
      <c r="H175" s="46" t="str">
        <f t="shared" si="27"/>
        <v>N/A</v>
      </c>
      <c r="I175" s="12">
        <v>-100</v>
      </c>
      <c r="J175" s="12" t="s">
        <v>1747</v>
      </c>
      <c r="K175" s="47" t="s">
        <v>739</v>
      </c>
      <c r="L175" s="9" t="str">
        <f t="shared" si="28"/>
        <v>N/A</v>
      </c>
    </row>
    <row r="176" spans="1:12" x14ac:dyDescent="0.2">
      <c r="A176" s="2" t="s">
        <v>1363</v>
      </c>
      <c r="B176" s="37" t="s">
        <v>213</v>
      </c>
      <c r="C176" s="8">
        <v>0.45358053729999998</v>
      </c>
      <c r="D176" s="46" t="str">
        <f t="shared" si="25"/>
        <v>N/A</v>
      </c>
      <c r="E176" s="8">
        <v>0.19719932640000001</v>
      </c>
      <c r="F176" s="46" t="str">
        <f t="shared" si="26"/>
        <v>N/A</v>
      </c>
      <c r="G176" s="8">
        <v>0.2331455217</v>
      </c>
      <c r="H176" s="46" t="str">
        <f t="shared" si="27"/>
        <v>N/A</v>
      </c>
      <c r="I176" s="12">
        <v>-56.5</v>
      </c>
      <c r="J176" s="12">
        <v>18.23</v>
      </c>
      <c r="K176" s="47" t="s">
        <v>739</v>
      </c>
      <c r="L176" s="9" t="str">
        <f t="shared" si="28"/>
        <v>Yes</v>
      </c>
    </row>
    <row r="177" spans="1:12" x14ac:dyDescent="0.2">
      <c r="A177" s="2" t="s">
        <v>1364</v>
      </c>
      <c r="B177" s="37" t="s">
        <v>213</v>
      </c>
      <c r="C177" s="8">
        <v>6.25</v>
      </c>
      <c r="D177" s="46" t="str">
        <f t="shared" si="25"/>
        <v>N/A</v>
      </c>
      <c r="E177" s="8">
        <v>0</v>
      </c>
      <c r="F177" s="46" t="str">
        <f t="shared" si="26"/>
        <v>N/A</v>
      </c>
      <c r="G177" s="8">
        <v>16.666666667000001</v>
      </c>
      <c r="H177" s="46" t="str">
        <f t="shared" si="27"/>
        <v>N/A</v>
      </c>
      <c r="I177" s="12">
        <v>-100</v>
      </c>
      <c r="J177" s="12" t="s">
        <v>1747</v>
      </c>
      <c r="K177" s="47" t="s">
        <v>739</v>
      </c>
      <c r="L177" s="9" t="str">
        <f t="shared" si="28"/>
        <v>N/A</v>
      </c>
    </row>
    <row r="178" spans="1:12" x14ac:dyDescent="0.2">
      <c r="A178" s="2" t="s">
        <v>1365</v>
      </c>
      <c r="B178" s="37" t="s">
        <v>213</v>
      </c>
      <c r="C178" s="8">
        <v>0.4357153916</v>
      </c>
      <c r="D178" s="46" t="str">
        <f t="shared" si="25"/>
        <v>N/A</v>
      </c>
      <c r="E178" s="8">
        <v>0.18044126090000001</v>
      </c>
      <c r="F178" s="46" t="str">
        <f t="shared" si="26"/>
        <v>N/A</v>
      </c>
      <c r="G178" s="8">
        <v>0.30467271740000001</v>
      </c>
      <c r="H178" s="46" t="str">
        <f t="shared" si="27"/>
        <v>N/A</v>
      </c>
      <c r="I178" s="12">
        <v>-58.6</v>
      </c>
      <c r="J178" s="12">
        <v>68.849999999999994</v>
      </c>
      <c r="K178" s="47" t="s">
        <v>739</v>
      </c>
      <c r="L178" s="9" t="str">
        <f t="shared" si="28"/>
        <v>No</v>
      </c>
    </row>
    <row r="179" spans="1:12" x14ac:dyDescent="0.2">
      <c r="A179" s="2" t="s">
        <v>1366</v>
      </c>
      <c r="B179" s="37" t="s">
        <v>213</v>
      </c>
      <c r="C179" s="8">
        <v>0.52841583089999999</v>
      </c>
      <c r="D179" s="46" t="str">
        <f t="shared" si="25"/>
        <v>N/A</v>
      </c>
      <c r="E179" s="8">
        <v>0.27364663890000002</v>
      </c>
      <c r="F179" s="46" t="str">
        <f t="shared" si="26"/>
        <v>N/A</v>
      </c>
      <c r="G179" s="8">
        <v>0</v>
      </c>
      <c r="H179" s="46" t="str">
        <f t="shared" si="27"/>
        <v>N/A</v>
      </c>
      <c r="I179" s="12">
        <v>-48.2</v>
      </c>
      <c r="J179" s="12">
        <v>-100</v>
      </c>
      <c r="K179" s="47" t="s">
        <v>739</v>
      </c>
      <c r="L179" s="9" t="str">
        <f t="shared" si="28"/>
        <v>No</v>
      </c>
    </row>
    <row r="180" spans="1:12" x14ac:dyDescent="0.2">
      <c r="A180" s="2" t="s">
        <v>1367</v>
      </c>
      <c r="B180" s="37" t="s">
        <v>213</v>
      </c>
      <c r="C180" s="8">
        <v>0</v>
      </c>
      <c r="D180" s="46" t="str">
        <f t="shared" si="25"/>
        <v>N/A</v>
      </c>
      <c r="E180" s="8">
        <v>0</v>
      </c>
      <c r="F180" s="46" t="str">
        <f t="shared" si="26"/>
        <v>N/A</v>
      </c>
      <c r="G180" s="8">
        <v>0</v>
      </c>
      <c r="H180" s="46" t="str">
        <f t="shared" si="27"/>
        <v>N/A</v>
      </c>
      <c r="I180" s="12" t="s">
        <v>1747</v>
      </c>
      <c r="J180" s="12" t="s">
        <v>1747</v>
      </c>
      <c r="K180" s="47" t="s">
        <v>739</v>
      </c>
      <c r="L180" s="9" t="str">
        <f t="shared" si="28"/>
        <v>N/A</v>
      </c>
    </row>
    <row r="181" spans="1:12" x14ac:dyDescent="0.2">
      <c r="A181" s="2" t="s">
        <v>86</v>
      </c>
      <c r="B181" s="37" t="s">
        <v>213</v>
      </c>
      <c r="C181" s="8">
        <v>0</v>
      </c>
      <c r="D181" s="46" t="str">
        <f t="shared" si="25"/>
        <v>N/A</v>
      </c>
      <c r="E181" s="8">
        <v>0</v>
      </c>
      <c r="F181" s="46" t="str">
        <f t="shared" si="26"/>
        <v>N/A</v>
      </c>
      <c r="G181" s="8">
        <v>0</v>
      </c>
      <c r="H181" s="46" t="str">
        <f t="shared" si="27"/>
        <v>N/A</v>
      </c>
      <c r="I181" s="12" t="s">
        <v>1747</v>
      </c>
      <c r="J181" s="12" t="s">
        <v>1747</v>
      </c>
      <c r="K181" s="47" t="s">
        <v>739</v>
      </c>
      <c r="L181" s="9" t="str">
        <f t="shared" si="28"/>
        <v>N/A</v>
      </c>
    </row>
    <row r="182" spans="1:12" x14ac:dyDescent="0.2">
      <c r="A182" s="2" t="s">
        <v>87</v>
      </c>
      <c r="B182" s="37" t="s">
        <v>213</v>
      </c>
      <c r="C182" s="8">
        <v>67.192535011000004</v>
      </c>
      <c r="D182" s="46" t="str">
        <f t="shared" si="25"/>
        <v>N/A</v>
      </c>
      <c r="E182" s="8">
        <v>65.882300806999993</v>
      </c>
      <c r="F182" s="46" t="str">
        <f t="shared" si="26"/>
        <v>N/A</v>
      </c>
      <c r="G182" s="8">
        <v>73.625412862000005</v>
      </c>
      <c r="H182" s="46" t="str">
        <f t="shared" si="27"/>
        <v>N/A</v>
      </c>
      <c r="I182" s="12">
        <v>-1.95</v>
      </c>
      <c r="J182" s="12">
        <v>11.75</v>
      </c>
      <c r="K182" s="47" t="s">
        <v>739</v>
      </c>
      <c r="L182" s="9" t="str">
        <f t="shared" si="28"/>
        <v>Yes</v>
      </c>
    </row>
    <row r="183" spans="1:12" x14ac:dyDescent="0.2">
      <c r="A183" s="2" t="s">
        <v>469</v>
      </c>
      <c r="B183" s="37" t="s">
        <v>213</v>
      </c>
      <c r="C183" s="8">
        <v>6.25</v>
      </c>
      <c r="D183" s="46" t="str">
        <f t="shared" si="25"/>
        <v>N/A</v>
      </c>
      <c r="E183" s="8">
        <v>0</v>
      </c>
      <c r="F183" s="46" t="str">
        <f t="shared" si="26"/>
        <v>N/A</v>
      </c>
      <c r="G183" s="8">
        <v>16.666666667000001</v>
      </c>
      <c r="H183" s="46" t="str">
        <f t="shared" si="27"/>
        <v>N/A</v>
      </c>
      <c r="I183" s="12">
        <v>-100</v>
      </c>
      <c r="J183" s="12" t="s">
        <v>1747</v>
      </c>
      <c r="K183" s="47" t="s">
        <v>739</v>
      </c>
      <c r="L183" s="9" t="str">
        <f t="shared" si="28"/>
        <v>N/A</v>
      </c>
    </row>
    <row r="184" spans="1:12" x14ac:dyDescent="0.2">
      <c r="A184" s="2" t="s">
        <v>470</v>
      </c>
      <c r="B184" s="37" t="s">
        <v>213</v>
      </c>
      <c r="C184" s="8">
        <v>64.614159643999997</v>
      </c>
      <c r="D184" s="46" t="str">
        <f t="shared" si="25"/>
        <v>N/A</v>
      </c>
      <c r="E184" s="8">
        <v>64.967055799999997</v>
      </c>
      <c r="F184" s="46" t="str">
        <f t="shared" si="26"/>
        <v>N/A</v>
      </c>
      <c r="G184" s="8">
        <v>74.388249254000002</v>
      </c>
      <c r="H184" s="46" t="str">
        <f t="shared" si="27"/>
        <v>N/A</v>
      </c>
      <c r="I184" s="12">
        <v>0.54620000000000002</v>
      </c>
      <c r="J184" s="12">
        <v>14.5</v>
      </c>
      <c r="K184" s="47" t="s">
        <v>739</v>
      </c>
      <c r="L184" s="9" t="str">
        <f t="shared" si="28"/>
        <v>Yes</v>
      </c>
    </row>
    <row r="185" spans="1:12" x14ac:dyDescent="0.2">
      <c r="A185" s="2" t="s">
        <v>471</v>
      </c>
      <c r="B185" s="37" t="s">
        <v>213</v>
      </c>
      <c r="C185" s="8">
        <v>74.323304217</v>
      </c>
      <c r="D185" s="46" t="str">
        <f t="shared" si="25"/>
        <v>N/A</v>
      </c>
      <c r="E185" s="8">
        <v>70.660321237000005</v>
      </c>
      <c r="F185" s="46" t="str">
        <f t="shared" si="26"/>
        <v>N/A</v>
      </c>
      <c r="G185" s="8">
        <v>71.607431340999995</v>
      </c>
      <c r="H185" s="46" t="str">
        <f t="shared" si="27"/>
        <v>N/A</v>
      </c>
      <c r="I185" s="12">
        <v>-4.93</v>
      </c>
      <c r="J185" s="12">
        <v>1.34</v>
      </c>
      <c r="K185" s="47" t="s">
        <v>739</v>
      </c>
      <c r="L185" s="9" t="str">
        <f t="shared" si="28"/>
        <v>Yes</v>
      </c>
    </row>
    <row r="186" spans="1:12" x14ac:dyDescent="0.2">
      <c r="A186" s="2" t="s">
        <v>472</v>
      </c>
      <c r="B186" s="37" t="s">
        <v>213</v>
      </c>
      <c r="C186" s="8">
        <v>59.063981042999998</v>
      </c>
      <c r="D186" s="46" t="str">
        <f t="shared" si="25"/>
        <v>N/A</v>
      </c>
      <c r="E186" s="8">
        <v>22.068965516999999</v>
      </c>
      <c r="F186" s="46" t="str">
        <f t="shared" si="26"/>
        <v>N/A</v>
      </c>
      <c r="G186" s="8">
        <v>32.941176470999999</v>
      </c>
      <c r="H186" s="46" t="str">
        <f t="shared" si="27"/>
        <v>N/A</v>
      </c>
      <c r="I186" s="12">
        <v>-62.6</v>
      </c>
      <c r="J186" s="12">
        <v>49.26</v>
      </c>
      <c r="K186" s="47" t="s">
        <v>739</v>
      </c>
      <c r="L186" s="9" t="str">
        <f t="shared" si="28"/>
        <v>No</v>
      </c>
    </row>
    <row r="187" spans="1:12" x14ac:dyDescent="0.2">
      <c r="A187" s="2" t="s">
        <v>116</v>
      </c>
      <c r="B187" s="37" t="s">
        <v>213</v>
      </c>
      <c r="C187" s="8">
        <v>73.472411002000001</v>
      </c>
      <c r="D187" s="46" t="str">
        <f t="shared" si="25"/>
        <v>N/A</v>
      </c>
      <c r="E187" s="8">
        <v>59.631746876000001</v>
      </c>
      <c r="F187" s="46" t="str">
        <f t="shared" si="26"/>
        <v>N/A</v>
      </c>
      <c r="G187" s="8">
        <v>49.657567514999997</v>
      </c>
      <c r="H187" s="46" t="str">
        <f t="shared" si="27"/>
        <v>N/A</v>
      </c>
      <c r="I187" s="12">
        <v>-18.8</v>
      </c>
      <c r="J187" s="12">
        <v>-16.7</v>
      </c>
      <c r="K187" s="47" t="s">
        <v>739</v>
      </c>
      <c r="L187" s="9" t="str">
        <f t="shared" si="28"/>
        <v>Yes</v>
      </c>
    </row>
    <row r="188" spans="1:12" x14ac:dyDescent="0.2">
      <c r="A188" s="2" t="s">
        <v>473</v>
      </c>
      <c r="B188" s="37" t="s">
        <v>213</v>
      </c>
      <c r="C188" s="8">
        <v>12.5</v>
      </c>
      <c r="D188" s="46" t="str">
        <f t="shared" si="25"/>
        <v>N/A</v>
      </c>
      <c r="E188" s="8">
        <v>0</v>
      </c>
      <c r="F188" s="46" t="str">
        <f t="shared" si="26"/>
        <v>N/A</v>
      </c>
      <c r="G188" s="8">
        <v>0</v>
      </c>
      <c r="H188" s="46" t="str">
        <f t="shared" si="27"/>
        <v>N/A</v>
      </c>
      <c r="I188" s="12">
        <v>-100</v>
      </c>
      <c r="J188" s="12" t="s">
        <v>1747</v>
      </c>
      <c r="K188" s="47" t="s">
        <v>739</v>
      </c>
      <c r="L188" s="9" t="str">
        <f t="shared" si="28"/>
        <v>N/A</v>
      </c>
    </row>
    <row r="189" spans="1:12" x14ac:dyDescent="0.2">
      <c r="A189" s="2" t="s">
        <v>474</v>
      </c>
      <c r="B189" s="37" t="s">
        <v>213</v>
      </c>
      <c r="C189" s="8">
        <v>68.049012451999999</v>
      </c>
      <c r="D189" s="46" t="str">
        <f t="shared" si="25"/>
        <v>N/A</v>
      </c>
      <c r="E189" s="8">
        <v>56.499986329999999</v>
      </c>
      <c r="F189" s="46" t="str">
        <f t="shared" si="26"/>
        <v>N/A</v>
      </c>
      <c r="G189" s="8">
        <v>44.979314326000001</v>
      </c>
      <c r="H189" s="46" t="str">
        <f t="shared" si="27"/>
        <v>N/A</v>
      </c>
      <c r="I189" s="12">
        <v>-17</v>
      </c>
      <c r="J189" s="12">
        <v>-20.399999999999999</v>
      </c>
      <c r="K189" s="47" t="s">
        <v>739</v>
      </c>
      <c r="L189" s="9" t="str">
        <f t="shared" si="28"/>
        <v>Yes</v>
      </c>
    </row>
    <row r="190" spans="1:12" x14ac:dyDescent="0.2">
      <c r="A190" s="2" t="s">
        <v>475</v>
      </c>
      <c r="B190" s="37" t="s">
        <v>213</v>
      </c>
      <c r="C190" s="8">
        <v>86.945972177000002</v>
      </c>
      <c r="D190" s="46" t="str">
        <f t="shared" si="25"/>
        <v>N/A</v>
      </c>
      <c r="E190" s="8">
        <v>74.051160023999998</v>
      </c>
      <c r="F190" s="46" t="str">
        <f t="shared" si="26"/>
        <v>N/A</v>
      </c>
      <c r="G190" s="8">
        <v>64.832390953000001</v>
      </c>
      <c r="H190" s="46" t="str">
        <f t="shared" si="27"/>
        <v>N/A</v>
      </c>
      <c r="I190" s="12">
        <v>-14.8</v>
      </c>
      <c r="J190" s="12">
        <v>-12.4</v>
      </c>
      <c r="K190" s="47" t="s">
        <v>739</v>
      </c>
      <c r="L190" s="9" t="str">
        <f t="shared" si="28"/>
        <v>Yes</v>
      </c>
    </row>
    <row r="191" spans="1:12" x14ac:dyDescent="0.2">
      <c r="A191" s="2" t="s">
        <v>476</v>
      </c>
      <c r="B191" s="37" t="s">
        <v>213</v>
      </c>
      <c r="C191" s="8">
        <v>71.860189573</v>
      </c>
      <c r="D191" s="46" t="str">
        <f t="shared" si="25"/>
        <v>N/A</v>
      </c>
      <c r="E191" s="8">
        <v>15.862068966000001</v>
      </c>
      <c r="F191" s="46" t="str">
        <f t="shared" si="26"/>
        <v>N/A</v>
      </c>
      <c r="G191" s="8">
        <v>1.1764705881999999</v>
      </c>
      <c r="H191" s="46" t="str">
        <f t="shared" si="27"/>
        <v>N/A</v>
      </c>
      <c r="I191" s="12">
        <v>-77.900000000000006</v>
      </c>
      <c r="J191" s="12">
        <v>-92.6</v>
      </c>
      <c r="K191" s="47" t="s">
        <v>739</v>
      </c>
      <c r="L191" s="9" t="str">
        <f t="shared" si="28"/>
        <v>No</v>
      </c>
    </row>
    <row r="192" spans="1:12" x14ac:dyDescent="0.2">
      <c r="A192" s="2" t="s">
        <v>1368</v>
      </c>
      <c r="B192" s="37" t="s">
        <v>213</v>
      </c>
      <c r="C192" s="38">
        <v>11.971719457000001</v>
      </c>
      <c r="D192" s="46" t="str">
        <f t="shared" si="25"/>
        <v>N/A</v>
      </c>
      <c r="E192" s="38">
        <v>8.6809523810000009</v>
      </c>
      <c r="F192" s="46" t="str">
        <f t="shared" si="26"/>
        <v>N/A</v>
      </c>
      <c r="G192" s="38" t="s">
        <v>1747</v>
      </c>
      <c r="H192" s="46" t="str">
        <f t="shared" si="27"/>
        <v>N/A</v>
      </c>
      <c r="I192" s="12">
        <v>-27.5</v>
      </c>
      <c r="J192" s="12" t="s">
        <v>1747</v>
      </c>
      <c r="K192" s="47" t="s">
        <v>739</v>
      </c>
      <c r="L192" s="9" t="str">
        <f t="shared" si="28"/>
        <v>N/A</v>
      </c>
    </row>
    <row r="193" spans="1:12" x14ac:dyDescent="0.2">
      <c r="A193" s="2" t="s">
        <v>1369</v>
      </c>
      <c r="B193" s="37" t="s">
        <v>213</v>
      </c>
      <c r="C193" s="38">
        <v>3</v>
      </c>
      <c r="D193" s="46" t="str">
        <f t="shared" si="25"/>
        <v>N/A</v>
      </c>
      <c r="E193" s="38" t="s">
        <v>1747</v>
      </c>
      <c r="F193" s="46" t="str">
        <f t="shared" si="26"/>
        <v>N/A</v>
      </c>
      <c r="G193" s="38" t="s">
        <v>1747</v>
      </c>
      <c r="H193" s="46" t="str">
        <f t="shared" si="27"/>
        <v>N/A</v>
      </c>
      <c r="I193" s="12" t="s">
        <v>1747</v>
      </c>
      <c r="J193" s="12" t="s">
        <v>1747</v>
      </c>
      <c r="K193" s="47" t="s">
        <v>739</v>
      </c>
      <c r="L193" s="9" t="str">
        <f t="shared" si="28"/>
        <v>N/A</v>
      </c>
    </row>
    <row r="194" spans="1:12" x14ac:dyDescent="0.2">
      <c r="A194" s="2" t="s">
        <v>1370</v>
      </c>
      <c r="B194" s="37" t="s">
        <v>213</v>
      </c>
      <c r="C194" s="38">
        <v>13.577962577999999</v>
      </c>
      <c r="D194" s="46" t="str">
        <f t="shared" si="25"/>
        <v>N/A</v>
      </c>
      <c r="E194" s="38">
        <v>9.1382978723000008</v>
      </c>
      <c r="F194" s="46" t="str">
        <f t="shared" si="26"/>
        <v>N/A</v>
      </c>
      <c r="G194" s="38" t="s">
        <v>1747</v>
      </c>
      <c r="H194" s="46" t="str">
        <f t="shared" si="27"/>
        <v>N/A</v>
      </c>
      <c r="I194" s="12">
        <v>-32.700000000000003</v>
      </c>
      <c r="J194" s="12" t="s">
        <v>1747</v>
      </c>
      <c r="K194" s="47" t="s">
        <v>739</v>
      </c>
      <c r="L194" s="9" t="str">
        <f t="shared" si="28"/>
        <v>N/A</v>
      </c>
    </row>
    <row r="195" spans="1:12" x14ac:dyDescent="0.2">
      <c r="A195" s="2" t="s">
        <v>1371</v>
      </c>
      <c r="B195" s="37" t="s">
        <v>213</v>
      </c>
      <c r="C195" s="38">
        <v>8.8800856531000001</v>
      </c>
      <c r="D195" s="46" t="str">
        <f t="shared" si="25"/>
        <v>N/A</v>
      </c>
      <c r="E195" s="38">
        <v>4.7727272727000001</v>
      </c>
      <c r="F195" s="46" t="str">
        <f t="shared" si="26"/>
        <v>N/A</v>
      </c>
      <c r="G195" s="38" t="s">
        <v>1747</v>
      </c>
      <c r="H195" s="46" t="str">
        <f t="shared" si="27"/>
        <v>N/A</v>
      </c>
      <c r="I195" s="12">
        <v>-46.3</v>
      </c>
      <c r="J195" s="12" t="s">
        <v>1747</v>
      </c>
      <c r="K195" s="47" t="s">
        <v>739</v>
      </c>
      <c r="L195" s="9" t="str">
        <f t="shared" si="28"/>
        <v>N/A</v>
      </c>
    </row>
    <row r="196" spans="1:12" x14ac:dyDescent="0.2">
      <c r="A196" s="2" t="s">
        <v>1372</v>
      </c>
      <c r="B196" s="37" t="s">
        <v>213</v>
      </c>
      <c r="C196" s="38">
        <v>7.0408163264999999</v>
      </c>
      <c r="D196" s="46" t="str">
        <f t="shared" si="25"/>
        <v>N/A</v>
      </c>
      <c r="E196" s="38" t="s">
        <v>1747</v>
      </c>
      <c r="F196" s="46" t="str">
        <f t="shared" si="26"/>
        <v>N/A</v>
      </c>
      <c r="G196" s="38" t="s">
        <v>1747</v>
      </c>
      <c r="H196" s="46" t="str">
        <f t="shared" si="27"/>
        <v>N/A</v>
      </c>
      <c r="I196" s="12" t="s">
        <v>1747</v>
      </c>
      <c r="J196" s="12" t="s">
        <v>1747</v>
      </c>
      <c r="K196" s="47" t="s">
        <v>739</v>
      </c>
      <c r="L196" s="9" t="str">
        <f t="shared" si="28"/>
        <v>N/A</v>
      </c>
    </row>
    <row r="197" spans="1:12" x14ac:dyDescent="0.2">
      <c r="A197" s="2" t="s">
        <v>1373</v>
      </c>
      <c r="B197" s="37" t="s">
        <v>213</v>
      </c>
      <c r="C197" s="38">
        <v>53.198653198999999</v>
      </c>
      <c r="D197" s="46" t="str">
        <f t="shared" si="25"/>
        <v>N/A</v>
      </c>
      <c r="E197" s="38">
        <v>92.539325843</v>
      </c>
      <c r="F197" s="46" t="str">
        <f t="shared" si="26"/>
        <v>N/A</v>
      </c>
      <c r="G197" s="38">
        <v>338.73958333000002</v>
      </c>
      <c r="H197" s="46" t="str">
        <f t="shared" si="27"/>
        <v>N/A</v>
      </c>
      <c r="I197" s="12">
        <v>73.95</v>
      </c>
      <c r="J197" s="12">
        <v>266</v>
      </c>
      <c r="K197" s="47" t="s">
        <v>739</v>
      </c>
      <c r="L197" s="9" t="str">
        <f t="shared" si="28"/>
        <v>No</v>
      </c>
    </row>
    <row r="198" spans="1:12" x14ac:dyDescent="0.2">
      <c r="A198" s="2" t="s">
        <v>1374</v>
      </c>
      <c r="B198" s="37" t="s">
        <v>213</v>
      </c>
      <c r="C198" s="38">
        <v>201.5</v>
      </c>
      <c r="D198" s="46" t="str">
        <f t="shared" si="25"/>
        <v>N/A</v>
      </c>
      <c r="E198" s="38" t="s">
        <v>1747</v>
      </c>
      <c r="F198" s="46" t="str">
        <f t="shared" si="26"/>
        <v>N/A</v>
      </c>
      <c r="G198" s="38">
        <v>365</v>
      </c>
      <c r="H198" s="46" t="str">
        <f t="shared" si="27"/>
        <v>N/A</v>
      </c>
      <c r="I198" s="12" t="s">
        <v>1747</v>
      </c>
      <c r="J198" s="12" t="s">
        <v>1747</v>
      </c>
      <c r="K198" s="47" t="s">
        <v>739</v>
      </c>
      <c r="L198" s="9" t="str">
        <f t="shared" si="28"/>
        <v>N/A</v>
      </c>
    </row>
    <row r="199" spans="1:12" x14ac:dyDescent="0.2">
      <c r="A199" s="2" t="s">
        <v>1375</v>
      </c>
      <c r="B199" s="37" t="s">
        <v>213</v>
      </c>
      <c r="C199" s="38">
        <v>74.482233503000003</v>
      </c>
      <c r="D199" s="46" t="str">
        <f t="shared" si="25"/>
        <v>N/A</v>
      </c>
      <c r="E199" s="38">
        <v>121.36363636</v>
      </c>
      <c r="F199" s="46" t="str">
        <f t="shared" si="26"/>
        <v>N/A</v>
      </c>
      <c r="G199" s="38">
        <v>338.46315788999999</v>
      </c>
      <c r="H199" s="46" t="str">
        <f t="shared" si="27"/>
        <v>N/A</v>
      </c>
      <c r="I199" s="12">
        <v>62.94</v>
      </c>
      <c r="J199" s="12">
        <v>178.9</v>
      </c>
      <c r="K199" s="47" t="s">
        <v>739</v>
      </c>
      <c r="L199" s="9" t="str">
        <f t="shared" si="28"/>
        <v>No</v>
      </c>
    </row>
    <row r="200" spans="1:12" x14ac:dyDescent="0.2">
      <c r="A200" s="2" t="s">
        <v>1376</v>
      </c>
      <c r="B200" s="37" t="s">
        <v>213</v>
      </c>
      <c r="C200" s="38">
        <v>7.3877551019999999</v>
      </c>
      <c r="D200" s="46" t="str">
        <f t="shared" si="25"/>
        <v>N/A</v>
      </c>
      <c r="E200" s="38">
        <v>9.8260869564999993</v>
      </c>
      <c r="F200" s="46" t="str">
        <f t="shared" si="26"/>
        <v>N/A</v>
      </c>
      <c r="G200" s="38" t="s">
        <v>1747</v>
      </c>
      <c r="H200" s="46" t="str">
        <f t="shared" si="27"/>
        <v>N/A</v>
      </c>
      <c r="I200" s="12">
        <v>33.01</v>
      </c>
      <c r="J200" s="12" t="s">
        <v>1747</v>
      </c>
      <c r="K200" s="47" t="s">
        <v>739</v>
      </c>
      <c r="L200" s="9" t="str">
        <f t="shared" si="28"/>
        <v>N/A</v>
      </c>
    </row>
    <row r="201" spans="1:12" x14ac:dyDescent="0.2">
      <c r="A201" s="2" t="s">
        <v>1377</v>
      </c>
      <c r="B201" s="37" t="s">
        <v>213</v>
      </c>
      <c r="C201" s="38" t="s">
        <v>1747</v>
      </c>
      <c r="D201" s="46" t="str">
        <f t="shared" si="25"/>
        <v>N/A</v>
      </c>
      <c r="E201" s="38" t="s">
        <v>1747</v>
      </c>
      <c r="F201" s="46" t="str">
        <f t="shared" si="26"/>
        <v>N/A</v>
      </c>
      <c r="G201" s="38" t="s">
        <v>1747</v>
      </c>
      <c r="H201" s="46" t="str">
        <f t="shared" si="27"/>
        <v>N/A</v>
      </c>
      <c r="I201" s="12" t="s">
        <v>1747</v>
      </c>
      <c r="J201" s="12" t="s">
        <v>1747</v>
      </c>
      <c r="K201" s="47" t="s">
        <v>739</v>
      </c>
      <c r="L201" s="9" t="str">
        <f t="shared" si="28"/>
        <v>N/A</v>
      </c>
    </row>
    <row r="202" spans="1:12" x14ac:dyDescent="0.2">
      <c r="A202" s="2" t="s">
        <v>28</v>
      </c>
      <c r="B202" s="37" t="s">
        <v>213</v>
      </c>
      <c r="C202" s="8">
        <v>0.98657584870000004</v>
      </c>
      <c r="D202" s="46" t="str">
        <f t="shared" si="25"/>
        <v>N/A</v>
      </c>
      <c r="E202" s="8">
        <v>0.46308605870000003</v>
      </c>
      <c r="F202" s="46" t="str">
        <f t="shared" si="26"/>
        <v>N/A</v>
      </c>
      <c r="G202" s="8">
        <v>0.51972022539999996</v>
      </c>
      <c r="H202" s="46" t="str">
        <f t="shared" si="27"/>
        <v>N/A</v>
      </c>
      <c r="I202" s="12">
        <v>-53.1</v>
      </c>
      <c r="J202" s="12">
        <v>12.23</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-66.7</v>
      </c>
      <c r="J203" s="12">
        <v>0</v>
      </c>
      <c r="K203" s="14" t="s">
        <v>213</v>
      </c>
      <c r="L203" s="9" t="str">
        <f t="shared" ref="L203:L213" si="32">IF(J203="Div by 0", "N/A", IF(K203="N/A","N/A", IF(J203&gt;VALUE(MID(K203,1,2)), "No", IF(J203&lt;-1*VALUE(MID(K203,1,2)), "No", "Yes"))))</f>
        <v>N/A</v>
      </c>
    </row>
    <row r="204" spans="1:12" x14ac:dyDescent="0.2">
      <c r="A204" s="2" t="s">
        <v>124</v>
      </c>
      <c r="B204" s="37" t="s">
        <v>213</v>
      </c>
      <c r="C204" s="38">
        <v>15</v>
      </c>
      <c r="D204" s="46" t="str">
        <f t="shared" si="29"/>
        <v>N/A</v>
      </c>
      <c r="E204" s="38">
        <v>11</v>
      </c>
      <c r="F204" s="46" t="str">
        <f t="shared" si="30"/>
        <v>N/A</v>
      </c>
      <c r="G204" s="38">
        <v>11</v>
      </c>
      <c r="H204" s="46" t="str">
        <f t="shared" si="31"/>
        <v>N/A</v>
      </c>
      <c r="I204" s="12">
        <v>-93.3</v>
      </c>
      <c r="J204" s="12">
        <v>200</v>
      </c>
      <c r="K204" s="14" t="s">
        <v>213</v>
      </c>
      <c r="L204" s="9" t="str">
        <f t="shared" si="32"/>
        <v>N/A</v>
      </c>
    </row>
    <row r="205" spans="1:12" ht="25.5" x14ac:dyDescent="0.2">
      <c r="A205" s="2" t="s">
        <v>1625</v>
      </c>
      <c r="B205" s="37" t="s">
        <v>213</v>
      </c>
      <c r="C205" s="38">
        <v>11</v>
      </c>
      <c r="D205" s="46" t="str">
        <f t="shared" si="29"/>
        <v>N/A</v>
      </c>
      <c r="E205" s="38">
        <v>0</v>
      </c>
      <c r="F205" s="46" t="str">
        <f t="shared" si="30"/>
        <v>N/A</v>
      </c>
      <c r="G205" s="38">
        <v>0</v>
      </c>
      <c r="H205" s="46" t="str">
        <f t="shared" si="31"/>
        <v>N/A</v>
      </c>
      <c r="I205" s="12">
        <v>-100</v>
      </c>
      <c r="J205" s="12" t="s">
        <v>1747</v>
      </c>
      <c r="K205" s="14" t="s">
        <v>213</v>
      </c>
      <c r="L205" s="9" t="str">
        <f t="shared" si="32"/>
        <v>N/A</v>
      </c>
    </row>
    <row r="206" spans="1:12" ht="25.5" x14ac:dyDescent="0.2">
      <c r="A206" s="2" t="s">
        <v>1378</v>
      </c>
      <c r="B206" s="37" t="s">
        <v>213</v>
      </c>
      <c r="C206" s="38">
        <v>11</v>
      </c>
      <c r="D206" s="46" t="str">
        <f t="shared" si="29"/>
        <v>N/A</v>
      </c>
      <c r="E206" s="38">
        <v>11</v>
      </c>
      <c r="F206" s="46" t="str">
        <f t="shared" si="30"/>
        <v>N/A</v>
      </c>
      <c r="G206" s="38">
        <v>41</v>
      </c>
      <c r="H206" s="46" t="str">
        <f t="shared" si="31"/>
        <v>N/A</v>
      </c>
      <c r="I206" s="12">
        <v>-60</v>
      </c>
      <c r="J206" s="12">
        <v>1950</v>
      </c>
      <c r="K206" s="14" t="s">
        <v>213</v>
      </c>
      <c r="L206" s="9" t="str">
        <f t="shared" si="32"/>
        <v>N/A</v>
      </c>
    </row>
    <row r="207" spans="1:12" x14ac:dyDescent="0.2">
      <c r="A207" s="2" t="s">
        <v>1626</v>
      </c>
      <c r="B207" s="37" t="s">
        <v>213</v>
      </c>
      <c r="C207" s="38">
        <v>20</v>
      </c>
      <c r="D207" s="46" t="str">
        <f t="shared" si="29"/>
        <v>N/A</v>
      </c>
      <c r="E207" s="38">
        <v>11</v>
      </c>
      <c r="F207" s="46" t="str">
        <f t="shared" si="30"/>
        <v>N/A</v>
      </c>
      <c r="G207" s="38">
        <v>11</v>
      </c>
      <c r="H207" s="46" t="str">
        <f t="shared" si="31"/>
        <v>N/A</v>
      </c>
      <c r="I207" s="12">
        <v>-45</v>
      </c>
      <c r="J207" s="12">
        <v>0</v>
      </c>
      <c r="K207" s="14" t="s">
        <v>213</v>
      </c>
      <c r="L207" s="9" t="str">
        <f t="shared" si="32"/>
        <v>N/A</v>
      </c>
    </row>
    <row r="208" spans="1:12" x14ac:dyDescent="0.2">
      <c r="A208" s="2" t="s">
        <v>1627</v>
      </c>
      <c r="B208" s="37" t="s">
        <v>213</v>
      </c>
      <c r="C208" s="38">
        <v>188</v>
      </c>
      <c r="D208" s="46" t="str">
        <f t="shared" si="29"/>
        <v>N/A</v>
      </c>
      <c r="E208" s="38">
        <v>11</v>
      </c>
      <c r="F208" s="46" t="str">
        <f t="shared" si="30"/>
        <v>N/A</v>
      </c>
      <c r="G208" s="38">
        <v>44</v>
      </c>
      <c r="H208" s="46" t="str">
        <f t="shared" si="31"/>
        <v>N/A</v>
      </c>
      <c r="I208" s="12">
        <v>-95.7</v>
      </c>
      <c r="J208" s="12">
        <v>450</v>
      </c>
      <c r="K208" s="14" t="s">
        <v>213</v>
      </c>
      <c r="L208" s="9" t="str">
        <f t="shared" si="32"/>
        <v>N/A</v>
      </c>
    </row>
    <row r="209" spans="1:12" x14ac:dyDescent="0.2">
      <c r="A209" s="2" t="s">
        <v>125</v>
      </c>
      <c r="B209" s="37" t="s">
        <v>213</v>
      </c>
      <c r="C209" s="49">
        <v>5402226</v>
      </c>
      <c r="D209" s="46" t="str">
        <f t="shared" si="29"/>
        <v>N/A</v>
      </c>
      <c r="E209" s="49">
        <v>1452721</v>
      </c>
      <c r="F209" s="46" t="str">
        <f t="shared" si="30"/>
        <v>N/A</v>
      </c>
      <c r="G209" s="49">
        <v>4133684</v>
      </c>
      <c r="H209" s="46" t="str">
        <f t="shared" si="31"/>
        <v>N/A</v>
      </c>
      <c r="I209" s="12">
        <v>-73.099999999999994</v>
      </c>
      <c r="J209" s="12">
        <v>184.5</v>
      </c>
      <c r="K209" s="14" t="s">
        <v>213</v>
      </c>
      <c r="L209" s="9" t="str">
        <f t="shared" si="32"/>
        <v>N/A</v>
      </c>
    </row>
    <row r="210" spans="1:12" x14ac:dyDescent="0.2">
      <c r="A210" s="48" t="s">
        <v>1622</v>
      </c>
      <c r="B210" s="37" t="s">
        <v>213</v>
      </c>
      <c r="C210" s="49">
        <v>1086816</v>
      </c>
      <c r="D210" s="46" t="str">
        <f t="shared" si="29"/>
        <v>N/A</v>
      </c>
      <c r="E210" s="49">
        <v>85975</v>
      </c>
      <c r="F210" s="46" t="str">
        <f t="shared" si="30"/>
        <v>N/A</v>
      </c>
      <c r="G210" s="49">
        <v>0</v>
      </c>
      <c r="H210" s="46" t="str">
        <f t="shared" si="31"/>
        <v>N/A</v>
      </c>
      <c r="I210" s="12">
        <v>-92.1</v>
      </c>
      <c r="J210" s="12">
        <v>-100</v>
      </c>
      <c r="K210" s="14" t="s">
        <v>213</v>
      </c>
      <c r="L210" s="9" t="str">
        <f t="shared" si="32"/>
        <v>N/A</v>
      </c>
    </row>
    <row r="211" spans="1:12" x14ac:dyDescent="0.2">
      <c r="A211" s="48" t="s">
        <v>1379</v>
      </c>
      <c r="B211" s="37" t="s">
        <v>213</v>
      </c>
      <c r="C211" s="49">
        <v>250585</v>
      </c>
      <c r="D211" s="46" t="str">
        <f t="shared" si="29"/>
        <v>N/A</v>
      </c>
      <c r="E211" s="49">
        <v>230375</v>
      </c>
      <c r="F211" s="46" t="str">
        <f t="shared" si="30"/>
        <v>N/A</v>
      </c>
      <c r="G211" s="49">
        <v>333812</v>
      </c>
      <c r="H211" s="46" t="str">
        <f t="shared" si="31"/>
        <v>N/A</v>
      </c>
      <c r="I211" s="12">
        <v>-8.07</v>
      </c>
      <c r="J211" s="12">
        <v>44.9</v>
      </c>
      <c r="K211" s="14" t="s">
        <v>213</v>
      </c>
      <c r="L211" s="9" t="str">
        <f t="shared" si="32"/>
        <v>N/A</v>
      </c>
    </row>
    <row r="212" spans="1:12" x14ac:dyDescent="0.2">
      <c r="A212" s="48" t="s">
        <v>1616</v>
      </c>
      <c r="B212" s="37" t="s">
        <v>213</v>
      </c>
      <c r="C212" s="49">
        <v>5397628</v>
      </c>
      <c r="D212" s="46" t="str">
        <f t="shared" si="29"/>
        <v>N/A</v>
      </c>
      <c r="E212" s="49">
        <v>1452266</v>
      </c>
      <c r="F212" s="46" t="str">
        <f t="shared" si="30"/>
        <v>N/A</v>
      </c>
      <c r="G212" s="49">
        <v>4133684</v>
      </c>
      <c r="H212" s="46" t="str">
        <f t="shared" si="31"/>
        <v>N/A</v>
      </c>
      <c r="I212" s="12">
        <v>-73.099999999999994</v>
      </c>
      <c r="J212" s="12">
        <v>184.6</v>
      </c>
      <c r="K212" s="14" t="s">
        <v>213</v>
      </c>
      <c r="L212" s="9" t="str">
        <f t="shared" si="32"/>
        <v>N/A</v>
      </c>
    </row>
    <row r="213" spans="1:12" x14ac:dyDescent="0.2">
      <c r="A213" s="48" t="s">
        <v>1617</v>
      </c>
      <c r="B213" s="37" t="s">
        <v>213</v>
      </c>
      <c r="C213" s="49">
        <v>439262</v>
      </c>
      <c r="D213" s="46" t="str">
        <f t="shared" si="29"/>
        <v>N/A</v>
      </c>
      <c r="E213" s="49">
        <v>317349</v>
      </c>
      <c r="F213" s="46" t="str">
        <f t="shared" si="30"/>
        <v>N/A</v>
      </c>
      <c r="G213" s="49">
        <v>334897</v>
      </c>
      <c r="H213" s="46" t="str">
        <f t="shared" si="31"/>
        <v>N/A</v>
      </c>
      <c r="I213" s="12">
        <v>-27.8</v>
      </c>
      <c r="J213" s="12">
        <v>5.53</v>
      </c>
      <c r="K213" s="14" t="s">
        <v>213</v>
      </c>
      <c r="L213" s="9" t="str">
        <f t="shared" si="32"/>
        <v>N/A</v>
      </c>
    </row>
    <row r="214" spans="1:12" ht="25.5" x14ac:dyDescent="0.2">
      <c r="A214" s="2" t="s">
        <v>1380</v>
      </c>
      <c r="B214" s="37" t="s">
        <v>213</v>
      </c>
      <c r="C214" s="49">
        <v>961858</v>
      </c>
      <c r="D214" s="46" t="str">
        <f t="shared" ref="D214:D228" si="33">IF($B214="N/A","N/A",IF(C214&gt;10,"No",IF(C214&lt;-10,"No","Yes")))</f>
        <v>N/A</v>
      </c>
      <c r="E214" s="49">
        <v>411900</v>
      </c>
      <c r="F214" s="46" t="str">
        <f t="shared" ref="F214:F228" si="34">IF($B214="N/A","N/A",IF(E214&gt;10,"No",IF(E214&lt;-10,"No","Yes")))</f>
        <v>N/A</v>
      </c>
      <c r="G214" s="49">
        <v>429023</v>
      </c>
      <c r="H214" s="46" t="str">
        <f t="shared" ref="H214:H228" si="35">IF($B214="N/A","N/A",IF(G214&gt;10,"No",IF(G214&lt;-10,"No","Yes")))</f>
        <v>N/A</v>
      </c>
      <c r="I214" s="12">
        <v>-57.2</v>
      </c>
      <c r="J214" s="12">
        <v>4.157</v>
      </c>
      <c r="K214" s="47" t="s">
        <v>739</v>
      </c>
      <c r="L214" s="9" t="str">
        <f t="shared" ref="L214:L228" si="36">IF(J214="Div by 0", "N/A", IF(K214="N/A","N/A", IF(J214&gt;VALUE(MID(K214,1,2)), "No", IF(J214&lt;-1*VALUE(MID(K214,1,2)), "No", "Yes"))))</f>
        <v>Yes</v>
      </c>
    </row>
    <row r="215" spans="1:12" x14ac:dyDescent="0.2">
      <c r="A215" s="61" t="s">
        <v>649</v>
      </c>
      <c r="B215" s="37" t="s">
        <v>213</v>
      </c>
      <c r="C215" s="38">
        <v>3885</v>
      </c>
      <c r="D215" s="46" t="str">
        <f t="shared" si="33"/>
        <v>N/A</v>
      </c>
      <c r="E215" s="38">
        <v>1921</v>
      </c>
      <c r="F215" s="46" t="str">
        <f t="shared" si="34"/>
        <v>N/A</v>
      </c>
      <c r="G215" s="38">
        <v>1943</v>
      </c>
      <c r="H215" s="46" t="str">
        <f t="shared" si="35"/>
        <v>N/A</v>
      </c>
      <c r="I215" s="12">
        <v>-50.6</v>
      </c>
      <c r="J215" s="12">
        <v>1.145</v>
      </c>
      <c r="K215" s="47" t="s">
        <v>739</v>
      </c>
      <c r="L215" s="9" t="str">
        <f t="shared" si="36"/>
        <v>Yes</v>
      </c>
    </row>
    <row r="216" spans="1:12" ht="25.5" x14ac:dyDescent="0.2">
      <c r="A216" s="4" t="s">
        <v>1381</v>
      </c>
      <c r="B216" s="37" t="s">
        <v>213</v>
      </c>
      <c r="C216" s="49">
        <v>247.58249678000001</v>
      </c>
      <c r="D216" s="46" t="str">
        <f t="shared" si="33"/>
        <v>N/A</v>
      </c>
      <c r="E216" s="49">
        <v>214.41957314000001</v>
      </c>
      <c r="F216" s="46" t="str">
        <f t="shared" si="34"/>
        <v>N/A</v>
      </c>
      <c r="G216" s="49">
        <v>220.80442615000001</v>
      </c>
      <c r="H216" s="46" t="str">
        <f t="shared" si="35"/>
        <v>N/A</v>
      </c>
      <c r="I216" s="12">
        <v>-13.4</v>
      </c>
      <c r="J216" s="12">
        <v>2.9780000000000002</v>
      </c>
      <c r="K216" s="47" t="s">
        <v>739</v>
      </c>
      <c r="L216" s="9" t="str">
        <f t="shared" si="36"/>
        <v>Yes</v>
      </c>
    </row>
    <row r="217" spans="1:12" ht="25.5" x14ac:dyDescent="0.2">
      <c r="A217" s="2" t="s">
        <v>1382</v>
      </c>
      <c r="B217" s="37" t="s">
        <v>213</v>
      </c>
      <c r="C217" s="49">
        <v>11072</v>
      </c>
      <c r="D217" s="46" t="str">
        <f t="shared" si="33"/>
        <v>N/A</v>
      </c>
      <c r="E217" s="49">
        <v>1958</v>
      </c>
      <c r="F217" s="46" t="str">
        <f t="shared" si="34"/>
        <v>N/A</v>
      </c>
      <c r="G217" s="49">
        <v>0</v>
      </c>
      <c r="H217" s="46" t="str">
        <f t="shared" si="35"/>
        <v>N/A</v>
      </c>
      <c r="I217" s="12">
        <v>-82.3</v>
      </c>
      <c r="J217" s="12">
        <v>-100</v>
      </c>
      <c r="K217" s="47" t="s">
        <v>739</v>
      </c>
      <c r="L217" s="9" t="str">
        <f t="shared" si="36"/>
        <v>No</v>
      </c>
    </row>
    <row r="218" spans="1:12" x14ac:dyDescent="0.2">
      <c r="A218" s="4" t="s">
        <v>516</v>
      </c>
      <c r="B218" s="37" t="s">
        <v>213</v>
      </c>
      <c r="C218" s="38">
        <v>62</v>
      </c>
      <c r="D218" s="46" t="str">
        <f t="shared" si="33"/>
        <v>N/A</v>
      </c>
      <c r="E218" s="38">
        <v>28</v>
      </c>
      <c r="F218" s="46" t="str">
        <f t="shared" si="34"/>
        <v>N/A</v>
      </c>
      <c r="G218" s="38">
        <v>0</v>
      </c>
      <c r="H218" s="46" t="str">
        <f t="shared" si="35"/>
        <v>N/A</v>
      </c>
      <c r="I218" s="12">
        <v>-54.8</v>
      </c>
      <c r="J218" s="12">
        <v>-100</v>
      </c>
      <c r="K218" s="47" t="s">
        <v>739</v>
      </c>
      <c r="L218" s="9" t="str">
        <f t="shared" si="36"/>
        <v>No</v>
      </c>
    </row>
    <row r="219" spans="1:12" ht="25.5" x14ac:dyDescent="0.2">
      <c r="A219" s="2" t="s">
        <v>1383</v>
      </c>
      <c r="B219" s="37" t="s">
        <v>213</v>
      </c>
      <c r="C219" s="49">
        <v>178.58064515999999</v>
      </c>
      <c r="D219" s="46" t="str">
        <f t="shared" si="33"/>
        <v>N/A</v>
      </c>
      <c r="E219" s="49">
        <v>69.928571429000002</v>
      </c>
      <c r="F219" s="46" t="str">
        <f t="shared" si="34"/>
        <v>N/A</v>
      </c>
      <c r="G219" s="49" t="s">
        <v>1747</v>
      </c>
      <c r="H219" s="46" t="str">
        <f t="shared" si="35"/>
        <v>N/A</v>
      </c>
      <c r="I219" s="12">
        <v>-60.8</v>
      </c>
      <c r="J219" s="12" t="s">
        <v>1747</v>
      </c>
      <c r="K219" s="47" t="s">
        <v>739</v>
      </c>
      <c r="L219" s="9" t="str">
        <f t="shared" si="36"/>
        <v>N/A</v>
      </c>
    </row>
    <row r="220" spans="1:12" ht="25.5" x14ac:dyDescent="0.2">
      <c r="A220" s="2" t="s">
        <v>1384</v>
      </c>
      <c r="B220" s="37" t="s">
        <v>213</v>
      </c>
      <c r="C220" s="49">
        <v>59625</v>
      </c>
      <c r="D220" s="46" t="str">
        <f t="shared" si="33"/>
        <v>N/A</v>
      </c>
      <c r="E220" s="49">
        <v>10882</v>
      </c>
      <c r="F220" s="46" t="str">
        <f t="shared" si="34"/>
        <v>N/A</v>
      </c>
      <c r="G220" s="49">
        <v>0</v>
      </c>
      <c r="H220" s="46" t="str">
        <f t="shared" si="35"/>
        <v>N/A</v>
      </c>
      <c r="I220" s="12">
        <v>-81.7</v>
      </c>
      <c r="J220" s="12">
        <v>-100</v>
      </c>
      <c r="K220" s="47" t="s">
        <v>739</v>
      </c>
      <c r="L220" s="9" t="str">
        <f t="shared" si="36"/>
        <v>No</v>
      </c>
    </row>
    <row r="221" spans="1:12" x14ac:dyDescent="0.2">
      <c r="A221" s="4" t="s">
        <v>517</v>
      </c>
      <c r="B221" s="37" t="s">
        <v>213</v>
      </c>
      <c r="C221" s="38">
        <v>246</v>
      </c>
      <c r="D221" s="46" t="str">
        <f t="shared" si="33"/>
        <v>N/A</v>
      </c>
      <c r="E221" s="38">
        <v>73</v>
      </c>
      <c r="F221" s="46" t="str">
        <f t="shared" si="34"/>
        <v>N/A</v>
      </c>
      <c r="G221" s="38">
        <v>0</v>
      </c>
      <c r="H221" s="46" t="str">
        <f t="shared" si="35"/>
        <v>N/A</v>
      </c>
      <c r="I221" s="12">
        <v>-70.3</v>
      </c>
      <c r="J221" s="12">
        <v>-100</v>
      </c>
      <c r="K221" s="47" t="s">
        <v>739</v>
      </c>
      <c r="L221" s="9" t="str">
        <f t="shared" si="36"/>
        <v>No</v>
      </c>
    </row>
    <row r="222" spans="1:12" ht="25.5" x14ac:dyDescent="0.2">
      <c r="A222" s="2" t="s">
        <v>1385</v>
      </c>
      <c r="B222" s="37" t="s">
        <v>213</v>
      </c>
      <c r="C222" s="49">
        <v>242.37804878</v>
      </c>
      <c r="D222" s="46" t="str">
        <f t="shared" si="33"/>
        <v>N/A</v>
      </c>
      <c r="E222" s="49">
        <v>149.06849314999999</v>
      </c>
      <c r="F222" s="46" t="str">
        <f t="shared" si="34"/>
        <v>N/A</v>
      </c>
      <c r="G222" s="49" t="s">
        <v>1747</v>
      </c>
      <c r="H222" s="46" t="str">
        <f t="shared" si="35"/>
        <v>N/A</v>
      </c>
      <c r="I222" s="12">
        <v>-38.5</v>
      </c>
      <c r="J222" s="12" t="s">
        <v>1747</v>
      </c>
      <c r="K222" s="47" t="s">
        <v>739</v>
      </c>
      <c r="L222" s="9" t="str">
        <f t="shared" si="36"/>
        <v>N/A</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36383404</v>
      </c>
      <c r="D226" s="46" t="str">
        <f t="shared" si="33"/>
        <v>N/A</v>
      </c>
      <c r="E226" s="49">
        <v>16157651</v>
      </c>
      <c r="F226" s="46" t="str">
        <f t="shared" si="34"/>
        <v>N/A</v>
      </c>
      <c r="G226" s="49">
        <v>42266303</v>
      </c>
      <c r="H226" s="46" t="str">
        <f t="shared" si="35"/>
        <v>N/A</v>
      </c>
      <c r="I226" s="12">
        <v>-55.6</v>
      </c>
      <c r="J226" s="12">
        <v>161.6</v>
      </c>
      <c r="K226" s="47" t="s">
        <v>739</v>
      </c>
      <c r="L226" s="9" t="str">
        <f t="shared" si="36"/>
        <v>No</v>
      </c>
    </row>
    <row r="227" spans="1:12" ht="25.5" x14ac:dyDescent="0.2">
      <c r="A227" s="2" t="s">
        <v>519</v>
      </c>
      <c r="B227" s="37" t="s">
        <v>213</v>
      </c>
      <c r="C227" s="38">
        <v>609</v>
      </c>
      <c r="D227" s="46" t="str">
        <f t="shared" si="33"/>
        <v>N/A</v>
      </c>
      <c r="E227" s="38">
        <v>303</v>
      </c>
      <c r="F227" s="46" t="str">
        <f t="shared" si="34"/>
        <v>N/A</v>
      </c>
      <c r="G227" s="38">
        <v>459</v>
      </c>
      <c r="H227" s="46" t="str">
        <f t="shared" si="35"/>
        <v>N/A</v>
      </c>
      <c r="I227" s="12">
        <v>-50.2</v>
      </c>
      <c r="J227" s="12">
        <v>51.49</v>
      </c>
      <c r="K227" s="47" t="s">
        <v>739</v>
      </c>
      <c r="L227" s="9" t="str">
        <f t="shared" si="36"/>
        <v>No</v>
      </c>
    </row>
    <row r="228" spans="1:12" ht="25.5" x14ac:dyDescent="0.2">
      <c r="A228" s="2" t="s">
        <v>1389</v>
      </c>
      <c r="B228" s="37" t="s">
        <v>213</v>
      </c>
      <c r="C228" s="49">
        <v>59742.863710999998</v>
      </c>
      <c r="D228" s="46" t="str">
        <f t="shared" si="33"/>
        <v>N/A</v>
      </c>
      <c r="E228" s="49">
        <v>53325.580858000001</v>
      </c>
      <c r="F228" s="46" t="str">
        <f t="shared" si="34"/>
        <v>N/A</v>
      </c>
      <c r="G228" s="49">
        <v>92083.448801999999</v>
      </c>
      <c r="H228" s="46" t="str">
        <f t="shared" si="35"/>
        <v>N/A</v>
      </c>
      <c r="I228" s="12">
        <v>-10.7</v>
      </c>
      <c r="J228" s="12">
        <v>72.680000000000007</v>
      </c>
      <c r="K228" s="47" t="s">
        <v>739</v>
      </c>
      <c r="L228" s="9" t="str">
        <f t="shared" si="36"/>
        <v>No</v>
      </c>
    </row>
    <row r="229" spans="1:12" x14ac:dyDescent="0.2">
      <c r="A229" s="2" t="s">
        <v>1390</v>
      </c>
      <c r="B229" s="37" t="s">
        <v>213</v>
      </c>
      <c r="C229" s="54">
        <v>111110256</v>
      </c>
      <c r="D229" s="46" t="str">
        <f t="shared" ref="D229:D252" si="37">IF($B229="N/A","N/A",IF(C229&gt;10,"No",IF(C229&lt;-10,"No","Yes")))</f>
        <v>N/A</v>
      </c>
      <c r="E229" s="54">
        <v>23571493</v>
      </c>
      <c r="F229" s="46" t="str">
        <f t="shared" ref="F229:F252" si="38">IF($B229="N/A","N/A",IF(E229&gt;10,"No",IF(E229&lt;-10,"No","Yes")))</f>
        <v>N/A</v>
      </c>
      <c r="G229" s="54">
        <v>42326349</v>
      </c>
      <c r="H229" s="46" t="str">
        <f t="shared" ref="H229:H252" si="39">IF($B229="N/A","N/A",IF(G229&gt;10,"No",IF(G229&lt;-10,"No","Yes")))</f>
        <v>N/A</v>
      </c>
      <c r="I229" s="12">
        <v>-78.8</v>
      </c>
      <c r="J229" s="12">
        <v>79.569999999999993</v>
      </c>
      <c r="K229" s="47" t="s">
        <v>739</v>
      </c>
      <c r="L229" s="9" t="str">
        <f t="shared" ref="L229:L252" si="40">IF(J229="Div by 0", "N/A", IF(K229="N/A","N/A", IF(J229&gt;VALUE(MID(K229,1,2)), "No", IF(J229&lt;-1*VALUE(MID(K229,1,2)), "No", "Yes"))))</f>
        <v>No</v>
      </c>
    </row>
    <row r="230" spans="1:12" x14ac:dyDescent="0.2">
      <c r="A230" s="4" t="s">
        <v>1391</v>
      </c>
      <c r="B230" s="37" t="s">
        <v>213</v>
      </c>
      <c r="C230" s="52">
        <v>2548</v>
      </c>
      <c r="D230" s="46" t="str">
        <f t="shared" si="37"/>
        <v>N/A</v>
      </c>
      <c r="E230" s="52">
        <v>1032</v>
      </c>
      <c r="F230" s="46" t="str">
        <f t="shared" si="38"/>
        <v>N/A</v>
      </c>
      <c r="G230" s="52">
        <v>460</v>
      </c>
      <c r="H230" s="46" t="str">
        <f t="shared" si="39"/>
        <v>N/A</v>
      </c>
      <c r="I230" s="12">
        <v>-59.5</v>
      </c>
      <c r="J230" s="12">
        <v>-55.4</v>
      </c>
      <c r="K230" s="47" t="s">
        <v>739</v>
      </c>
      <c r="L230" s="9" t="str">
        <f t="shared" si="40"/>
        <v>No</v>
      </c>
    </row>
    <row r="231" spans="1:12" x14ac:dyDescent="0.2">
      <c r="A231" s="4" t="s">
        <v>1392</v>
      </c>
      <c r="B231" s="37" t="s">
        <v>213</v>
      </c>
      <c r="C231" s="54">
        <v>43606.850863</v>
      </c>
      <c r="D231" s="46" t="str">
        <f t="shared" si="37"/>
        <v>N/A</v>
      </c>
      <c r="E231" s="54">
        <v>22840.593991999998</v>
      </c>
      <c r="F231" s="46" t="str">
        <f t="shared" si="38"/>
        <v>N/A</v>
      </c>
      <c r="G231" s="54">
        <v>92013.802173999997</v>
      </c>
      <c r="H231" s="46" t="str">
        <f t="shared" si="39"/>
        <v>N/A</v>
      </c>
      <c r="I231" s="12">
        <v>-47.6</v>
      </c>
      <c r="J231" s="12">
        <v>302.89999999999998</v>
      </c>
      <c r="K231" s="47" t="s">
        <v>739</v>
      </c>
      <c r="L231" s="9" t="str">
        <f t="shared" si="40"/>
        <v>No</v>
      </c>
    </row>
    <row r="232" spans="1:12" ht="25.5" x14ac:dyDescent="0.2">
      <c r="A232" s="4" t="s">
        <v>1393</v>
      </c>
      <c r="B232" s="37" t="s">
        <v>213</v>
      </c>
      <c r="C232" s="54" t="s">
        <v>1747</v>
      </c>
      <c r="D232" s="46" t="str">
        <f t="shared" si="37"/>
        <v>N/A</v>
      </c>
      <c r="E232" s="54" t="s">
        <v>1747</v>
      </c>
      <c r="F232" s="46" t="str">
        <f t="shared" si="38"/>
        <v>N/A</v>
      </c>
      <c r="G232" s="54" t="s">
        <v>1747</v>
      </c>
      <c r="H232" s="46" t="str">
        <f t="shared" si="39"/>
        <v>N/A</v>
      </c>
      <c r="I232" s="12" t="s">
        <v>1747</v>
      </c>
      <c r="J232" s="12" t="s">
        <v>1747</v>
      </c>
      <c r="K232" s="47" t="s">
        <v>739</v>
      </c>
      <c r="L232" s="9" t="str">
        <f t="shared" si="40"/>
        <v>N/A</v>
      </c>
    </row>
    <row r="233" spans="1:12" ht="25.5" x14ac:dyDescent="0.2">
      <c r="A233" s="4" t="s">
        <v>1394</v>
      </c>
      <c r="B233" s="37" t="s">
        <v>213</v>
      </c>
      <c r="C233" s="54">
        <v>48949.167215000001</v>
      </c>
      <c r="D233" s="46" t="str">
        <f t="shared" si="37"/>
        <v>N/A</v>
      </c>
      <c r="E233" s="54">
        <v>23516.807886999999</v>
      </c>
      <c r="F233" s="46" t="str">
        <f t="shared" si="38"/>
        <v>N/A</v>
      </c>
      <c r="G233" s="54">
        <v>91999.253828999994</v>
      </c>
      <c r="H233" s="46" t="str">
        <f t="shared" si="39"/>
        <v>N/A</v>
      </c>
      <c r="I233" s="12">
        <v>-52</v>
      </c>
      <c r="J233" s="12">
        <v>291.2</v>
      </c>
      <c r="K233" s="47" t="s">
        <v>739</v>
      </c>
      <c r="L233" s="9" t="str">
        <f t="shared" si="40"/>
        <v>No</v>
      </c>
    </row>
    <row r="234" spans="1:12" x14ac:dyDescent="0.2">
      <c r="A234" s="4" t="s">
        <v>1395</v>
      </c>
      <c r="B234" s="37" t="s">
        <v>213</v>
      </c>
      <c r="C234" s="54">
        <v>17756.240933000001</v>
      </c>
      <c r="D234" s="46" t="str">
        <f t="shared" si="37"/>
        <v>N/A</v>
      </c>
      <c r="E234" s="54">
        <v>7287.6744185999996</v>
      </c>
      <c r="F234" s="46" t="str">
        <f t="shared" si="38"/>
        <v>N/A</v>
      </c>
      <c r="G234" s="54">
        <v>94230</v>
      </c>
      <c r="H234" s="46" t="str">
        <f t="shared" si="39"/>
        <v>N/A</v>
      </c>
      <c r="I234" s="12">
        <v>-59</v>
      </c>
      <c r="J234" s="12">
        <v>1193</v>
      </c>
      <c r="K234" s="47" t="s">
        <v>739</v>
      </c>
      <c r="L234" s="9" t="str">
        <f t="shared" si="40"/>
        <v>No</v>
      </c>
    </row>
    <row r="235" spans="1:12" ht="25.5" x14ac:dyDescent="0.2">
      <c r="A235" s="4" t="s">
        <v>1396</v>
      </c>
      <c r="B235" s="37" t="s">
        <v>213</v>
      </c>
      <c r="C235" s="54">
        <v>1320.3030303</v>
      </c>
      <c r="D235" s="46" t="str">
        <f t="shared" si="37"/>
        <v>N/A</v>
      </c>
      <c r="E235" s="54" t="s">
        <v>1747</v>
      </c>
      <c r="F235" s="46" t="str">
        <f t="shared" si="38"/>
        <v>N/A</v>
      </c>
      <c r="G235" s="54" t="s">
        <v>1747</v>
      </c>
      <c r="H235" s="46" t="str">
        <f t="shared" si="39"/>
        <v>N/A</v>
      </c>
      <c r="I235" s="12" t="s">
        <v>1747</v>
      </c>
      <c r="J235" s="12" t="s">
        <v>1747</v>
      </c>
      <c r="K235" s="47" t="s">
        <v>739</v>
      </c>
      <c r="L235" s="9" t="str">
        <f t="shared" si="40"/>
        <v>N/A</v>
      </c>
    </row>
    <row r="236" spans="1:12" x14ac:dyDescent="0.2">
      <c r="A236" s="4" t="s">
        <v>1397</v>
      </c>
      <c r="B236" s="37" t="s">
        <v>213</v>
      </c>
      <c r="C236" s="46">
        <v>3.8913239359</v>
      </c>
      <c r="D236" s="46" t="str">
        <f t="shared" si="37"/>
        <v>N/A</v>
      </c>
      <c r="E236" s="46">
        <v>2.2866258974</v>
      </c>
      <c r="F236" s="46" t="str">
        <f t="shared" si="38"/>
        <v>N/A</v>
      </c>
      <c r="G236" s="46">
        <v>1.1171556246000001</v>
      </c>
      <c r="H236" s="46" t="str">
        <f t="shared" si="39"/>
        <v>N/A</v>
      </c>
      <c r="I236" s="12">
        <v>-41.2</v>
      </c>
      <c r="J236" s="12">
        <v>-51.1</v>
      </c>
      <c r="K236" s="47" t="s">
        <v>739</v>
      </c>
      <c r="L236" s="9" t="str">
        <f t="shared" si="40"/>
        <v>No</v>
      </c>
    </row>
    <row r="237" spans="1:12" x14ac:dyDescent="0.2">
      <c r="A237" s="4" t="s">
        <v>1398</v>
      </c>
      <c r="B237" s="37" t="s">
        <v>213</v>
      </c>
      <c r="C237" s="46">
        <v>0</v>
      </c>
      <c r="D237" s="46" t="str">
        <f t="shared" si="37"/>
        <v>N/A</v>
      </c>
      <c r="E237" s="46">
        <v>0</v>
      </c>
      <c r="F237" s="46" t="str">
        <f t="shared" si="38"/>
        <v>N/A</v>
      </c>
      <c r="G237" s="46">
        <v>0</v>
      </c>
      <c r="H237" s="46" t="str">
        <f t="shared" si="39"/>
        <v>N/A</v>
      </c>
      <c r="I237" s="12" t="s">
        <v>1747</v>
      </c>
      <c r="J237" s="12" t="s">
        <v>1747</v>
      </c>
      <c r="K237" s="47" t="s">
        <v>739</v>
      </c>
      <c r="L237" s="9" t="str">
        <f t="shared" si="40"/>
        <v>N/A</v>
      </c>
    </row>
    <row r="238" spans="1:12" x14ac:dyDescent="0.2">
      <c r="A238" s="61" t="s">
        <v>1399</v>
      </c>
      <c r="B238" s="37" t="s">
        <v>213</v>
      </c>
      <c r="C238" s="46">
        <v>4.7088226837000002</v>
      </c>
      <c r="D238" s="46" t="str">
        <f t="shared" si="37"/>
        <v>N/A</v>
      </c>
      <c r="E238" s="46">
        <v>2.7038849549999999</v>
      </c>
      <c r="F238" s="46" t="str">
        <f t="shared" si="38"/>
        <v>N/A</v>
      </c>
      <c r="G238" s="46">
        <v>1.4656361246</v>
      </c>
      <c r="H238" s="46" t="str">
        <f t="shared" si="39"/>
        <v>N/A</v>
      </c>
      <c r="I238" s="12">
        <v>-42.6</v>
      </c>
      <c r="J238" s="12">
        <v>-45.8</v>
      </c>
      <c r="K238" s="47" t="s">
        <v>739</v>
      </c>
      <c r="L238" s="9" t="str">
        <f t="shared" si="40"/>
        <v>No</v>
      </c>
    </row>
    <row r="239" spans="1:12" x14ac:dyDescent="0.2">
      <c r="A239" s="61" t="s">
        <v>1400</v>
      </c>
      <c r="B239" s="37" t="s">
        <v>213</v>
      </c>
      <c r="C239" s="46">
        <v>2.081311334</v>
      </c>
      <c r="D239" s="46" t="str">
        <f t="shared" si="37"/>
        <v>N/A</v>
      </c>
      <c r="E239" s="46">
        <v>0.51160023799999998</v>
      </c>
      <c r="F239" s="46" t="str">
        <f t="shared" si="38"/>
        <v>N/A</v>
      </c>
      <c r="G239" s="46">
        <v>3.0290791599999999E-2</v>
      </c>
      <c r="H239" s="46" t="str">
        <f t="shared" si="39"/>
        <v>N/A</v>
      </c>
      <c r="I239" s="12">
        <v>-75.400000000000006</v>
      </c>
      <c r="J239" s="12">
        <v>-94.1</v>
      </c>
      <c r="K239" s="47" t="s">
        <v>739</v>
      </c>
      <c r="L239" s="9" t="str">
        <f t="shared" si="40"/>
        <v>No</v>
      </c>
    </row>
    <row r="240" spans="1:12" x14ac:dyDescent="0.2">
      <c r="A240" s="61" t="s">
        <v>1401</v>
      </c>
      <c r="B240" s="37" t="s">
        <v>213</v>
      </c>
      <c r="C240" s="46">
        <v>1.9549763033000001</v>
      </c>
      <c r="D240" s="46" t="str">
        <f t="shared" si="37"/>
        <v>N/A</v>
      </c>
      <c r="E240" s="46">
        <v>0</v>
      </c>
      <c r="F240" s="46" t="str">
        <f t="shared" si="38"/>
        <v>N/A</v>
      </c>
      <c r="G240" s="46">
        <v>0</v>
      </c>
      <c r="H240" s="46" t="str">
        <f t="shared" si="39"/>
        <v>N/A</v>
      </c>
      <c r="I240" s="12">
        <v>-100</v>
      </c>
      <c r="J240" s="12" t="s">
        <v>1747</v>
      </c>
      <c r="K240" s="47" t="s">
        <v>739</v>
      </c>
      <c r="L240" s="9" t="str">
        <f t="shared" si="40"/>
        <v>N/A</v>
      </c>
    </row>
    <row r="241" spans="1:12" ht="25.5" x14ac:dyDescent="0.2">
      <c r="A241" s="61" t="s">
        <v>1402</v>
      </c>
      <c r="B241" s="37" t="s">
        <v>213</v>
      </c>
      <c r="C241" s="54">
        <v>36383404</v>
      </c>
      <c r="D241" s="46" t="str">
        <f t="shared" si="37"/>
        <v>N/A</v>
      </c>
      <c r="E241" s="54">
        <v>16157651</v>
      </c>
      <c r="F241" s="46" t="str">
        <f t="shared" si="38"/>
        <v>N/A</v>
      </c>
      <c r="G241" s="54">
        <v>42266303</v>
      </c>
      <c r="H241" s="46" t="str">
        <f t="shared" si="39"/>
        <v>N/A</v>
      </c>
      <c r="I241" s="12">
        <v>-55.6</v>
      </c>
      <c r="J241" s="12">
        <v>161.6</v>
      </c>
      <c r="K241" s="47" t="s">
        <v>739</v>
      </c>
      <c r="L241" s="9" t="str">
        <f t="shared" si="40"/>
        <v>No</v>
      </c>
    </row>
    <row r="242" spans="1:12" x14ac:dyDescent="0.2">
      <c r="A242" s="61" t="s">
        <v>1403</v>
      </c>
      <c r="B242" s="37" t="s">
        <v>213</v>
      </c>
      <c r="C242" s="52">
        <v>609</v>
      </c>
      <c r="D242" s="46" t="str">
        <f t="shared" si="37"/>
        <v>N/A</v>
      </c>
      <c r="E242" s="52">
        <v>303</v>
      </c>
      <c r="F242" s="46" t="str">
        <f t="shared" si="38"/>
        <v>N/A</v>
      </c>
      <c r="G242" s="52">
        <v>459</v>
      </c>
      <c r="H242" s="46" t="str">
        <f t="shared" si="39"/>
        <v>N/A</v>
      </c>
      <c r="I242" s="12">
        <v>-50.2</v>
      </c>
      <c r="J242" s="12">
        <v>51.49</v>
      </c>
      <c r="K242" s="47" t="s">
        <v>739</v>
      </c>
      <c r="L242" s="9" t="str">
        <f t="shared" si="40"/>
        <v>No</v>
      </c>
    </row>
    <row r="243" spans="1:12" ht="25.5" x14ac:dyDescent="0.2">
      <c r="A243" s="61" t="s">
        <v>1404</v>
      </c>
      <c r="B243" s="37" t="s">
        <v>213</v>
      </c>
      <c r="C243" s="54">
        <v>59742.863710999998</v>
      </c>
      <c r="D243" s="46" t="str">
        <f t="shared" si="37"/>
        <v>N/A</v>
      </c>
      <c r="E243" s="54">
        <v>53325.580858000001</v>
      </c>
      <c r="F243" s="46" t="str">
        <f t="shared" si="38"/>
        <v>N/A</v>
      </c>
      <c r="G243" s="54">
        <v>92083.448801999999</v>
      </c>
      <c r="H243" s="46" t="str">
        <f t="shared" si="39"/>
        <v>N/A</v>
      </c>
      <c r="I243" s="12">
        <v>-10.7</v>
      </c>
      <c r="J243" s="12">
        <v>72.680000000000007</v>
      </c>
      <c r="K243" s="47" t="s">
        <v>739</v>
      </c>
      <c r="L243" s="9" t="str">
        <f t="shared" si="40"/>
        <v>No</v>
      </c>
    </row>
    <row r="244" spans="1:12" ht="25.5" x14ac:dyDescent="0.2">
      <c r="A244" s="61" t="s">
        <v>1405</v>
      </c>
      <c r="B244" s="37" t="s">
        <v>213</v>
      </c>
      <c r="C244" s="54" t="s">
        <v>1747</v>
      </c>
      <c r="D244" s="46" t="str">
        <f t="shared" si="37"/>
        <v>N/A</v>
      </c>
      <c r="E244" s="54" t="s">
        <v>1747</v>
      </c>
      <c r="F244" s="46" t="str">
        <f t="shared" si="38"/>
        <v>N/A</v>
      </c>
      <c r="G244" s="54" t="s">
        <v>1747</v>
      </c>
      <c r="H244" s="46" t="str">
        <f t="shared" si="39"/>
        <v>N/A</v>
      </c>
      <c r="I244" s="12" t="s">
        <v>1747</v>
      </c>
      <c r="J244" s="12" t="s">
        <v>1747</v>
      </c>
      <c r="K244" s="47" t="s">
        <v>739</v>
      </c>
      <c r="L244" s="9" t="str">
        <f t="shared" si="40"/>
        <v>N/A</v>
      </c>
    </row>
    <row r="245" spans="1:12" ht="25.5" x14ac:dyDescent="0.2">
      <c r="A245" s="61" t="s">
        <v>1406</v>
      </c>
      <c r="B245" s="37" t="s">
        <v>213</v>
      </c>
      <c r="C245" s="54">
        <v>59917.651814999997</v>
      </c>
      <c r="D245" s="46" t="str">
        <f t="shared" si="37"/>
        <v>N/A</v>
      </c>
      <c r="E245" s="54">
        <v>53433.926667</v>
      </c>
      <c r="F245" s="46" t="str">
        <f t="shared" si="38"/>
        <v>N/A</v>
      </c>
      <c r="G245" s="54">
        <v>92069.326753999994</v>
      </c>
      <c r="H245" s="46" t="str">
        <f t="shared" si="39"/>
        <v>N/A</v>
      </c>
      <c r="I245" s="12">
        <v>-10.8</v>
      </c>
      <c r="J245" s="12">
        <v>72.3</v>
      </c>
      <c r="K245" s="47" t="s">
        <v>739</v>
      </c>
      <c r="L245" s="9" t="str">
        <f t="shared" si="40"/>
        <v>No</v>
      </c>
    </row>
    <row r="246" spans="1:12" ht="25.5" x14ac:dyDescent="0.2">
      <c r="A246" s="61" t="s">
        <v>1407</v>
      </c>
      <c r="B246" s="37" t="s">
        <v>213</v>
      </c>
      <c r="C246" s="54">
        <v>24435.666667000001</v>
      </c>
      <c r="D246" s="46" t="str">
        <f t="shared" si="37"/>
        <v>N/A</v>
      </c>
      <c r="E246" s="54">
        <v>42491</v>
      </c>
      <c r="F246" s="46" t="str">
        <f t="shared" si="38"/>
        <v>N/A</v>
      </c>
      <c r="G246" s="54">
        <v>94230</v>
      </c>
      <c r="H246" s="46" t="str">
        <f t="shared" si="39"/>
        <v>N/A</v>
      </c>
      <c r="I246" s="12">
        <v>73.89</v>
      </c>
      <c r="J246" s="12">
        <v>121.8</v>
      </c>
      <c r="K246" s="47" t="s">
        <v>739</v>
      </c>
      <c r="L246" s="9" t="str">
        <f t="shared" si="40"/>
        <v>No</v>
      </c>
    </row>
    <row r="247" spans="1:12" ht="25.5" x14ac:dyDescent="0.2">
      <c r="A247" s="61" t="s">
        <v>1408</v>
      </c>
      <c r="B247" s="37" t="s">
        <v>213</v>
      </c>
      <c r="C247" s="54" t="s">
        <v>1747</v>
      </c>
      <c r="D247" s="46" t="str">
        <f t="shared" si="37"/>
        <v>N/A</v>
      </c>
      <c r="E247" s="54" t="s">
        <v>1747</v>
      </c>
      <c r="F247" s="46" t="str">
        <f t="shared" si="38"/>
        <v>N/A</v>
      </c>
      <c r="G247" s="54" t="s">
        <v>1747</v>
      </c>
      <c r="H247" s="46" t="str">
        <f t="shared" si="39"/>
        <v>N/A</v>
      </c>
      <c r="I247" s="12" t="s">
        <v>1747</v>
      </c>
      <c r="J247" s="12" t="s">
        <v>1747</v>
      </c>
      <c r="K247" s="47" t="s">
        <v>739</v>
      </c>
      <c r="L247" s="9" t="str">
        <f t="shared" si="40"/>
        <v>N/A</v>
      </c>
    </row>
    <row r="248" spans="1:12" ht="25.5" x14ac:dyDescent="0.2">
      <c r="A248" s="61" t="s">
        <v>1409</v>
      </c>
      <c r="B248" s="37" t="s">
        <v>213</v>
      </c>
      <c r="C248" s="46">
        <v>0.93006918250000004</v>
      </c>
      <c r="D248" s="46" t="str">
        <f t="shared" si="37"/>
        <v>N/A</v>
      </c>
      <c r="E248" s="46">
        <v>0.67136399889999998</v>
      </c>
      <c r="F248" s="46" t="str">
        <f t="shared" si="38"/>
        <v>N/A</v>
      </c>
      <c r="G248" s="46">
        <v>1.1147270254999999</v>
      </c>
      <c r="H248" s="46" t="str">
        <f t="shared" si="39"/>
        <v>N/A</v>
      </c>
      <c r="I248" s="12">
        <v>-27.8</v>
      </c>
      <c r="J248" s="12">
        <v>66.040000000000006</v>
      </c>
      <c r="K248" s="47" t="s">
        <v>739</v>
      </c>
      <c r="L248" s="9" t="str">
        <f t="shared" si="40"/>
        <v>No</v>
      </c>
    </row>
    <row r="249" spans="1:12" ht="25.5" x14ac:dyDescent="0.2">
      <c r="A249" s="61" t="s">
        <v>1410</v>
      </c>
      <c r="B249" s="37" t="s">
        <v>213</v>
      </c>
      <c r="C249" s="46">
        <v>0</v>
      </c>
      <c r="D249" s="46" t="str">
        <f t="shared" si="37"/>
        <v>N/A</v>
      </c>
      <c r="E249" s="46">
        <v>0</v>
      </c>
      <c r="F249" s="46" t="str">
        <f t="shared" si="38"/>
        <v>N/A</v>
      </c>
      <c r="G249" s="46">
        <v>0</v>
      </c>
      <c r="H249" s="46" t="str">
        <f t="shared" si="39"/>
        <v>N/A</v>
      </c>
      <c r="I249" s="12" t="s">
        <v>1747</v>
      </c>
      <c r="J249" s="12" t="s">
        <v>1747</v>
      </c>
      <c r="K249" s="47" t="s">
        <v>739</v>
      </c>
      <c r="L249" s="9" t="str">
        <f t="shared" si="40"/>
        <v>N/A</v>
      </c>
    </row>
    <row r="250" spans="1:12" ht="25.5" x14ac:dyDescent="0.2">
      <c r="A250" s="61" t="s">
        <v>1411</v>
      </c>
      <c r="B250" s="37" t="s">
        <v>213</v>
      </c>
      <c r="C250" s="46">
        <v>1.3403224735999999</v>
      </c>
      <c r="D250" s="46" t="str">
        <f t="shared" si="37"/>
        <v>N/A</v>
      </c>
      <c r="E250" s="46">
        <v>0.82018754959999995</v>
      </c>
      <c r="F250" s="46" t="str">
        <f t="shared" si="38"/>
        <v>N/A</v>
      </c>
      <c r="G250" s="46">
        <v>1.4624290433</v>
      </c>
      <c r="H250" s="46" t="str">
        <f t="shared" si="39"/>
        <v>N/A</v>
      </c>
      <c r="I250" s="12">
        <v>-38.799999999999997</v>
      </c>
      <c r="J250" s="12">
        <v>78.3</v>
      </c>
      <c r="K250" s="47" t="s">
        <v>739</v>
      </c>
      <c r="L250" s="9" t="str">
        <f t="shared" si="40"/>
        <v>No</v>
      </c>
    </row>
    <row r="251" spans="1:12" ht="25.5" x14ac:dyDescent="0.2">
      <c r="A251" s="61" t="s">
        <v>1412</v>
      </c>
      <c r="B251" s="37" t="s">
        <v>213</v>
      </c>
      <c r="C251" s="46">
        <v>1.6175994799999999E-2</v>
      </c>
      <c r="D251" s="46" t="str">
        <f t="shared" si="37"/>
        <v>N/A</v>
      </c>
      <c r="E251" s="46">
        <v>3.5693039900000001E-2</v>
      </c>
      <c r="F251" s="46" t="str">
        <f t="shared" si="38"/>
        <v>N/A</v>
      </c>
      <c r="G251" s="46">
        <v>3.0290791599999999E-2</v>
      </c>
      <c r="H251" s="46" t="str">
        <f t="shared" si="39"/>
        <v>N/A</v>
      </c>
      <c r="I251" s="12">
        <v>120.7</v>
      </c>
      <c r="J251" s="12">
        <v>-15.1</v>
      </c>
      <c r="K251" s="47" t="s">
        <v>739</v>
      </c>
      <c r="L251" s="9" t="str">
        <f t="shared" si="40"/>
        <v>Yes</v>
      </c>
    </row>
    <row r="252" spans="1:12" ht="25.5" x14ac:dyDescent="0.2">
      <c r="A252" s="61" t="s">
        <v>1413</v>
      </c>
      <c r="B252" s="37" t="s">
        <v>213</v>
      </c>
      <c r="C252" s="46">
        <v>0</v>
      </c>
      <c r="D252" s="46" t="str">
        <f t="shared" si="37"/>
        <v>N/A</v>
      </c>
      <c r="E252" s="46">
        <v>0</v>
      </c>
      <c r="F252" s="46" t="str">
        <f t="shared" si="38"/>
        <v>N/A</v>
      </c>
      <c r="G252" s="46">
        <v>0</v>
      </c>
      <c r="H252" s="46" t="str">
        <f t="shared" si="39"/>
        <v>N/A</v>
      </c>
      <c r="I252" s="12" t="s">
        <v>1747</v>
      </c>
      <c r="J252" s="12" t="s">
        <v>1747</v>
      </c>
      <c r="K252" s="47" t="s">
        <v>739</v>
      </c>
      <c r="L252" s="9" t="str">
        <f t="shared" si="40"/>
        <v>N/A</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5792</v>
      </c>
      <c r="D6" s="46" t="str">
        <f t="shared" ref="D6:D37" si="0">IF($B6="N/A","N/A",IF(C6&gt;10,"No",IF(C6&lt;-10,"No","Yes")))</f>
        <v>N/A</v>
      </c>
      <c r="E6" s="38">
        <v>1496</v>
      </c>
      <c r="F6" s="46" t="str">
        <f t="shared" ref="F6:F37" si="1">IF($B6="N/A","N/A",IF(E6&gt;10,"No",IF(E6&lt;-10,"No","Yes")))</f>
        <v>N/A</v>
      </c>
      <c r="G6" s="38">
        <v>1676</v>
      </c>
      <c r="H6" s="46" t="str">
        <f t="shared" ref="H6:H37" si="2">IF($B6="N/A","N/A",IF(G6&gt;10,"No",IF(G6&lt;-10,"No","Yes")))</f>
        <v>N/A</v>
      </c>
      <c r="I6" s="12">
        <v>-74.2</v>
      </c>
      <c r="J6" s="12">
        <v>12.03</v>
      </c>
      <c r="K6" s="47" t="s">
        <v>739</v>
      </c>
      <c r="L6" s="9" t="str">
        <f t="shared" ref="L6:L39" si="3">IF(J6="Div by 0", "N/A", IF(K6="N/A","N/A", IF(J6&gt;VALUE(MID(K6,1,2)), "No", IF(J6&lt;-1*VALUE(MID(K6,1,2)), "No", "Yes"))))</f>
        <v>Yes</v>
      </c>
    </row>
    <row r="7" spans="1:12" x14ac:dyDescent="0.2">
      <c r="A7" s="48" t="s">
        <v>6</v>
      </c>
      <c r="B7" s="37" t="s">
        <v>213</v>
      </c>
      <c r="C7" s="38">
        <v>1537</v>
      </c>
      <c r="D7" s="46" t="str">
        <f t="shared" si="0"/>
        <v>N/A</v>
      </c>
      <c r="E7" s="38">
        <v>331</v>
      </c>
      <c r="F7" s="46" t="str">
        <f t="shared" si="1"/>
        <v>N/A</v>
      </c>
      <c r="G7" s="38">
        <v>821</v>
      </c>
      <c r="H7" s="46" t="str">
        <f t="shared" si="2"/>
        <v>N/A</v>
      </c>
      <c r="I7" s="12">
        <v>-78.5</v>
      </c>
      <c r="J7" s="12">
        <v>148</v>
      </c>
      <c r="K7" s="47" t="s">
        <v>739</v>
      </c>
      <c r="L7" s="9" t="str">
        <f t="shared" si="3"/>
        <v>No</v>
      </c>
    </row>
    <row r="8" spans="1:12" x14ac:dyDescent="0.2">
      <c r="A8" s="48" t="s">
        <v>360</v>
      </c>
      <c r="B8" s="37" t="s">
        <v>213</v>
      </c>
      <c r="C8" s="8" t="s">
        <v>213</v>
      </c>
      <c r="D8" s="46" t="str">
        <f t="shared" si="0"/>
        <v>N/A</v>
      </c>
      <c r="E8" s="8">
        <v>22.125668448999999</v>
      </c>
      <c r="F8" s="46" t="str">
        <f t="shared" si="1"/>
        <v>N/A</v>
      </c>
      <c r="G8" s="8">
        <v>48.985680191</v>
      </c>
      <c r="H8" s="46" t="str">
        <f t="shared" si="2"/>
        <v>N/A</v>
      </c>
      <c r="I8" s="12" t="s">
        <v>213</v>
      </c>
      <c r="J8" s="12">
        <v>121.4</v>
      </c>
      <c r="K8" s="47" t="s">
        <v>739</v>
      </c>
      <c r="L8" s="9" t="str">
        <f t="shared" si="3"/>
        <v>No</v>
      </c>
    </row>
    <row r="9" spans="1:12" x14ac:dyDescent="0.2">
      <c r="A9" s="4" t="s">
        <v>88</v>
      </c>
      <c r="B9" s="50" t="s">
        <v>213</v>
      </c>
      <c r="C9" s="1">
        <v>4242.2</v>
      </c>
      <c r="D9" s="11" t="str">
        <f t="shared" si="0"/>
        <v>N/A</v>
      </c>
      <c r="E9" s="1">
        <v>954.21</v>
      </c>
      <c r="F9" s="11" t="str">
        <f t="shared" si="1"/>
        <v>N/A</v>
      </c>
      <c r="G9" s="1">
        <v>1200.45</v>
      </c>
      <c r="H9" s="11" t="str">
        <f t="shared" si="2"/>
        <v>N/A</v>
      </c>
      <c r="I9" s="12">
        <v>-77.5</v>
      </c>
      <c r="J9" s="12">
        <v>25.81</v>
      </c>
      <c r="K9" s="50" t="s">
        <v>739</v>
      </c>
      <c r="L9" s="9" t="str">
        <f t="shared" si="3"/>
        <v>Yes</v>
      </c>
    </row>
    <row r="10" spans="1:12" x14ac:dyDescent="0.2">
      <c r="A10" s="4" t="s">
        <v>1414</v>
      </c>
      <c r="B10" s="37" t="s">
        <v>213</v>
      </c>
      <c r="C10" s="8">
        <v>3.7465469613</v>
      </c>
      <c r="D10" s="46" t="str">
        <f t="shared" si="0"/>
        <v>N/A</v>
      </c>
      <c r="E10" s="8">
        <v>5.0802139036999998</v>
      </c>
      <c r="F10" s="46" t="str">
        <f t="shared" si="1"/>
        <v>N/A</v>
      </c>
      <c r="G10" s="8">
        <v>3.1026252983</v>
      </c>
      <c r="H10" s="46" t="str">
        <f t="shared" si="2"/>
        <v>N/A</v>
      </c>
      <c r="I10" s="12">
        <v>35.6</v>
      </c>
      <c r="J10" s="12">
        <v>-38.9</v>
      </c>
      <c r="K10" s="47" t="s">
        <v>739</v>
      </c>
      <c r="L10" s="9" t="str">
        <f t="shared" si="3"/>
        <v>No</v>
      </c>
    </row>
    <row r="11" spans="1:12" x14ac:dyDescent="0.2">
      <c r="A11" s="4" t="s">
        <v>1415</v>
      </c>
      <c r="B11" s="37" t="s">
        <v>213</v>
      </c>
      <c r="C11" s="8">
        <v>3.4703038674000002</v>
      </c>
      <c r="D11" s="46" t="str">
        <f t="shared" si="0"/>
        <v>N/A</v>
      </c>
      <c r="E11" s="8">
        <v>1.6711229946999999</v>
      </c>
      <c r="F11" s="46" t="str">
        <f t="shared" si="1"/>
        <v>N/A</v>
      </c>
      <c r="G11" s="8">
        <v>0.89498806679999998</v>
      </c>
      <c r="H11" s="46" t="str">
        <f t="shared" si="2"/>
        <v>N/A</v>
      </c>
      <c r="I11" s="12">
        <v>-51.8</v>
      </c>
      <c r="J11" s="12">
        <v>-46.4</v>
      </c>
      <c r="K11" s="47" t="s">
        <v>739</v>
      </c>
      <c r="L11" s="9" t="str">
        <f t="shared" si="3"/>
        <v>No</v>
      </c>
    </row>
    <row r="12" spans="1:12" x14ac:dyDescent="0.2">
      <c r="A12" s="4" t="s">
        <v>1416</v>
      </c>
      <c r="B12" s="37" t="s">
        <v>213</v>
      </c>
      <c r="C12" s="8">
        <v>35.082872928</v>
      </c>
      <c r="D12" s="46" t="str">
        <f t="shared" si="0"/>
        <v>N/A</v>
      </c>
      <c r="E12" s="8">
        <v>26.671122995000001</v>
      </c>
      <c r="F12" s="46" t="str">
        <f t="shared" si="1"/>
        <v>N/A</v>
      </c>
      <c r="G12" s="8">
        <v>34.546539379000002</v>
      </c>
      <c r="H12" s="46" t="str">
        <f t="shared" si="2"/>
        <v>N/A</v>
      </c>
      <c r="I12" s="12">
        <v>-24</v>
      </c>
      <c r="J12" s="12">
        <v>29.53</v>
      </c>
      <c r="K12" s="47" t="s">
        <v>739</v>
      </c>
      <c r="L12" s="9" t="str">
        <f t="shared" si="3"/>
        <v>Yes</v>
      </c>
    </row>
    <row r="13" spans="1:12" x14ac:dyDescent="0.2">
      <c r="A13" s="4" t="s">
        <v>1417</v>
      </c>
      <c r="B13" s="37" t="s">
        <v>213</v>
      </c>
      <c r="C13" s="8">
        <v>3.2976519337000001</v>
      </c>
      <c r="D13" s="46" t="str">
        <f t="shared" si="0"/>
        <v>N/A</v>
      </c>
      <c r="E13" s="8">
        <v>0.73529411759999996</v>
      </c>
      <c r="F13" s="46" t="str">
        <f t="shared" si="1"/>
        <v>N/A</v>
      </c>
      <c r="G13" s="8">
        <v>0.3579952267</v>
      </c>
      <c r="H13" s="46" t="str">
        <f t="shared" si="2"/>
        <v>N/A</v>
      </c>
      <c r="I13" s="12">
        <v>-77.7</v>
      </c>
      <c r="J13" s="12">
        <v>-51.3</v>
      </c>
      <c r="K13" s="47" t="s">
        <v>739</v>
      </c>
      <c r="L13" s="9" t="str">
        <f t="shared" si="3"/>
        <v>No</v>
      </c>
    </row>
    <row r="14" spans="1:12" x14ac:dyDescent="0.2">
      <c r="A14" s="4" t="s">
        <v>1418</v>
      </c>
      <c r="B14" s="37" t="s">
        <v>213</v>
      </c>
      <c r="C14" s="8">
        <v>1.1740331492</v>
      </c>
      <c r="D14" s="46" t="str">
        <f t="shared" si="0"/>
        <v>N/A</v>
      </c>
      <c r="E14" s="8">
        <v>0.40106951870000002</v>
      </c>
      <c r="F14" s="46" t="str">
        <f t="shared" si="1"/>
        <v>N/A</v>
      </c>
      <c r="G14" s="8">
        <v>5.0715990453000002</v>
      </c>
      <c r="H14" s="46" t="str">
        <f t="shared" si="2"/>
        <v>N/A</v>
      </c>
      <c r="I14" s="12">
        <v>-65.8</v>
      </c>
      <c r="J14" s="12">
        <v>1165</v>
      </c>
      <c r="K14" s="47" t="s">
        <v>739</v>
      </c>
      <c r="L14" s="9" t="str">
        <f t="shared" si="3"/>
        <v>No</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v>
      </c>
      <c r="D16" s="46" t="str">
        <f t="shared" si="0"/>
        <v>N/A</v>
      </c>
      <c r="E16" s="8">
        <v>0</v>
      </c>
      <c r="F16" s="46" t="str">
        <f t="shared" si="1"/>
        <v>N/A</v>
      </c>
      <c r="G16" s="8">
        <v>0</v>
      </c>
      <c r="H16" s="46" t="str">
        <f t="shared" si="2"/>
        <v>N/A</v>
      </c>
      <c r="I16" s="12" t="s">
        <v>1747</v>
      </c>
      <c r="J16" s="12" t="s">
        <v>1747</v>
      </c>
      <c r="K16" s="47" t="s">
        <v>739</v>
      </c>
      <c r="L16" s="9" t="str">
        <f t="shared" si="3"/>
        <v>N/A</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53.228591160000001</v>
      </c>
      <c r="D18" s="46" t="str">
        <f t="shared" si="0"/>
        <v>N/A</v>
      </c>
      <c r="E18" s="8">
        <v>65.441176471000006</v>
      </c>
      <c r="F18" s="46" t="str">
        <f t="shared" si="1"/>
        <v>N/A</v>
      </c>
      <c r="G18" s="8">
        <v>56.026252982999999</v>
      </c>
      <c r="H18" s="46" t="str">
        <f t="shared" si="2"/>
        <v>N/A</v>
      </c>
      <c r="I18" s="12">
        <v>22.94</v>
      </c>
      <c r="J18" s="12">
        <v>-14.4</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93.232044199000001</v>
      </c>
      <c r="D20" s="46" t="str">
        <f t="shared" si="0"/>
        <v>N/A</v>
      </c>
      <c r="E20" s="8">
        <v>97.593582888</v>
      </c>
      <c r="F20" s="46" t="str">
        <f t="shared" si="1"/>
        <v>N/A</v>
      </c>
      <c r="G20" s="8">
        <v>98.747016705999997</v>
      </c>
      <c r="H20" s="46" t="str">
        <f t="shared" si="2"/>
        <v>N/A</v>
      </c>
      <c r="I20" s="12">
        <v>4.6779999999999999</v>
      </c>
      <c r="J20" s="12">
        <v>1.1819999999999999</v>
      </c>
      <c r="K20" s="47" t="s">
        <v>739</v>
      </c>
      <c r="L20" s="9" t="str">
        <f t="shared" si="3"/>
        <v>Yes</v>
      </c>
    </row>
    <row r="21" spans="1:12" x14ac:dyDescent="0.2">
      <c r="A21" s="2" t="s">
        <v>976</v>
      </c>
      <c r="B21" s="37" t="s">
        <v>213</v>
      </c>
      <c r="C21" s="8">
        <v>6.7679558011000003</v>
      </c>
      <c r="D21" s="46" t="str">
        <f t="shared" si="0"/>
        <v>N/A</v>
      </c>
      <c r="E21" s="8">
        <v>2.4064171123000002</v>
      </c>
      <c r="F21" s="46" t="str">
        <f t="shared" si="1"/>
        <v>N/A</v>
      </c>
      <c r="G21" s="8">
        <v>1.2529832936</v>
      </c>
      <c r="H21" s="46" t="str">
        <f t="shared" si="2"/>
        <v>N/A</v>
      </c>
      <c r="I21" s="12">
        <v>-64.400000000000006</v>
      </c>
      <c r="J21" s="12">
        <v>-47.9</v>
      </c>
      <c r="K21" s="47" t="s">
        <v>739</v>
      </c>
      <c r="L21" s="9" t="str">
        <f t="shared" si="3"/>
        <v>No</v>
      </c>
    </row>
    <row r="22" spans="1:12" x14ac:dyDescent="0.2">
      <c r="A22" s="3" t="s">
        <v>1718</v>
      </c>
      <c r="B22" s="37" t="s">
        <v>213</v>
      </c>
      <c r="C22" s="38">
        <v>466</v>
      </c>
      <c r="D22" s="46" t="str">
        <f t="shared" si="0"/>
        <v>N/A</v>
      </c>
      <c r="E22" s="38">
        <v>93</v>
      </c>
      <c r="F22" s="46" t="str">
        <f t="shared" si="1"/>
        <v>N/A</v>
      </c>
      <c r="G22" s="38">
        <v>109</v>
      </c>
      <c r="H22" s="46" t="str">
        <f t="shared" si="2"/>
        <v>N/A</v>
      </c>
      <c r="I22" s="12">
        <v>-80</v>
      </c>
      <c r="J22" s="12">
        <v>17.2</v>
      </c>
      <c r="K22" s="47" t="s">
        <v>739</v>
      </c>
      <c r="L22" s="9" t="str">
        <f t="shared" si="3"/>
        <v>Yes</v>
      </c>
    </row>
    <row r="23" spans="1:12" x14ac:dyDescent="0.2">
      <c r="A23" s="3" t="s">
        <v>991</v>
      </c>
      <c r="B23" s="37" t="s">
        <v>213</v>
      </c>
      <c r="C23" s="38">
        <v>244</v>
      </c>
      <c r="D23" s="46" t="str">
        <f t="shared" si="0"/>
        <v>N/A</v>
      </c>
      <c r="E23" s="38">
        <v>83</v>
      </c>
      <c r="F23" s="46" t="str">
        <f t="shared" si="1"/>
        <v>N/A</v>
      </c>
      <c r="G23" s="38">
        <v>56</v>
      </c>
      <c r="H23" s="46" t="str">
        <f t="shared" si="2"/>
        <v>N/A</v>
      </c>
      <c r="I23" s="12">
        <v>-66</v>
      </c>
      <c r="J23" s="12">
        <v>-32.5</v>
      </c>
      <c r="K23" s="47" t="s">
        <v>739</v>
      </c>
      <c r="L23" s="9" t="str">
        <f t="shared" si="3"/>
        <v>No</v>
      </c>
    </row>
    <row r="24" spans="1:12" x14ac:dyDescent="0.2">
      <c r="A24" s="3" t="s">
        <v>992</v>
      </c>
      <c r="B24" s="37" t="s">
        <v>213</v>
      </c>
      <c r="C24" s="38">
        <v>11</v>
      </c>
      <c r="D24" s="46" t="str">
        <f t="shared" si="0"/>
        <v>N/A</v>
      </c>
      <c r="E24" s="38">
        <v>0</v>
      </c>
      <c r="F24" s="46" t="str">
        <f t="shared" si="1"/>
        <v>N/A</v>
      </c>
      <c r="G24" s="38">
        <v>0</v>
      </c>
      <c r="H24" s="46" t="str">
        <f t="shared" si="2"/>
        <v>N/A</v>
      </c>
      <c r="I24" s="12">
        <v>-100</v>
      </c>
      <c r="J24" s="12" t="s">
        <v>1747</v>
      </c>
      <c r="K24" s="47" t="s">
        <v>739</v>
      </c>
      <c r="L24" s="9" t="str">
        <f t="shared" si="3"/>
        <v>N/A</v>
      </c>
    </row>
    <row r="25" spans="1:12" x14ac:dyDescent="0.2">
      <c r="A25" s="3" t="s">
        <v>993</v>
      </c>
      <c r="B25" s="37" t="s">
        <v>213</v>
      </c>
      <c r="C25" s="38">
        <v>50</v>
      </c>
      <c r="D25" s="46" t="str">
        <f t="shared" si="0"/>
        <v>N/A</v>
      </c>
      <c r="E25" s="38">
        <v>11</v>
      </c>
      <c r="F25" s="46" t="str">
        <f t="shared" si="1"/>
        <v>N/A</v>
      </c>
      <c r="G25" s="38">
        <v>11</v>
      </c>
      <c r="H25" s="46" t="str">
        <f t="shared" si="2"/>
        <v>N/A</v>
      </c>
      <c r="I25" s="12">
        <v>-96</v>
      </c>
      <c r="J25" s="12">
        <v>50</v>
      </c>
      <c r="K25" s="47" t="s">
        <v>739</v>
      </c>
      <c r="L25" s="9" t="str">
        <f t="shared" si="3"/>
        <v>No</v>
      </c>
    </row>
    <row r="26" spans="1:12" x14ac:dyDescent="0.2">
      <c r="A26" s="3" t="s">
        <v>994</v>
      </c>
      <c r="B26" s="37" t="s">
        <v>213</v>
      </c>
      <c r="C26" s="38">
        <v>146</v>
      </c>
      <c r="D26" s="46" t="str">
        <f t="shared" si="0"/>
        <v>N/A</v>
      </c>
      <c r="E26" s="38">
        <v>11</v>
      </c>
      <c r="F26" s="46" t="str">
        <f t="shared" si="1"/>
        <v>N/A</v>
      </c>
      <c r="G26" s="38">
        <v>50</v>
      </c>
      <c r="H26" s="46" t="str">
        <f t="shared" si="2"/>
        <v>N/A</v>
      </c>
      <c r="I26" s="12">
        <v>-94.5</v>
      </c>
      <c r="J26" s="12">
        <v>525</v>
      </c>
      <c r="K26" s="47" t="s">
        <v>739</v>
      </c>
      <c r="L26" s="9" t="str">
        <f t="shared" si="3"/>
        <v>No</v>
      </c>
    </row>
    <row r="27" spans="1:12" x14ac:dyDescent="0.2">
      <c r="A27" s="3" t="s">
        <v>995</v>
      </c>
      <c r="B27" s="37" t="s">
        <v>213</v>
      </c>
      <c r="C27" s="38">
        <v>24</v>
      </c>
      <c r="D27" s="46" t="str">
        <f t="shared" si="0"/>
        <v>N/A</v>
      </c>
      <c r="E27" s="38">
        <v>0</v>
      </c>
      <c r="F27" s="46" t="str">
        <f t="shared" si="1"/>
        <v>N/A</v>
      </c>
      <c r="G27" s="38">
        <v>0</v>
      </c>
      <c r="H27" s="46" t="str">
        <f t="shared" si="2"/>
        <v>N/A</v>
      </c>
      <c r="I27" s="12">
        <v>-100</v>
      </c>
      <c r="J27" s="12" t="s">
        <v>1747</v>
      </c>
      <c r="K27" s="47" t="s">
        <v>739</v>
      </c>
      <c r="L27" s="9" t="str">
        <f t="shared" si="3"/>
        <v>N/A</v>
      </c>
    </row>
    <row r="28" spans="1:12" x14ac:dyDescent="0.2">
      <c r="A28" s="3" t="s">
        <v>103</v>
      </c>
      <c r="B28" s="37" t="s">
        <v>213</v>
      </c>
      <c r="C28" s="38">
        <v>5255</v>
      </c>
      <c r="D28" s="46" t="str">
        <f t="shared" si="0"/>
        <v>N/A</v>
      </c>
      <c r="E28" s="38">
        <v>1393</v>
      </c>
      <c r="F28" s="46" t="str">
        <f t="shared" si="1"/>
        <v>N/A</v>
      </c>
      <c r="G28" s="38">
        <v>1558</v>
      </c>
      <c r="H28" s="46" t="str">
        <f t="shared" si="2"/>
        <v>N/A</v>
      </c>
      <c r="I28" s="12">
        <v>-73.5</v>
      </c>
      <c r="J28" s="12">
        <v>11.84</v>
      </c>
      <c r="K28" s="47" t="s">
        <v>739</v>
      </c>
      <c r="L28" s="9" t="str">
        <f t="shared" si="3"/>
        <v>Yes</v>
      </c>
    </row>
    <row r="29" spans="1:12" x14ac:dyDescent="0.2">
      <c r="A29" s="3" t="s">
        <v>996</v>
      </c>
      <c r="B29" s="37" t="s">
        <v>213</v>
      </c>
      <c r="C29" s="38">
        <v>4651</v>
      </c>
      <c r="D29" s="46" t="str">
        <f t="shared" si="0"/>
        <v>N/A</v>
      </c>
      <c r="E29" s="38">
        <v>1349</v>
      </c>
      <c r="F29" s="46" t="str">
        <f t="shared" si="1"/>
        <v>N/A</v>
      </c>
      <c r="G29" s="38">
        <v>1225</v>
      </c>
      <c r="H29" s="46" t="str">
        <f t="shared" si="2"/>
        <v>N/A</v>
      </c>
      <c r="I29" s="12">
        <v>-71</v>
      </c>
      <c r="J29" s="12">
        <v>-9.19</v>
      </c>
      <c r="K29" s="47" t="s">
        <v>739</v>
      </c>
      <c r="L29" s="9" t="str">
        <f t="shared" si="3"/>
        <v>Yes</v>
      </c>
    </row>
    <row r="30" spans="1:12" x14ac:dyDescent="0.2">
      <c r="A30" s="3" t="s">
        <v>997</v>
      </c>
      <c r="B30" s="37" t="s">
        <v>213</v>
      </c>
      <c r="C30" s="38">
        <v>0</v>
      </c>
      <c r="D30" s="46" t="str">
        <f t="shared" si="0"/>
        <v>N/A</v>
      </c>
      <c r="E30" s="38">
        <v>0</v>
      </c>
      <c r="F30" s="46" t="str">
        <f t="shared" si="1"/>
        <v>N/A</v>
      </c>
      <c r="G30" s="38">
        <v>0</v>
      </c>
      <c r="H30" s="46" t="str">
        <f t="shared" si="2"/>
        <v>N/A</v>
      </c>
      <c r="I30" s="12" t="s">
        <v>1747</v>
      </c>
      <c r="J30" s="12" t="s">
        <v>1747</v>
      </c>
      <c r="K30" s="47" t="s">
        <v>739</v>
      </c>
      <c r="L30" s="9" t="str">
        <f t="shared" si="3"/>
        <v>N/A</v>
      </c>
    </row>
    <row r="31" spans="1:12" x14ac:dyDescent="0.2">
      <c r="A31" s="3" t="s">
        <v>998</v>
      </c>
      <c r="B31" s="37" t="s">
        <v>213</v>
      </c>
      <c r="C31" s="38">
        <v>344</v>
      </c>
      <c r="D31" s="46" t="str">
        <f t="shared" si="0"/>
        <v>N/A</v>
      </c>
      <c r="E31" s="38">
        <v>34</v>
      </c>
      <c r="F31" s="46" t="str">
        <f t="shared" si="1"/>
        <v>N/A</v>
      </c>
      <c r="G31" s="38">
        <v>18</v>
      </c>
      <c r="H31" s="46" t="str">
        <f t="shared" si="2"/>
        <v>N/A</v>
      </c>
      <c r="I31" s="12">
        <v>-90.1</v>
      </c>
      <c r="J31" s="12">
        <v>-47.1</v>
      </c>
      <c r="K31" s="47" t="s">
        <v>739</v>
      </c>
      <c r="L31" s="9" t="str">
        <f t="shared" si="3"/>
        <v>No</v>
      </c>
    </row>
    <row r="32" spans="1:12" x14ac:dyDescent="0.2">
      <c r="A32" s="3" t="s">
        <v>999</v>
      </c>
      <c r="B32" s="37" t="s">
        <v>213</v>
      </c>
      <c r="C32" s="38">
        <v>249</v>
      </c>
      <c r="D32" s="46" t="str">
        <f t="shared" si="0"/>
        <v>N/A</v>
      </c>
      <c r="E32" s="38">
        <v>11</v>
      </c>
      <c r="F32" s="46" t="str">
        <f t="shared" si="1"/>
        <v>N/A</v>
      </c>
      <c r="G32" s="38">
        <v>315</v>
      </c>
      <c r="H32" s="46" t="str">
        <f t="shared" si="2"/>
        <v>N/A</v>
      </c>
      <c r="I32" s="12">
        <v>-96</v>
      </c>
      <c r="J32" s="12">
        <v>3050</v>
      </c>
      <c r="K32" s="47" t="s">
        <v>739</v>
      </c>
      <c r="L32" s="9" t="str">
        <f t="shared" si="3"/>
        <v>No</v>
      </c>
    </row>
    <row r="33" spans="1:12" x14ac:dyDescent="0.2">
      <c r="A33" s="3" t="s">
        <v>1000</v>
      </c>
      <c r="B33" s="37" t="s">
        <v>213</v>
      </c>
      <c r="C33" s="38">
        <v>11</v>
      </c>
      <c r="D33" s="46" t="str">
        <f t="shared" si="0"/>
        <v>N/A</v>
      </c>
      <c r="E33" s="38">
        <v>0</v>
      </c>
      <c r="F33" s="46" t="str">
        <f t="shared" si="1"/>
        <v>N/A</v>
      </c>
      <c r="G33" s="38">
        <v>0</v>
      </c>
      <c r="H33" s="46" t="str">
        <f t="shared" si="2"/>
        <v>N/A</v>
      </c>
      <c r="I33" s="12">
        <v>-100</v>
      </c>
      <c r="J33" s="12" t="s">
        <v>1747</v>
      </c>
      <c r="K33" s="47" t="s">
        <v>739</v>
      </c>
      <c r="L33" s="9" t="str">
        <f t="shared" si="3"/>
        <v>N/A</v>
      </c>
    </row>
    <row r="34" spans="1:12" x14ac:dyDescent="0.2">
      <c r="A34" s="48" t="s">
        <v>84</v>
      </c>
      <c r="B34" s="37" t="s">
        <v>213</v>
      </c>
      <c r="C34" s="49">
        <v>20863980</v>
      </c>
      <c r="D34" s="46" t="str">
        <f t="shared" si="0"/>
        <v>N/A</v>
      </c>
      <c r="E34" s="49">
        <v>2506034</v>
      </c>
      <c r="F34" s="46" t="str">
        <f t="shared" si="1"/>
        <v>N/A</v>
      </c>
      <c r="G34" s="49">
        <v>84650391</v>
      </c>
      <c r="H34" s="46" t="str">
        <f t="shared" si="2"/>
        <v>N/A</v>
      </c>
      <c r="I34" s="12">
        <v>-88</v>
      </c>
      <c r="J34" s="12">
        <v>3278</v>
      </c>
      <c r="K34" s="47" t="s">
        <v>739</v>
      </c>
      <c r="L34" s="9" t="str">
        <f t="shared" si="3"/>
        <v>No</v>
      </c>
    </row>
    <row r="35" spans="1:12" x14ac:dyDescent="0.2">
      <c r="A35" s="48" t="s">
        <v>1424</v>
      </c>
      <c r="B35" s="37" t="s">
        <v>213</v>
      </c>
      <c r="C35" s="49">
        <v>3602.2064916999998</v>
      </c>
      <c r="D35" s="46" t="str">
        <f t="shared" si="0"/>
        <v>N/A</v>
      </c>
      <c r="E35" s="49">
        <v>1675.1564171</v>
      </c>
      <c r="F35" s="46" t="str">
        <f t="shared" si="1"/>
        <v>N/A</v>
      </c>
      <c r="G35" s="49">
        <v>50507.393197999998</v>
      </c>
      <c r="H35" s="46" t="str">
        <f t="shared" si="2"/>
        <v>N/A</v>
      </c>
      <c r="I35" s="12">
        <v>-53.5</v>
      </c>
      <c r="J35" s="12">
        <v>2915</v>
      </c>
      <c r="K35" s="47" t="s">
        <v>739</v>
      </c>
      <c r="L35" s="9" t="str">
        <f t="shared" si="3"/>
        <v>No</v>
      </c>
    </row>
    <row r="36" spans="1:12" x14ac:dyDescent="0.2">
      <c r="A36" s="48" t="s">
        <v>1425</v>
      </c>
      <c r="B36" s="37" t="s">
        <v>213</v>
      </c>
      <c r="C36" s="49">
        <v>13574.482759</v>
      </c>
      <c r="D36" s="46" t="str">
        <f t="shared" si="0"/>
        <v>N/A</v>
      </c>
      <c r="E36" s="49">
        <v>7571.0996979000001</v>
      </c>
      <c r="F36" s="46" t="str">
        <f t="shared" si="1"/>
        <v>N/A</v>
      </c>
      <c r="G36" s="49">
        <v>103106.44458</v>
      </c>
      <c r="H36" s="46" t="str">
        <f t="shared" si="2"/>
        <v>N/A</v>
      </c>
      <c r="I36" s="12">
        <v>-44.2</v>
      </c>
      <c r="J36" s="12">
        <v>1262</v>
      </c>
      <c r="K36" s="47" t="s">
        <v>739</v>
      </c>
      <c r="L36" s="9" t="str">
        <f t="shared" si="3"/>
        <v>No</v>
      </c>
    </row>
    <row r="37" spans="1:12" x14ac:dyDescent="0.2">
      <c r="A37" s="4" t="s">
        <v>107</v>
      </c>
      <c r="B37" s="37" t="s">
        <v>213</v>
      </c>
      <c r="C37" s="49">
        <v>1147753</v>
      </c>
      <c r="D37" s="46" t="str">
        <f t="shared" si="0"/>
        <v>N/A</v>
      </c>
      <c r="E37" s="49">
        <v>408003</v>
      </c>
      <c r="F37" s="46" t="str">
        <f t="shared" si="1"/>
        <v>N/A</v>
      </c>
      <c r="G37" s="49">
        <v>511886</v>
      </c>
      <c r="H37" s="46" t="str">
        <f t="shared" si="2"/>
        <v>N/A</v>
      </c>
      <c r="I37" s="12">
        <v>-64.5</v>
      </c>
      <c r="J37" s="12">
        <v>25.46</v>
      </c>
      <c r="K37" s="47" t="s">
        <v>739</v>
      </c>
      <c r="L37" s="9" t="str">
        <f t="shared" si="3"/>
        <v>Yes</v>
      </c>
    </row>
    <row r="38" spans="1:12" x14ac:dyDescent="0.2">
      <c r="A38" s="48" t="s">
        <v>158</v>
      </c>
      <c r="B38" s="50" t="s">
        <v>217</v>
      </c>
      <c r="C38" s="1">
        <v>232</v>
      </c>
      <c r="D38" s="46" t="str">
        <f>IF($B38="N/A","N/A",IF(C38&gt;0,"No",IF(C38&lt;0,"No","Yes")))</f>
        <v>No</v>
      </c>
      <c r="E38" s="1">
        <v>154</v>
      </c>
      <c r="F38" s="46" t="str">
        <f>IF($B38="N/A","N/A",IF(E38&gt;0,"No",IF(E38&lt;0,"No","Yes")))</f>
        <v>No</v>
      </c>
      <c r="G38" s="1">
        <v>1676</v>
      </c>
      <c r="H38" s="46" t="str">
        <f>IF($B38="N/A","N/A",IF(G38&gt;0,"No",IF(G38&lt;0,"No","Yes")))</f>
        <v>No</v>
      </c>
      <c r="I38" s="12">
        <v>-33.6</v>
      </c>
      <c r="J38" s="12">
        <v>988.3</v>
      </c>
      <c r="K38" s="47" t="s">
        <v>739</v>
      </c>
      <c r="L38" s="9" t="str">
        <f t="shared" si="3"/>
        <v>No</v>
      </c>
    </row>
    <row r="39" spans="1:12" x14ac:dyDescent="0.2">
      <c r="A39" s="48" t="s">
        <v>156</v>
      </c>
      <c r="B39" s="37" t="s">
        <v>213</v>
      </c>
      <c r="C39" s="49">
        <v>46755</v>
      </c>
      <c r="D39" s="46" t="str">
        <f t="shared" ref="D39:D40" si="4">IF($B39="N/A","N/A",IF(C39&gt;10,"No",IF(C39&lt;-10,"No","Yes")))</f>
        <v>N/A</v>
      </c>
      <c r="E39" s="49">
        <v>68927</v>
      </c>
      <c r="F39" s="46" t="str">
        <f t="shared" ref="F39:F40" si="5">IF($B39="N/A","N/A",IF(E39&gt;10,"No",IF(E39&lt;-10,"No","Yes")))</f>
        <v>N/A</v>
      </c>
      <c r="G39" s="49">
        <v>504971</v>
      </c>
      <c r="H39" s="46" t="str">
        <f t="shared" ref="H39:H40" si="6">IF($B39="N/A","N/A",IF(G39&gt;10,"No",IF(G39&lt;-10,"No","Yes")))</f>
        <v>N/A</v>
      </c>
      <c r="I39" s="12">
        <v>47.42</v>
      </c>
      <c r="J39" s="12">
        <v>632.6</v>
      </c>
      <c r="K39" s="47" t="s">
        <v>739</v>
      </c>
      <c r="L39" s="9" t="str">
        <f t="shared" si="3"/>
        <v>No</v>
      </c>
    </row>
    <row r="40" spans="1:12" x14ac:dyDescent="0.2">
      <c r="A40" s="48" t="s">
        <v>1304</v>
      </c>
      <c r="B40" s="37" t="s">
        <v>213</v>
      </c>
      <c r="C40" s="49">
        <v>201.53017241000001</v>
      </c>
      <c r="D40" s="46" t="str">
        <f t="shared" si="4"/>
        <v>N/A</v>
      </c>
      <c r="E40" s="49">
        <v>447.57792208000001</v>
      </c>
      <c r="F40" s="46" t="str">
        <f t="shared" si="5"/>
        <v>N/A</v>
      </c>
      <c r="G40" s="49">
        <v>301.29534605999999</v>
      </c>
      <c r="H40" s="46" t="str">
        <f t="shared" si="6"/>
        <v>N/A</v>
      </c>
      <c r="I40" s="12">
        <v>122.1</v>
      </c>
      <c r="J40" s="12">
        <v>-32.700000000000003</v>
      </c>
      <c r="K40" s="47" t="s">
        <v>739</v>
      </c>
      <c r="L40" s="9" t="str">
        <f>IF(J40="Div by 0", "N/A", IF(OR(J40="N/A",K40="N/A"),"N/A", IF(J40&gt;VALUE(MID(K40,1,2)), "No", IF(J40&lt;-1*VALUE(MID(K40,1,2)), "No", "Yes"))))</f>
        <v>No</v>
      </c>
    </row>
    <row r="41" spans="1:12" x14ac:dyDescent="0.2">
      <c r="A41" s="3" t="s">
        <v>1426</v>
      </c>
      <c r="B41" s="37" t="s">
        <v>213</v>
      </c>
      <c r="C41" s="49">
        <v>11194.918455000001</v>
      </c>
      <c r="D41" s="46" t="str">
        <f t="shared" ref="D41:D52" si="7">IF($B41="N/A","N/A",IF(C41&gt;10,"No",IF(C41&lt;-10,"No","Yes")))</f>
        <v>N/A</v>
      </c>
      <c r="E41" s="49">
        <v>164.04301075000001</v>
      </c>
      <c r="F41" s="46" t="str">
        <f t="shared" ref="F41:F52" si="8">IF($B41="N/A","N/A",IF(E41&gt;10,"No",IF(E41&lt;-10,"No","Yes")))</f>
        <v>N/A</v>
      </c>
      <c r="G41" s="49">
        <v>59475.266055</v>
      </c>
      <c r="H41" s="46" t="str">
        <f t="shared" ref="H41:H52" si="9">IF($B41="N/A","N/A",IF(G41&gt;10,"No",IF(G41&lt;-10,"No","Yes")))</f>
        <v>N/A</v>
      </c>
      <c r="I41" s="12">
        <v>-98.5</v>
      </c>
      <c r="J41" s="12">
        <v>36156</v>
      </c>
      <c r="K41" s="47" t="s">
        <v>739</v>
      </c>
      <c r="L41" s="9" t="str">
        <f t="shared" ref="L41:L52" si="10">IF(J41="Div by 0", "N/A", IF(K41="N/A","N/A", IF(J41&gt;VALUE(MID(K41,1,2)), "No", IF(J41&lt;-1*VALUE(MID(K41,1,2)), "No", "Yes"))))</f>
        <v>No</v>
      </c>
    </row>
    <row r="42" spans="1:12" x14ac:dyDescent="0.2">
      <c r="A42" s="3" t="s">
        <v>1427</v>
      </c>
      <c r="B42" s="37" t="s">
        <v>213</v>
      </c>
      <c r="C42" s="49">
        <v>130.18032787000001</v>
      </c>
      <c r="D42" s="46" t="str">
        <f t="shared" si="7"/>
        <v>N/A</v>
      </c>
      <c r="E42" s="49">
        <v>14.734939759</v>
      </c>
      <c r="F42" s="46" t="str">
        <f t="shared" si="8"/>
        <v>N/A</v>
      </c>
      <c r="G42" s="49">
        <v>7591.75</v>
      </c>
      <c r="H42" s="46" t="str">
        <f t="shared" si="9"/>
        <v>N/A</v>
      </c>
      <c r="I42" s="12">
        <v>-88.7</v>
      </c>
      <c r="J42" s="12">
        <v>51422</v>
      </c>
      <c r="K42" s="47" t="s">
        <v>739</v>
      </c>
      <c r="L42" s="9" t="str">
        <f t="shared" si="10"/>
        <v>No</v>
      </c>
    </row>
    <row r="43" spans="1:12" x14ac:dyDescent="0.2">
      <c r="A43" s="3" t="s">
        <v>1428</v>
      </c>
      <c r="B43" s="37" t="s">
        <v>213</v>
      </c>
      <c r="C43" s="49">
        <v>0</v>
      </c>
      <c r="D43" s="46" t="str">
        <f t="shared" si="7"/>
        <v>N/A</v>
      </c>
      <c r="E43" s="49" t="s">
        <v>1747</v>
      </c>
      <c r="F43" s="46" t="str">
        <f t="shared" si="8"/>
        <v>N/A</v>
      </c>
      <c r="G43" s="49" t="s">
        <v>1747</v>
      </c>
      <c r="H43" s="46" t="str">
        <f t="shared" si="9"/>
        <v>N/A</v>
      </c>
      <c r="I43" s="12" t="s">
        <v>1747</v>
      </c>
      <c r="J43" s="12" t="s">
        <v>1747</v>
      </c>
      <c r="K43" s="47" t="s">
        <v>739</v>
      </c>
      <c r="L43" s="9" t="str">
        <f t="shared" si="10"/>
        <v>N/A</v>
      </c>
    </row>
    <row r="44" spans="1:12" x14ac:dyDescent="0.2">
      <c r="A44" s="3" t="s">
        <v>1429</v>
      </c>
      <c r="B44" s="37" t="s">
        <v>213</v>
      </c>
      <c r="C44" s="49">
        <v>222.12</v>
      </c>
      <c r="D44" s="46" t="str">
        <f t="shared" si="7"/>
        <v>N/A</v>
      </c>
      <c r="E44" s="49">
        <v>213</v>
      </c>
      <c r="F44" s="46" t="str">
        <f t="shared" si="8"/>
        <v>N/A</v>
      </c>
      <c r="G44" s="49">
        <v>0</v>
      </c>
      <c r="H44" s="46" t="str">
        <f t="shared" si="9"/>
        <v>N/A</v>
      </c>
      <c r="I44" s="12">
        <v>-4.1100000000000003</v>
      </c>
      <c r="J44" s="12">
        <v>-100</v>
      </c>
      <c r="K44" s="47" t="s">
        <v>739</v>
      </c>
      <c r="L44" s="9" t="str">
        <f t="shared" si="10"/>
        <v>No</v>
      </c>
    </row>
    <row r="45" spans="1:12" x14ac:dyDescent="0.2">
      <c r="A45" s="3" t="s">
        <v>1430</v>
      </c>
      <c r="B45" s="37" t="s">
        <v>213</v>
      </c>
      <c r="C45" s="49">
        <v>35436.739726</v>
      </c>
      <c r="D45" s="46" t="str">
        <f t="shared" si="7"/>
        <v>N/A</v>
      </c>
      <c r="E45" s="49">
        <v>1700.875</v>
      </c>
      <c r="F45" s="46" t="str">
        <f t="shared" si="8"/>
        <v>N/A</v>
      </c>
      <c r="G45" s="49">
        <v>121153.32</v>
      </c>
      <c r="H45" s="46" t="str">
        <f t="shared" si="9"/>
        <v>N/A</v>
      </c>
      <c r="I45" s="12">
        <v>-95.2</v>
      </c>
      <c r="J45" s="12">
        <v>7023</v>
      </c>
      <c r="K45" s="47" t="s">
        <v>739</v>
      </c>
      <c r="L45" s="9" t="str">
        <f t="shared" si="10"/>
        <v>No</v>
      </c>
    </row>
    <row r="46" spans="1:12" x14ac:dyDescent="0.2">
      <c r="A46" s="3" t="s">
        <v>1431</v>
      </c>
      <c r="B46" s="37" t="s">
        <v>213</v>
      </c>
      <c r="C46" s="49">
        <v>8.25</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2944.7520457000001</v>
      </c>
      <c r="D47" s="46" t="str">
        <f t="shared" si="7"/>
        <v>N/A</v>
      </c>
      <c r="E47" s="49">
        <v>1774.6539842</v>
      </c>
      <c r="F47" s="46" t="str">
        <f t="shared" si="8"/>
        <v>N/A</v>
      </c>
      <c r="G47" s="49">
        <v>50159.988447000003</v>
      </c>
      <c r="H47" s="46" t="str">
        <f t="shared" si="9"/>
        <v>N/A</v>
      </c>
      <c r="I47" s="12">
        <v>-39.700000000000003</v>
      </c>
      <c r="J47" s="12">
        <v>2726</v>
      </c>
      <c r="K47" s="47" t="s">
        <v>739</v>
      </c>
      <c r="L47" s="9" t="str">
        <f t="shared" si="10"/>
        <v>No</v>
      </c>
    </row>
    <row r="48" spans="1:12" x14ac:dyDescent="0.2">
      <c r="A48" s="3" t="s">
        <v>1433</v>
      </c>
      <c r="B48" s="50" t="s">
        <v>213</v>
      </c>
      <c r="C48" s="14">
        <v>2065.4760267000001</v>
      </c>
      <c r="D48" s="11" t="str">
        <f t="shared" si="7"/>
        <v>N/A</v>
      </c>
      <c r="E48" s="14">
        <v>1593.2401778999999</v>
      </c>
      <c r="F48" s="11" t="str">
        <f t="shared" si="8"/>
        <v>N/A</v>
      </c>
      <c r="G48" s="14">
        <v>23965.469388000001</v>
      </c>
      <c r="H48" s="11" t="str">
        <f t="shared" si="9"/>
        <v>N/A</v>
      </c>
      <c r="I48" s="59">
        <v>-22.9</v>
      </c>
      <c r="J48" s="59">
        <v>1404</v>
      </c>
      <c r="K48" s="50" t="s">
        <v>739</v>
      </c>
      <c r="L48" s="9" t="str">
        <f t="shared" si="10"/>
        <v>No</v>
      </c>
    </row>
    <row r="49" spans="1:12" ht="25.5" x14ac:dyDescent="0.2">
      <c r="A49" s="3" t="s">
        <v>1434</v>
      </c>
      <c r="B49" s="50" t="s">
        <v>213</v>
      </c>
      <c r="C49" s="14" t="s">
        <v>1747</v>
      </c>
      <c r="D49" s="11" t="str">
        <f t="shared" si="7"/>
        <v>N/A</v>
      </c>
      <c r="E49" s="14" t="s">
        <v>1747</v>
      </c>
      <c r="F49" s="11" t="str">
        <f t="shared" si="8"/>
        <v>N/A</v>
      </c>
      <c r="G49" s="14" t="s">
        <v>1747</v>
      </c>
      <c r="H49" s="11" t="str">
        <f t="shared" si="9"/>
        <v>N/A</v>
      </c>
      <c r="I49" s="59" t="s">
        <v>1747</v>
      </c>
      <c r="J49" s="59" t="s">
        <v>1747</v>
      </c>
      <c r="K49" s="50" t="s">
        <v>739</v>
      </c>
      <c r="L49" s="9" t="str">
        <f t="shared" si="10"/>
        <v>N/A</v>
      </c>
    </row>
    <row r="50" spans="1:12" x14ac:dyDescent="0.2">
      <c r="A50" s="3" t="s">
        <v>1435</v>
      </c>
      <c r="B50" s="50" t="s">
        <v>213</v>
      </c>
      <c r="C50" s="14">
        <v>285.08430233000001</v>
      </c>
      <c r="D50" s="11" t="str">
        <f t="shared" si="7"/>
        <v>N/A</v>
      </c>
      <c r="E50" s="14">
        <v>250.23529411999999</v>
      </c>
      <c r="F50" s="11" t="str">
        <f t="shared" si="8"/>
        <v>N/A</v>
      </c>
      <c r="G50" s="14">
        <v>398.05555556000002</v>
      </c>
      <c r="H50" s="11" t="str">
        <f t="shared" si="9"/>
        <v>N/A</v>
      </c>
      <c r="I50" s="59">
        <v>-12.2</v>
      </c>
      <c r="J50" s="59">
        <v>59.07</v>
      </c>
      <c r="K50" s="50" t="s">
        <v>739</v>
      </c>
      <c r="L50" s="9" t="str">
        <f t="shared" si="10"/>
        <v>No</v>
      </c>
    </row>
    <row r="51" spans="1:12" x14ac:dyDescent="0.2">
      <c r="A51" s="3" t="s">
        <v>1436</v>
      </c>
      <c r="B51" s="50" t="s">
        <v>213</v>
      </c>
      <c r="C51" s="14">
        <v>23172.947790999999</v>
      </c>
      <c r="D51" s="11" t="str">
        <f t="shared" si="7"/>
        <v>N/A</v>
      </c>
      <c r="E51" s="14">
        <v>31430.400000000001</v>
      </c>
      <c r="F51" s="11" t="str">
        <f t="shared" si="8"/>
        <v>N/A</v>
      </c>
      <c r="G51" s="14">
        <v>154871.10159000001</v>
      </c>
      <c r="H51" s="11" t="str">
        <f t="shared" si="9"/>
        <v>N/A</v>
      </c>
      <c r="I51" s="59">
        <v>35.630000000000003</v>
      </c>
      <c r="J51" s="59">
        <v>392.7</v>
      </c>
      <c r="K51" s="50" t="s">
        <v>739</v>
      </c>
      <c r="L51" s="9" t="str">
        <f t="shared" si="10"/>
        <v>No</v>
      </c>
    </row>
    <row r="52" spans="1:12" x14ac:dyDescent="0.2">
      <c r="A52" s="3" t="s">
        <v>1437</v>
      </c>
      <c r="B52" s="50" t="s">
        <v>213</v>
      </c>
      <c r="C52" s="14">
        <v>0.90909090910000001</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475707</v>
      </c>
      <c r="D53" s="46" t="str">
        <f t="shared" ref="D53:D122" si="11">IF($B53="N/A","N/A",IF(C53&gt;10,"No",IF(C53&lt;-10,"No","Yes")))</f>
        <v>N/A</v>
      </c>
      <c r="E53" s="49">
        <v>42359</v>
      </c>
      <c r="F53" s="46" t="str">
        <f t="shared" ref="F53:F122" si="12">IF($B53="N/A","N/A",IF(E53&gt;10,"No",IF(E53&lt;-10,"No","Yes")))</f>
        <v>N/A</v>
      </c>
      <c r="G53" s="49">
        <v>32490</v>
      </c>
      <c r="H53" s="46" t="str">
        <f t="shared" ref="H53:H122" si="13">IF($B53="N/A","N/A",IF(G53&gt;10,"No",IF(G53&lt;-10,"No","Yes")))</f>
        <v>N/A</v>
      </c>
      <c r="I53" s="12">
        <v>-91.1</v>
      </c>
      <c r="J53" s="12">
        <v>-23.3</v>
      </c>
      <c r="K53" s="47" t="s">
        <v>739</v>
      </c>
      <c r="L53" s="9" t="str">
        <f t="shared" ref="L53:L113" si="14">IF(J53="Div by 0", "N/A", IF(K53="N/A","N/A", IF(J53&gt;VALUE(MID(K53,1,2)), "No", IF(J53&lt;-1*VALUE(MID(K53,1,2)), "No", "Yes"))))</f>
        <v>Yes</v>
      </c>
    </row>
    <row r="54" spans="1:12" x14ac:dyDescent="0.2">
      <c r="A54" s="48" t="s">
        <v>598</v>
      </c>
      <c r="B54" s="37" t="s">
        <v>213</v>
      </c>
      <c r="C54" s="38">
        <v>163</v>
      </c>
      <c r="D54" s="46" t="str">
        <f t="shared" si="11"/>
        <v>N/A</v>
      </c>
      <c r="E54" s="38">
        <v>23</v>
      </c>
      <c r="F54" s="46" t="str">
        <f t="shared" si="12"/>
        <v>N/A</v>
      </c>
      <c r="G54" s="38">
        <v>26</v>
      </c>
      <c r="H54" s="46" t="str">
        <f t="shared" si="13"/>
        <v>N/A</v>
      </c>
      <c r="I54" s="12">
        <v>-85.9</v>
      </c>
      <c r="J54" s="12">
        <v>13.04</v>
      </c>
      <c r="K54" s="47" t="s">
        <v>739</v>
      </c>
      <c r="L54" s="9" t="str">
        <f t="shared" si="14"/>
        <v>Yes</v>
      </c>
    </row>
    <row r="55" spans="1:12" x14ac:dyDescent="0.2">
      <c r="A55" s="48" t="s">
        <v>1438</v>
      </c>
      <c r="B55" s="37" t="s">
        <v>213</v>
      </c>
      <c r="C55" s="49">
        <v>2918.4478528</v>
      </c>
      <c r="D55" s="46" t="str">
        <f t="shared" si="11"/>
        <v>N/A</v>
      </c>
      <c r="E55" s="49">
        <v>1841.6956522</v>
      </c>
      <c r="F55" s="46" t="str">
        <f t="shared" si="12"/>
        <v>N/A</v>
      </c>
      <c r="G55" s="49">
        <v>1249.6153846</v>
      </c>
      <c r="H55" s="46" t="str">
        <f t="shared" si="13"/>
        <v>N/A</v>
      </c>
      <c r="I55" s="12">
        <v>-36.9</v>
      </c>
      <c r="J55" s="12">
        <v>-32.1</v>
      </c>
      <c r="K55" s="47" t="s">
        <v>739</v>
      </c>
      <c r="L55" s="9" t="str">
        <f t="shared" si="14"/>
        <v>No</v>
      </c>
    </row>
    <row r="56" spans="1:12" x14ac:dyDescent="0.2">
      <c r="A56" s="48" t="s">
        <v>1439</v>
      </c>
      <c r="B56" s="37" t="s">
        <v>213</v>
      </c>
      <c r="C56" s="38">
        <v>2.5276073619999999</v>
      </c>
      <c r="D56" s="46" t="str">
        <f t="shared" si="11"/>
        <v>N/A</v>
      </c>
      <c r="E56" s="38">
        <v>0.47826086960000003</v>
      </c>
      <c r="F56" s="46" t="str">
        <f t="shared" si="12"/>
        <v>N/A</v>
      </c>
      <c r="G56" s="38">
        <v>0</v>
      </c>
      <c r="H56" s="46" t="str">
        <f t="shared" si="13"/>
        <v>N/A</v>
      </c>
      <c r="I56" s="12">
        <v>-81.099999999999994</v>
      </c>
      <c r="J56" s="12">
        <v>-100</v>
      </c>
      <c r="K56" s="47" t="s">
        <v>739</v>
      </c>
      <c r="L56" s="9" t="str">
        <f t="shared" si="14"/>
        <v>No</v>
      </c>
    </row>
    <row r="57" spans="1:12" ht="25.5" x14ac:dyDescent="0.2">
      <c r="A57" s="48" t="s">
        <v>599</v>
      </c>
      <c r="B57" s="37" t="s">
        <v>213</v>
      </c>
      <c r="C57" s="49">
        <v>0</v>
      </c>
      <c r="D57" s="46" t="str">
        <f t="shared" si="11"/>
        <v>N/A</v>
      </c>
      <c r="E57" s="49">
        <v>0</v>
      </c>
      <c r="F57" s="46" t="str">
        <f t="shared" si="12"/>
        <v>N/A</v>
      </c>
      <c r="G57" s="49">
        <v>0</v>
      </c>
      <c r="H57" s="46" t="str">
        <f t="shared" si="13"/>
        <v>N/A</v>
      </c>
      <c r="I57" s="12" t="s">
        <v>1747</v>
      </c>
      <c r="J57" s="12" t="s">
        <v>1747</v>
      </c>
      <c r="K57" s="47" t="s">
        <v>739</v>
      </c>
      <c r="L57" s="9" t="str">
        <f t="shared" si="14"/>
        <v>N/A</v>
      </c>
    </row>
    <row r="58" spans="1:12" x14ac:dyDescent="0.2">
      <c r="A58" s="48" t="s">
        <v>600</v>
      </c>
      <c r="B58" s="37" t="s">
        <v>213</v>
      </c>
      <c r="C58" s="38">
        <v>0</v>
      </c>
      <c r="D58" s="46" t="str">
        <f t="shared" si="11"/>
        <v>N/A</v>
      </c>
      <c r="E58" s="38">
        <v>0</v>
      </c>
      <c r="F58" s="46" t="str">
        <f t="shared" si="12"/>
        <v>N/A</v>
      </c>
      <c r="G58" s="38">
        <v>0</v>
      </c>
      <c r="H58" s="46" t="str">
        <f t="shared" si="13"/>
        <v>N/A</v>
      </c>
      <c r="I58" s="12" t="s">
        <v>1747</v>
      </c>
      <c r="J58" s="12" t="s">
        <v>1747</v>
      </c>
      <c r="K58" s="47" t="s">
        <v>739</v>
      </c>
      <c r="L58" s="9" t="str">
        <f t="shared" si="14"/>
        <v>N/A</v>
      </c>
    </row>
    <row r="59" spans="1:12" x14ac:dyDescent="0.2">
      <c r="A59" s="48" t="s">
        <v>1440</v>
      </c>
      <c r="B59" s="37" t="s">
        <v>213</v>
      </c>
      <c r="C59" s="49" t="s">
        <v>1747</v>
      </c>
      <c r="D59" s="46" t="str">
        <f t="shared" si="11"/>
        <v>N/A</v>
      </c>
      <c r="E59" s="49" t="s">
        <v>1747</v>
      </c>
      <c r="F59" s="46" t="str">
        <f t="shared" si="12"/>
        <v>N/A</v>
      </c>
      <c r="G59" s="49" t="s">
        <v>1747</v>
      </c>
      <c r="H59" s="46" t="str">
        <f t="shared" si="13"/>
        <v>N/A</v>
      </c>
      <c r="I59" s="12" t="s">
        <v>1747</v>
      </c>
      <c r="J59" s="12" t="s">
        <v>1747</v>
      </c>
      <c r="K59" s="47" t="s">
        <v>739</v>
      </c>
      <c r="L59" s="9" t="str">
        <f t="shared" si="14"/>
        <v>N/A</v>
      </c>
    </row>
    <row r="60" spans="1:12" ht="25.5" x14ac:dyDescent="0.2">
      <c r="A60" s="48" t="s">
        <v>601</v>
      </c>
      <c r="B60" s="37" t="s">
        <v>213</v>
      </c>
      <c r="C60" s="49">
        <v>12447</v>
      </c>
      <c r="D60" s="46" t="str">
        <f t="shared" si="11"/>
        <v>N/A</v>
      </c>
      <c r="E60" s="49">
        <v>4940</v>
      </c>
      <c r="F60" s="46" t="str">
        <f t="shared" si="12"/>
        <v>N/A</v>
      </c>
      <c r="G60" s="49">
        <v>0</v>
      </c>
      <c r="H60" s="46" t="str">
        <f t="shared" si="13"/>
        <v>N/A</v>
      </c>
      <c r="I60" s="12">
        <v>-60.3</v>
      </c>
      <c r="J60" s="12">
        <v>-100</v>
      </c>
      <c r="K60" s="47" t="s">
        <v>739</v>
      </c>
      <c r="L60" s="9" t="str">
        <f t="shared" si="14"/>
        <v>No</v>
      </c>
    </row>
    <row r="61" spans="1:12" x14ac:dyDescent="0.2">
      <c r="A61" s="4" t="s">
        <v>602</v>
      </c>
      <c r="B61" s="50" t="s">
        <v>213</v>
      </c>
      <c r="C61" s="1">
        <v>11</v>
      </c>
      <c r="D61" s="11" t="str">
        <f t="shared" si="11"/>
        <v>N/A</v>
      </c>
      <c r="E61" s="1">
        <v>11</v>
      </c>
      <c r="F61" s="11" t="str">
        <f t="shared" si="12"/>
        <v>N/A</v>
      </c>
      <c r="G61" s="1">
        <v>0</v>
      </c>
      <c r="H61" s="11" t="str">
        <f t="shared" si="13"/>
        <v>N/A</v>
      </c>
      <c r="I61" s="59">
        <v>0</v>
      </c>
      <c r="J61" s="59">
        <v>-100</v>
      </c>
      <c r="K61" s="50" t="s">
        <v>739</v>
      </c>
      <c r="L61" s="9" t="str">
        <f t="shared" si="14"/>
        <v>No</v>
      </c>
    </row>
    <row r="62" spans="1:12" ht="25.5" x14ac:dyDescent="0.2">
      <c r="A62" s="4" t="s">
        <v>1441</v>
      </c>
      <c r="B62" s="50" t="s">
        <v>213</v>
      </c>
      <c r="C62" s="14">
        <v>2489.4</v>
      </c>
      <c r="D62" s="11" t="str">
        <f t="shared" si="11"/>
        <v>N/A</v>
      </c>
      <c r="E62" s="14">
        <v>988</v>
      </c>
      <c r="F62" s="11" t="str">
        <f t="shared" si="12"/>
        <v>N/A</v>
      </c>
      <c r="G62" s="14" t="s">
        <v>1747</v>
      </c>
      <c r="H62" s="11" t="str">
        <f t="shared" si="13"/>
        <v>N/A</v>
      </c>
      <c r="I62" s="59">
        <v>-60.3</v>
      </c>
      <c r="J62" s="59" t="s">
        <v>1747</v>
      </c>
      <c r="K62" s="50" t="s">
        <v>739</v>
      </c>
      <c r="L62" s="9" t="str">
        <f t="shared" si="14"/>
        <v>N/A</v>
      </c>
    </row>
    <row r="63" spans="1:12" x14ac:dyDescent="0.2">
      <c r="A63" s="4" t="s">
        <v>603</v>
      </c>
      <c r="B63" s="50" t="s">
        <v>213</v>
      </c>
      <c r="C63" s="14">
        <v>140778</v>
      </c>
      <c r="D63" s="11" t="str">
        <f t="shared" si="11"/>
        <v>N/A</v>
      </c>
      <c r="E63" s="14">
        <v>432429</v>
      </c>
      <c r="F63" s="11" t="str">
        <f t="shared" si="12"/>
        <v>N/A</v>
      </c>
      <c r="G63" s="14">
        <v>30941861</v>
      </c>
      <c r="H63" s="11" t="str">
        <f t="shared" si="13"/>
        <v>N/A</v>
      </c>
      <c r="I63" s="59">
        <v>207.2</v>
      </c>
      <c r="J63" s="59">
        <v>7055</v>
      </c>
      <c r="K63" s="50" t="s">
        <v>739</v>
      </c>
      <c r="L63" s="9" t="str">
        <f t="shared" si="14"/>
        <v>No</v>
      </c>
    </row>
    <row r="64" spans="1:12" x14ac:dyDescent="0.2">
      <c r="A64" s="4" t="s">
        <v>604</v>
      </c>
      <c r="B64" s="50" t="s">
        <v>213</v>
      </c>
      <c r="C64" s="1">
        <v>11</v>
      </c>
      <c r="D64" s="11" t="str">
        <f t="shared" si="11"/>
        <v>N/A</v>
      </c>
      <c r="E64" s="1">
        <v>11</v>
      </c>
      <c r="F64" s="11" t="str">
        <f t="shared" si="12"/>
        <v>N/A</v>
      </c>
      <c r="G64" s="1">
        <v>152</v>
      </c>
      <c r="H64" s="11" t="str">
        <f t="shared" si="13"/>
        <v>N/A</v>
      </c>
      <c r="I64" s="59">
        <v>100</v>
      </c>
      <c r="J64" s="59">
        <v>3700</v>
      </c>
      <c r="K64" s="50" t="s">
        <v>739</v>
      </c>
      <c r="L64" s="9" t="str">
        <f t="shared" si="14"/>
        <v>No</v>
      </c>
    </row>
    <row r="65" spans="1:12" x14ac:dyDescent="0.2">
      <c r="A65" s="4" t="s">
        <v>1442</v>
      </c>
      <c r="B65" s="50" t="s">
        <v>213</v>
      </c>
      <c r="C65" s="14">
        <v>70389</v>
      </c>
      <c r="D65" s="11" t="str">
        <f t="shared" si="11"/>
        <v>N/A</v>
      </c>
      <c r="E65" s="14">
        <v>108107.25</v>
      </c>
      <c r="F65" s="11" t="str">
        <f t="shared" si="12"/>
        <v>N/A</v>
      </c>
      <c r="G65" s="14">
        <v>203564.875</v>
      </c>
      <c r="H65" s="11" t="str">
        <f t="shared" si="13"/>
        <v>N/A</v>
      </c>
      <c r="I65" s="59">
        <v>53.59</v>
      </c>
      <c r="J65" s="59">
        <v>88.3</v>
      </c>
      <c r="K65" s="50" t="s">
        <v>739</v>
      </c>
      <c r="L65" s="9" t="str">
        <f t="shared" si="14"/>
        <v>No</v>
      </c>
    </row>
    <row r="66" spans="1:12" x14ac:dyDescent="0.2">
      <c r="A66" s="4" t="s">
        <v>605</v>
      </c>
      <c r="B66" s="50" t="s">
        <v>213</v>
      </c>
      <c r="C66" s="14">
        <v>5913932</v>
      </c>
      <c r="D66" s="11" t="str">
        <f t="shared" si="11"/>
        <v>N/A</v>
      </c>
      <c r="E66" s="14">
        <v>61983</v>
      </c>
      <c r="F66" s="11" t="str">
        <f t="shared" si="12"/>
        <v>N/A</v>
      </c>
      <c r="G66" s="14">
        <v>0</v>
      </c>
      <c r="H66" s="11" t="str">
        <f t="shared" si="13"/>
        <v>N/A</v>
      </c>
      <c r="I66" s="59">
        <v>-99</v>
      </c>
      <c r="J66" s="59">
        <v>-100</v>
      </c>
      <c r="K66" s="50" t="s">
        <v>739</v>
      </c>
      <c r="L66" s="9" t="str">
        <f t="shared" si="14"/>
        <v>No</v>
      </c>
    </row>
    <row r="67" spans="1:12" x14ac:dyDescent="0.2">
      <c r="A67" s="4" t="s">
        <v>606</v>
      </c>
      <c r="B67" s="50" t="s">
        <v>213</v>
      </c>
      <c r="C67" s="1">
        <v>162</v>
      </c>
      <c r="D67" s="11" t="str">
        <f t="shared" si="11"/>
        <v>N/A</v>
      </c>
      <c r="E67" s="1">
        <v>11</v>
      </c>
      <c r="F67" s="11" t="str">
        <f t="shared" si="12"/>
        <v>N/A</v>
      </c>
      <c r="G67" s="1">
        <v>0</v>
      </c>
      <c r="H67" s="11" t="str">
        <f t="shared" si="13"/>
        <v>N/A</v>
      </c>
      <c r="I67" s="59">
        <v>-96.9</v>
      </c>
      <c r="J67" s="59">
        <v>-100</v>
      </c>
      <c r="K67" s="50" t="s">
        <v>739</v>
      </c>
      <c r="L67" s="9" t="str">
        <f t="shared" si="14"/>
        <v>No</v>
      </c>
    </row>
    <row r="68" spans="1:12" x14ac:dyDescent="0.2">
      <c r="A68" s="4" t="s">
        <v>1443</v>
      </c>
      <c r="B68" s="50" t="s">
        <v>213</v>
      </c>
      <c r="C68" s="14">
        <v>36505.753085999997</v>
      </c>
      <c r="D68" s="11" t="str">
        <f t="shared" si="11"/>
        <v>N/A</v>
      </c>
      <c r="E68" s="14">
        <v>12396.6</v>
      </c>
      <c r="F68" s="11" t="str">
        <f t="shared" si="12"/>
        <v>N/A</v>
      </c>
      <c r="G68" s="14" t="s">
        <v>1747</v>
      </c>
      <c r="H68" s="11" t="str">
        <f t="shared" si="13"/>
        <v>N/A</v>
      </c>
      <c r="I68" s="59">
        <v>-66</v>
      </c>
      <c r="J68" s="59" t="s">
        <v>1747</v>
      </c>
      <c r="K68" s="50" t="s">
        <v>739</v>
      </c>
      <c r="L68" s="9" t="str">
        <f t="shared" si="14"/>
        <v>N/A</v>
      </c>
    </row>
    <row r="69" spans="1:12" ht="25.5" x14ac:dyDescent="0.2">
      <c r="A69" s="4" t="s">
        <v>607</v>
      </c>
      <c r="B69" s="50" t="s">
        <v>213</v>
      </c>
      <c r="C69" s="14">
        <v>378121</v>
      </c>
      <c r="D69" s="11" t="str">
        <f t="shared" si="11"/>
        <v>N/A</v>
      </c>
      <c r="E69" s="14">
        <v>27968</v>
      </c>
      <c r="F69" s="11" t="str">
        <f t="shared" si="12"/>
        <v>N/A</v>
      </c>
      <c r="G69" s="14">
        <v>0</v>
      </c>
      <c r="H69" s="11" t="str">
        <f t="shared" si="13"/>
        <v>N/A</v>
      </c>
      <c r="I69" s="59">
        <v>-92.6</v>
      </c>
      <c r="J69" s="59">
        <v>-100</v>
      </c>
      <c r="K69" s="50" t="s">
        <v>739</v>
      </c>
      <c r="L69" s="9" t="str">
        <f t="shared" si="14"/>
        <v>No</v>
      </c>
    </row>
    <row r="70" spans="1:12" x14ac:dyDescent="0.2">
      <c r="A70" s="4" t="s">
        <v>608</v>
      </c>
      <c r="B70" s="50" t="s">
        <v>213</v>
      </c>
      <c r="C70" s="1">
        <v>520</v>
      </c>
      <c r="D70" s="11" t="str">
        <f t="shared" si="11"/>
        <v>N/A</v>
      </c>
      <c r="E70" s="1">
        <v>106</v>
      </c>
      <c r="F70" s="11" t="str">
        <f t="shared" si="12"/>
        <v>N/A</v>
      </c>
      <c r="G70" s="1">
        <v>0</v>
      </c>
      <c r="H70" s="11" t="str">
        <f t="shared" si="13"/>
        <v>N/A</v>
      </c>
      <c r="I70" s="59">
        <v>-79.599999999999994</v>
      </c>
      <c r="J70" s="59">
        <v>-100</v>
      </c>
      <c r="K70" s="50" t="s">
        <v>739</v>
      </c>
      <c r="L70" s="9" t="str">
        <f t="shared" si="14"/>
        <v>No</v>
      </c>
    </row>
    <row r="71" spans="1:12" x14ac:dyDescent="0.2">
      <c r="A71" s="4" t="s">
        <v>1444</v>
      </c>
      <c r="B71" s="50" t="s">
        <v>213</v>
      </c>
      <c r="C71" s="14">
        <v>727.15576923000003</v>
      </c>
      <c r="D71" s="11" t="str">
        <f t="shared" si="11"/>
        <v>N/A</v>
      </c>
      <c r="E71" s="14">
        <v>263.84905659999998</v>
      </c>
      <c r="F71" s="11" t="str">
        <f t="shared" si="12"/>
        <v>N/A</v>
      </c>
      <c r="G71" s="14" t="s">
        <v>1747</v>
      </c>
      <c r="H71" s="11" t="str">
        <f t="shared" si="13"/>
        <v>N/A</v>
      </c>
      <c r="I71" s="59">
        <v>-63.7</v>
      </c>
      <c r="J71" s="59" t="s">
        <v>1747</v>
      </c>
      <c r="K71" s="50" t="s">
        <v>739</v>
      </c>
      <c r="L71" s="9" t="str">
        <f t="shared" si="14"/>
        <v>N/A</v>
      </c>
    </row>
    <row r="72" spans="1:12" x14ac:dyDescent="0.2">
      <c r="A72" s="4" t="s">
        <v>609</v>
      </c>
      <c r="B72" s="50" t="s">
        <v>213</v>
      </c>
      <c r="C72" s="14">
        <v>160872</v>
      </c>
      <c r="D72" s="11" t="str">
        <f t="shared" si="11"/>
        <v>N/A</v>
      </c>
      <c r="E72" s="14">
        <v>84857</v>
      </c>
      <c r="F72" s="11" t="str">
        <f t="shared" si="12"/>
        <v>N/A</v>
      </c>
      <c r="G72" s="14">
        <v>79627</v>
      </c>
      <c r="H72" s="11" t="str">
        <f t="shared" si="13"/>
        <v>N/A</v>
      </c>
      <c r="I72" s="59">
        <v>-47.3</v>
      </c>
      <c r="J72" s="59">
        <v>-6.16</v>
      </c>
      <c r="K72" s="50" t="s">
        <v>739</v>
      </c>
      <c r="L72" s="9" t="str">
        <f t="shared" si="14"/>
        <v>Yes</v>
      </c>
    </row>
    <row r="73" spans="1:12" x14ac:dyDescent="0.2">
      <c r="A73" s="4" t="s">
        <v>610</v>
      </c>
      <c r="B73" s="50" t="s">
        <v>213</v>
      </c>
      <c r="C73" s="1">
        <v>209</v>
      </c>
      <c r="D73" s="11" t="str">
        <f t="shared" si="11"/>
        <v>N/A</v>
      </c>
      <c r="E73" s="1">
        <v>125</v>
      </c>
      <c r="F73" s="11" t="str">
        <f t="shared" si="12"/>
        <v>N/A</v>
      </c>
      <c r="G73" s="1">
        <v>117</v>
      </c>
      <c r="H73" s="11" t="str">
        <f t="shared" si="13"/>
        <v>N/A</v>
      </c>
      <c r="I73" s="59">
        <v>-40.200000000000003</v>
      </c>
      <c r="J73" s="59">
        <v>-6.4</v>
      </c>
      <c r="K73" s="50" t="s">
        <v>739</v>
      </c>
      <c r="L73" s="9" t="str">
        <f t="shared" si="14"/>
        <v>Yes</v>
      </c>
    </row>
    <row r="74" spans="1:12" x14ac:dyDescent="0.2">
      <c r="A74" s="4" t="s">
        <v>1445</v>
      </c>
      <c r="B74" s="50" t="s">
        <v>213</v>
      </c>
      <c r="C74" s="14">
        <v>769.72248804000003</v>
      </c>
      <c r="D74" s="11" t="str">
        <f t="shared" si="11"/>
        <v>N/A</v>
      </c>
      <c r="E74" s="14">
        <v>678.85599999999999</v>
      </c>
      <c r="F74" s="11" t="str">
        <f t="shared" si="12"/>
        <v>N/A</v>
      </c>
      <c r="G74" s="14">
        <v>680.57264956999995</v>
      </c>
      <c r="H74" s="11" t="str">
        <f t="shared" si="13"/>
        <v>N/A</v>
      </c>
      <c r="I74" s="59">
        <v>-11.8</v>
      </c>
      <c r="J74" s="59">
        <v>0.25290000000000001</v>
      </c>
      <c r="K74" s="50" t="s">
        <v>739</v>
      </c>
      <c r="L74" s="9" t="str">
        <f t="shared" si="14"/>
        <v>Yes</v>
      </c>
    </row>
    <row r="75" spans="1:12" ht="25.5" x14ac:dyDescent="0.2">
      <c r="A75" s="4" t="s">
        <v>611</v>
      </c>
      <c r="B75" s="50" t="s">
        <v>213</v>
      </c>
      <c r="C75" s="14">
        <v>2435</v>
      </c>
      <c r="D75" s="11" t="str">
        <f t="shared" si="11"/>
        <v>N/A</v>
      </c>
      <c r="E75" s="14">
        <v>715</v>
      </c>
      <c r="F75" s="11" t="str">
        <f t="shared" si="12"/>
        <v>N/A</v>
      </c>
      <c r="G75" s="14">
        <v>0</v>
      </c>
      <c r="H75" s="11" t="str">
        <f t="shared" si="13"/>
        <v>N/A</v>
      </c>
      <c r="I75" s="59">
        <v>-70.599999999999994</v>
      </c>
      <c r="J75" s="59">
        <v>-100</v>
      </c>
      <c r="K75" s="50" t="s">
        <v>739</v>
      </c>
      <c r="L75" s="9" t="str">
        <f t="shared" si="14"/>
        <v>No</v>
      </c>
    </row>
    <row r="76" spans="1:12" x14ac:dyDescent="0.2">
      <c r="A76" s="48" t="s">
        <v>612</v>
      </c>
      <c r="B76" s="37" t="s">
        <v>213</v>
      </c>
      <c r="C76" s="38">
        <v>20</v>
      </c>
      <c r="D76" s="46" t="str">
        <f t="shared" si="11"/>
        <v>N/A</v>
      </c>
      <c r="E76" s="38">
        <v>11</v>
      </c>
      <c r="F76" s="46" t="str">
        <f t="shared" si="12"/>
        <v>N/A</v>
      </c>
      <c r="G76" s="38">
        <v>0</v>
      </c>
      <c r="H76" s="46" t="str">
        <f t="shared" si="13"/>
        <v>N/A</v>
      </c>
      <c r="I76" s="12">
        <v>-80</v>
      </c>
      <c r="J76" s="12">
        <v>-100</v>
      </c>
      <c r="K76" s="47" t="s">
        <v>739</v>
      </c>
      <c r="L76" s="9" t="str">
        <f t="shared" si="14"/>
        <v>No</v>
      </c>
    </row>
    <row r="77" spans="1:12" ht="25.5" x14ac:dyDescent="0.2">
      <c r="A77" s="48" t="s">
        <v>1446</v>
      </c>
      <c r="B77" s="37" t="s">
        <v>213</v>
      </c>
      <c r="C77" s="49">
        <v>121.75</v>
      </c>
      <c r="D77" s="46" t="str">
        <f t="shared" si="11"/>
        <v>N/A</v>
      </c>
      <c r="E77" s="49">
        <v>178.75</v>
      </c>
      <c r="F77" s="46" t="str">
        <f t="shared" si="12"/>
        <v>N/A</v>
      </c>
      <c r="G77" s="49" t="s">
        <v>1747</v>
      </c>
      <c r="H77" s="46" t="str">
        <f t="shared" si="13"/>
        <v>N/A</v>
      </c>
      <c r="I77" s="12">
        <v>46.82</v>
      </c>
      <c r="J77" s="12" t="s">
        <v>1747</v>
      </c>
      <c r="K77" s="47" t="s">
        <v>739</v>
      </c>
      <c r="L77" s="9" t="str">
        <f t="shared" si="14"/>
        <v>N/A</v>
      </c>
    </row>
    <row r="78" spans="1:12" ht="25.5" x14ac:dyDescent="0.2">
      <c r="A78" s="48" t="s">
        <v>613</v>
      </c>
      <c r="B78" s="37" t="s">
        <v>213</v>
      </c>
      <c r="C78" s="49">
        <v>195396</v>
      </c>
      <c r="D78" s="46" t="str">
        <f t="shared" si="11"/>
        <v>N/A</v>
      </c>
      <c r="E78" s="49">
        <v>11897</v>
      </c>
      <c r="F78" s="46" t="str">
        <f t="shared" si="12"/>
        <v>N/A</v>
      </c>
      <c r="G78" s="49">
        <v>15745</v>
      </c>
      <c r="H78" s="46" t="str">
        <f t="shared" si="13"/>
        <v>N/A</v>
      </c>
      <c r="I78" s="12">
        <v>-93.9</v>
      </c>
      <c r="J78" s="12">
        <v>32.340000000000003</v>
      </c>
      <c r="K78" s="47" t="s">
        <v>739</v>
      </c>
      <c r="L78" s="9" t="str">
        <f t="shared" si="14"/>
        <v>No</v>
      </c>
    </row>
    <row r="79" spans="1:12" x14ac:dyDescent="0.2">
      <c r="A79" s="48" t="s">
        <v>614</v>
      </c>
      <c r="B79" s="37" t="s">
        <v>213</v>
      </c>
      <c r="C79" s="38">
        <v>421</v>
      </c>
      <c r="D79" s="46" t="str">
        <f t="shared" si="11"/>
        <v>N/A</v>
      </c>
      <c r="E79" s="38">
        <v>49</v>
      </c>
      <c r="F79" s="46" t="str">
        <f t="shared" si="12"/>
        <v>N/A</v>
      </c>
      <c r="G79" s="38">
        <v>116</v>
      </c>
      <c r="H79" s="46" t="str">
        <f t="shared" si="13"/>
        <v>N/A</v>
      </c>
      <c r="I79" s="12">
        <v>-88.4</v>
      </c>
      <c r="J79" s="12">
        <v>136.69999999999999</v>
      </c>
      <c r="K79" s="47" t="s">
        <v>739</v>
      </c>
      <c r="L79" s="9" t="str">
        <f t="shared" si="14"/>
        <v>No</v>
      </c>
    </row>
    <row r="80" spans="1:12" x14ac:dyDescent="0.2">
      <c r="A80" s="48" t="s">
        <v>1447</v>
      </c>
      <c r="B80" s="37" t="s">
        <v>213</v>
      </c>
      <c r="C80" s="49">
        <v>464.12351544000001</v>
      </c>
      <c r="D80" s="46" t="str">
        <f t="shared" si="11"/>
        <v>N/A</v>
      </c>
      <c r="E80" s="49">
        <v>242.79591837000001</v>
      </c>
      <c r="F80" s="46" t="str">
        <f t="shared" si="12"/>
        <v>N/A</v>
      </c>
      <c r="G80" s="49">
        <v>135.73275862</v>
      </c>
      <c r="H80" s="46" t="str">
        <f t="shared" si="13"/>
        <v>N/A</v>
      </c>
      <c r="I80" s="12">
        <v>-47.7</v>
      </c>
      <c r="J80" s="12">
        <v>-44.1</v>
      </c>
      <c r="K80" s="47" t="s">
        <v>739</v>
      </c>
      <c r="L80" s="9" t="str">
        <f t="shared" si="14"/>
        <v>No</v>
      </c>
    </row>
    <row r="81" spans="1:12" x14ac:dyDescent="0.2">
      <c r="A81" s="48" t="s">
        <v>615</v>
      </c>
      <c r="B81" s="37" t="s">
        <v>213</v>
      </c>
      <c r="C81" s="49">
        <v>74643</v>
      </c>
      <c r="D81" s="46" t="str">
        <f t="shared" si="11"/>
        <v>N/A</v>
      </c>
      <c r="E81" s="49">
        <v>44695</v>
      </c>
      <c r="F81" s="46" t="str">
        <f t="shared" si="12"/>
        <v>N/A</v>
      </c>
      <c r="G81" s="49">
        <v>43747</v>
      </c>
      <c r="H81" s="46" t="str">
        <f t="shared" si="13"/>
        <v>N/A</v>
      </c>
      <c r="I81" s="12">
        <v>-40.1</v>
      </c>
      <c r="J81" s="12">
        <v>-2.12</v>
      </c>
      <c r="K81" s="47" t="s">
        <v>739</v>
      </c>
      <c r="L81" s="9" t="str">
        <f t="shared" si="14"/>
        <v>Yes</v>
      </c>
    </row>
    <row r="82" spans="1:12" x14ac:dyDescent="0.2">
      <c r="A82" s="48" t="s">
        <v>616</v>
      </c>
      <c r="B82" s="37" t="s">
        <v>213</v>
      </c>
      <c r="C82" s="38">
        <v>187</v>
      </c>
      <c r="D82" s="46" t="str">
        <f t="shared" si="11"/>
        <v>N/A</v>
      </c>
      <c r="E82" s="38">
        <v>32</v>
      </c>
      <c r="F82" s="46" t="str">
        <f t="shared" si="12"/>
        <v>N/A</v>
      </c>
      <c r="G82" s="38">
        <v>110</v>
      </c>
      <c r="H82" s="46" t="str">
        <f t="shared" si="13"/>
        <v>N/A</v>
      </c>
      <c r="I82" s="12">
        <v>-82.9</v>
      </c>
      <c r="J82" s="12">
        <v>243.8</v>
      </c>
      <c r="K82" s="47" t="s">
        <v>739</v>
      </c>
      <c r="L82" s="9" t="str">
        <f t="shared" si="14"/>
        <v>No</v>
      </c>
    </row>
    <row r="83" spans="1:12" x14ac:dyDescent="0.2">
      <c r="A83" s="48" t="s">
        <v>1448</v>
      </c>
      <c r="B83" s="37" t="s">
        <v>213</v>
      </c>
      <c r="C83" s="49">
        <v>399.16042780999999</v>
      </c>
      <c r="D83" s="46" t="str">
        <f t="shared" si="11"/>
        <v>N/A</v>
      </c>
      <c r="E83" s="49">
        <v>1396.71875</v>
      </c>
      <c r="F83" s="46" t="str">
        <f t="shared" si="12"/>
        <v>N/A</v>
      </c>
      <c r="G83" s="49">
        <v>397.7</v>
      </c>
      <c r="H83" s="46" t="str">
        <f t="shared" si="13"/>
        <v>N/A</v>
      </c>
      <c r="I83" s="12">
        <v>249.9</v>
      </c>
      <c r="J83" s="12">
        <v>-71.5</v>
      </c>
      <c r="K83" s="47" t="s">
        <v>739</v>
      </c>
      <c r="L83" s="9" t="str">
        <f t="shared" si="14"/>
        <v>No</v>
      </c>
    </row>
    <row r="84" spans="1:12" ht="25.5" x14ac:dyDescent="0.2">
      <c r="A84" s="48" t="s">
        <v>617</v>
      </c>
      <c r="B84" s="37" t="s">
        <v>213</v>
      </c>
      <c r="C84" s="49">
        <v>5257030</v>
      </c>
      <c r="D84" s="46" t="str">
        <f t="shared" si="11"/>
        <v>N/A</v>
      </c>
      <c r="E84" s="49">
        <v>171579</v>
      </c>
      <c r="F84" s="46" t="str">
        <f t="shared" si="12"/>
        <v>N/A</v>
      </c>
      <c r="G84" s="49">
        <v>0</v>
      </c>
      <c r="H84" s="46" t="str">
        <f t="shared" si="13"/>
        <v>N/A</v>
      </c>
      <c r="I84" s="12">
        <v>-96.7</v>
      </c>
      <c r="J84" s="12">
        <v>-100</v>
      </c>
      <c r="K84" s="47" t="s">
        <v>739</v>
      </c>
      <c r="L84" s="9" t="str">
        <f t="shared" si="14"/>
        <v>No</v>
      </c>
    </row>
    <row r="85" spans="1:12" x14ac:dyDescent="0.2">
      <c r="A85" s="48" t="s">
        <v>618</v>
      </c>
      <c r="B85" s="37" t="s">
        <v>213</v>
      </c>
      <c r="C85" s="38">
        <v>151</v>
      </c>
      <c r="D85" s="46" t="str">
        <f t="shared" si="11"/>
        <v>N/A</v>
      </c>
      <c r="E85" s="38">
        <v>21</v>
      </c>
      <c r="F85" s="46" t="str">
        <f t="shared" si="12"/>
        <v>N/A</v>
      </c>
      <c r="G85" s="38">
        <v>0</v>
      </c>
      <c r="H85" s="46" t="str">
        <f t="shared" si="13"/>
        <v>N/A</v>
      </c>
      <c r="I85" s="12">
        <v>-86.1</v>
      </c>
      <c r="J85" s="12">
        <v>-100</v>
      </c>
      <c r="K85" s="47" t="s">
        <v>739</v>
      </c>
      <c r="L85" s="9" t="str">
        <f t="shared" si="14"/>
        <v>No</v>
      </c>
    </row>
    <row r="86" spans="1:12" ht="25.5" x14ac:dyDescent="0.2">
      <c r="A86" s="48" t="s">
        <v>1449</v>
      </c>
      <c r="B86" s="37" t="s">
        <v>213</v>
      </c>
      <c r="C86" s="49">
        <v>34814.768212000003</v>
      </c>
      <c r="D86" s="46" t="str">
        <f t="shared" si="11"/>
        <v>N/A</v>
      </c>
      <c r="E86" s="49">
        <v>8170.4285713999998</v>
      </c>
      <c r="F86" s="46" t="str">
        <f t="shared" si="12"/>
        <v>N/A</v>
      </c>
      <c r="G86" s="49" t="s">
        <v>1747</v>
      </c>
      <c r="H86" s="46" t="str">
        <f t="shared" si="13"/>
        <v>N/A</v>
      </c>
      <c r="I86" s="12">
        <v>-76.5</v>
      </c>
      <c r="J86" s="12" t="s">
        <v>1747</v>
      </c>
      <c r="K86" s="47" t="s">
        <v>739</v>
      </c>
      <c r="L86" s="9" t="str">
        <f t="shared" si="14"/>
        <v>N/A</v>
      </c>
    </row>
    <row r="87" spans="1:12" ht="25.5" x14ac:dyDescent="0.2">
      <c r="A87" s="48" t="s">
        <v>619</v>
      </c>
      <c r="B87" s="37" t="s">
        <v>213</v>
      </c>
      <c r="C87" s="49">
        <v>204123</v>
      </c>
      <c r="D87" s="46" t="str">
        <f t="shared" si="11"/>
        <v>N/A</v>
      </c>
      <c r="E87" s="49">
        <v>15455</v>
      </c>
      <c r="F87" s="46" t="str">
        <f t="shared" si="12"/>
        <v>N/A</v>
      </c>
      <c r="G87" s="49">
        <v>11332</v>
      </c>
      <c r="H87" s="46" t="str">
        <f t="shared" si="13"/>
        <v>N/A</v>
      </c>
      <c r="I87" s="12">
        <v>-92.4</v>
      </c>
      <c r="J87" s="12">
        <v>-26.7</v>
      </c>
      <c r="K87" s="47" t="s">
        <v>739</v>
      </c>
      <c r="L87" s="9" t="str">
        <f t="shared" si="14"/>
        <v>Yes</v>
      </c>
    </row>
    <row r="88" spans="1:12" x14ac:dyDescent="0.2">
      <c r="A88" s="48" t="s">
        <v>620</v>
      </c>
      <c r="B88" s="37" t="s">
        <v>213</v>
      </c>
      <c r="C88" s="38">
        <v>496</v>
      </c>
      <c r="D88" s="46" t="str">
        <f t="shared" si="11"/>
        <v>N/A</v>
      </c>
      <c r="E88" s="38">
        <v>88</v>
      </c>
      <c r="F88" s="46" t="str">
        <f t="shared" si="12"/>
        <v>N/A</v>
      </c>
      <c r="G88" s="38">
        <v>65</v>
      </c>
      <c r="H88" s="46" t="str">
        <f t="shared" si="13"/>
        <v>N/A</v>
      </c>
      <c r="I88" s="12">
        <v>-82.3</v>
      </c>
      <c r="J88" s="12">
        <v>-26.1</v>
      </c>
      <c r="K88" s="47" t="s">
        <v>739</v>
      </c>
      <c r="L88" s="9" t="str">
        <f t="shared" si="14"/>
        <v>Yes</v>
      </c>
    </row>
    <row r="89" spans="1:12" x14ac:dyDescent="0.2">
      <c r="A89" s="48" t="s">
        <v>1450</v>
      </c>
      <c r="B89" s="37" t="s">
        <v>213</v>
      </c>
      <c r="C89" s="49">
        <v>411.53830644999999</v>
      </c>
      <c r="D89" s="46" t="str">
        <f t="shared" si="11"/>
        <v>N/A</v>
      </c>
      <c r="E89" s="49">
        <v>175.625</v>
      </c>
      <c r="F89" s="46" t="str">
        <f t="shared" si="12"/>
        <v>N/A</v>
      </c>
      <c r="G89" s="49">
        <v>174.33846154</v>
      </c>
      <c r="H89" s="46" t="str">
        <f t="shared" si="13"/>
        <v>N/A</v>
      </c>
      <c r="I89" s="12">
        <v>-57.3</v>
      </c>
      <c r="J89" s="12">
        <v>-0.73299999999999998</v>
      </c>
      <c r="K89" s="47" t="s">
        <v>739</v>
      </c>
      <c r="L89" s="9" t="str">
        <f t="shared" si="14"/>
        <v>Yes</v>
      </c>
    </row>
    <row r="90" spans="1:12" x14ac:dyDescent="0.2">
      <c r="A90" s="48" t="s">
        <v>621</v>
      </c>
      <c r="B90" s="37" t="s">
        <v>213</v>
      </c>
      <c r="C90" s="49">
        <v>849387</v>
      </c>
      <c r="D90" s="46" t="str">
        <f t="shared" si="11"/>
        <v>N/A</v>
      </c>
      <c r="E90" s="49">
        <v>446877</v>
      </c>
      <c r="F90" s="46" t="str">
        <f t="shared" si="12"/>
        <v>N/A</v>
      </c>
      <c r="G90" s="49">
        <v>489755</v>
      </c>
      <c r="H90" s="46" t="str">
        <f t="shared" si="13"/>
        <v>N/A</v>
      </c>
      <c r="I90" s="12">
        <v>-47.4</v>
      </c>
      <c r="J90" s="12">
        <v>9.5950000000000006</v>
      </c>
      <c r="K90" s="47" t="s">
        <v>739</v>
      </c>
      <c r="L90" s="9" t="str">
        <f t="shared" si="14"/>
        <v>Yes</v>
      </c>
    </row>
    <row r="91" spans="1:12" x14ac:dyDescent="0.2">
      <c r="A91" s="48" t="s">
        <v>622</v>
      </c>
      <c r="B91" s="37" t="s">
        <v>213</v>
      </c>
      <c r="C91" s="38">
        <v>530</v>
      </c>
      <c r="D91" s="46" t="str">
        <f t="shared" si="11"/>
        <v>N/A</v>
      </c>
      <c r="E91" s="38">
        <v>222</v>
      </c>
      <c r="F91" s="46" t="str">
        <f t="shared" si="12"/>
        <v>N/A</v>
      </c>
      <c r="G91" s="38">
        <v>239</v>
      </c>
      <c r="H91" s="46" t="str">
        <f t="shared" si="13"/>
        <v>N/A</v>
      </c>
      <c r="I91" s="12">
        <v>-58.1</v>
      </c>
      <c r="J91" s="12">
        <v>7.6580000000000004</v>
      </c>
      <c r="K91" s="47" t="s">
        <v>739</v>
      </c>
      <c r="L91" s="9" t="str">
        <f t="shared" si="14"/>
        <v>Yes</v>
      </c>
    </row>
    <row r="92" spans="1:12" x14ac:dyDescent="0.2">
      <c r="A92" s="48" t="s">
        <v>1451</v>
      </c>
      <c r="B92" s="37" t="s">
        <v>213</v>
      </c>
      <c r="C92" s="49">
        <v>1602.6169811</v>
      </c>
      <c r="D92" s="46" t="str">
        <f t="shared" si="11"/>
        <v>N/A</v>
      </c>
      <c r="E92" s="49">
        <v>2012.9594595000001</v>
      </c>
      <c r="F92" s="46" t="str">
        <f t="shared" si="12"/>
        <v>N/A</v>
      </c>
      <c r="G92" s="49">
        <v>2049.1841003999998</v>
      </c>
      <c r="H92" s="46" t="str">
        <f t="shared" si="13"/>
        <v>N/A</v>
      </c>
      <c r="I92" s="12">
        <v>25.6</v>
      </c>
      <c r="J92" s="12">
        <v>1.8</v>
      </c>
      <c r="K92" s="47" t="s">
        <v>739</v>
      </c>
      <c r="L92" s="9" t="str">
        <f t="shared" si="14"/>
        <v>Yes</v>
      </c>
    </row>
    <row r="93" spans="1:12" ht="25.5" x14ac:dyDescent="0.2">
      <c r="A93" s="48" t="s">
        <v>623</v>
      </c>
      <c r="B93" s="37" t="s">
        <v>213</v>
      </c>
      <c r="C93" s="49">
        <v>970803</v>
      </c>
      <c r="D93" s="46" t="str">
        <f t="shared" si="11"/>
        <v>N/A</v>
      </c>
      <c r="E93" s="49">
        <v>352052</v>
      </c>
      <c r="F93" s="46" t="str">
        <f t="shared" si="12"/>
        <v>N/A</v>
      </c>
      <c r="G93" s="49">
        <v>10273841</v>
      </c>
      <c r="H93" s="46" t="str">
        <f t="shared" si="13"/>
        <v>N/A</v>
      </c>
      <c r="I93" s="12">
        <v>-63.7</v>
      </c>
      <c r="J93" s="12">
        <v>2818</v>
      </c>
      <c r="K93" s="47" t="s">
        <v>739</v>
      </c>
      <c r="L93" s="9" t="str">
        <f t="shared" si="14"/>
        <v>No</v>
      </c>
    </row>
    <row r="94" spans="1:12" x14ac:dyDescent="0.2">
      <c r="A94" s="51" t="s">
        <v>624</v>
      </c>
      <c r="B94" s="38" t="s">
        <v>213</v>
      </c>
      <c r="C94" s="38">
        <v>126</v>
      </c>
      <c r="D94" s="46" t="str">
        <f t="shared" si="11"/>
        <v>N/A</v>
      </c>
      <c r="E94" s="38">
        <v>20</v>
      </c>
      <c r="F94" s="46" t="str">
        <f t="shared" si="12"/>
        <v>N/A</v>
      </c>
      <c r="G94" s="38">
        <v>383</v>
      </c>
      <c r="H94" s="46" t="str">
        <f t="shared" si="13"/>
        <v>N/A</v>
      </c>
      <c r="I94" s="12">
        <v>-84.1</v>
      </c>
      <c r="J94" s="12">
        <v>1815</v>
      </c>
      <c r="K94" s="52" t="s">
        <v>739</v>
      </c>
      <c r="L94" s="9" t="str">
        <f t="shared" si="14"/>
        <v>No</v>
      </c>
    </row>
    <row r="95" spans="1:12" ht="25.5" x14ac:dyDescent="0.2">
      <c r="A95" s="48" t="s">
        <v>1452</v>
      </c>
      <c r="B95" s="37" t="s">
        <v>213</v>
      </c>
      <c r="C95" s="49">
        <v>7704.7857143000001</v>
      </c>
      <c r="D95" s="46" t="str">
        <f t="shared" si="11"/>
        <v>N/A</v>
      </c>
      <c r="E95" s="49">
        <v>17602.599999999999</v>
      </c>
      <c r="F95" s="46" t="str">
        <f t="shared" si="12"/>
        <v>N/A</v>
      </c>
      <c r="G95" s="49">
        <v>26824.650130999999</v>
      </c>
      <c r="H95" s="46" t="str">
        <f t="shared" si="13"/>
        <v>N/A</v>
      </c>
      <c r="I95" s="12">
        <v>128.5</v>
      </c>
      <c r="J95" s="12">
        <v>52.39</v>
      </c>
      <c r="K95" s="47" t="s">
        <v>739</v>
      </c>
      <c r="L95" s="9" t="str">
        <f t="shared" si="14"/>
        <v>No</v>
      </c>
    </row>
    <row r="96" spans="1:12" ht="25.5" x14ac:dyDescent="0.2">
      <c r="A96" s="48" t="s">
        <v>625</v>
      </c>
      <c r="B96" s="37" t="s">
        <v>213</v>
      </c>
      <c r="C96" s="49">
        <v>10739</v>
      </c>
      <c r="D96" s="46" t="str">
        <f t="shared" si="11"/>
        <v>N/A</v>
      </c>
      <c r="E96" s="49">
        <v>657</v>
      </c>
      <c r="F96" s="46" t="str">
        <f t="shared" si="12"/>
        <v>N/A</v>
      </c>
      <c r="G96" s="49">
        <v>0</v>
      </c>
      <c r="H96" s="46" t="str">
        <f t="shared" si="13"/>
        <v>N/A</v>
      </c>
      <c r="I96" s="12">
        <v>-93.9</v>
      </c>
      <c r="J96" s="12">
        <v>-100</v>
      </c>
      <c r="K96" s="47" t="s">
        <v>739</v>
      </c>
      <c r="L96" s="9" t="str">
        <f t="shared" si="14"/>
        <v>No</v>
      </c>
    </row>
    <row r="97" spans="1:12" x14ac:dyDescent="0.2">
      <c r="A97" s="48" t="s">
        <v>626</v>
      </c>
      <c r="B97" s="37" t="s">
        <v>213</v>
      </c>
      <c r="C97" s="38">
        <v>47</v>
      </c>
      <c r="D97" s="46" t="str">
        <f t="shared" si="11"/>
        <v>N/A</v>
      </c>
      <c r="E97" s="38">
        <v>11</v>
      </c>
      <c r="F97" s="46" t="str">
        <f t="shared" si="12"/>
        <v>N/A</v>
      </c>
      <c r="G97" s="38">
        <v>0</v>
      </c>
      <c r="H97" s="46" t="str">
        <f t="shared" si="13"/>
        <v>N/A</v>
      </c>
      <c r="I97" s="12">
        <v>-89.4</v>
      </c>
      <c r="J97" s="12">
        <v>-100</v>
      </c>
      <c r="K97" s="47" t="s">
        <v>739</v>
      </c>
      <c r="L97" s="9" t="str">
        <f t="shared" si="14"/>
        <v>No</v>
      </c>
    </row>
    <row r="98" spans="1:12" ht="25.5" x14ac:dyDescent="0.2">
      <c r="A98" s="48" t="s">
        <v>1453</v>
      </c>
      <c r="B98" s="37" t="s">
        <v>213</v>
      </c>
      <c r="C98" s="49">
        <v>228.48936169999999</v>
      </c>
      <c r="D98" s="46" t="str">
        <f t="shared" si="11"/>
        <v>N/A</v>
      </c>
      <c r="E98" s="49">
        <v>131.4</v>
      </c>
      <c r="F98" s="46" t="str">
        <f t="shared" si="12"/>
        <v>N/A</v>
      </c>
      <c r="G98" s="49" t="s">
        <v>1747</v>
      </c>
      <c r="H98" s="46" t="str">
        <f t="shared" si="13"/>
        <v>N/A</v>
      </c>
      <c r="I98" s="12">
        <v>-42.5</v>
      </c>
      <c r="J98" s="12" t="s">
        <v>1747</v>
      </c>
      <c r="K98" s="47" t="s">
        <v>739</v>
      </c>
      <c r="L98" s="9" t="str">
        <f t="shared" si="14"/>
        <v>N/A</v>
      </c>
    </row>
    <row r="99" spans="1:12" ht="25.5" x14ac:dyDescent="0.2">
      <c r="A99" s="48" t="s">
        <v>627</v>
      </c>
      <c r="B99" s="37" t="s">
        <v>213</v>
      </c>
      <c r="C99" s="49">
        <v>0</v>
      </c>
      <c r="D99" s="46" t="str">
        <f t="shared" si="11"/>
        <v>N/A</v>
      </c>
      <c r="E99" s="49">
        <v>0</v>
      </c>
      <c r="F99" s="46" t="str">
        <f t="shared" si="12"/>
        <v>N/A</v>
      </c>
      <c r="G99" s="49">
        <v>0</v>
      </c>
      <c r="H99" s="46" t="str">
        <f t="shared" si="13"/>
        <v>N/A</v>
      </c>
      <c r="I99" s="12" t="s">
        <v>1747</v>
      </c>
      <c r="J99" s="12" t="s">
        <v>1747</v>
      </c>
      <c r="K99" s="47" t="s">
        <v>739</v>
      </c>
      <c r="L99" s="9" t="str">
        <f t="shared" si="14"/>
        <v>N/A</v>
      </c>
    </row>
    <row r="100" spans="1:12" x14ac:dyDescent="0.2">
      <c r="A100" s="48" t="s">
        <v>628</v>
      </c>
      <c r="B100" s="37" t="s">
        <v>213</v>
      </c>
      <c r="C100" s="38">
        <v>0</v>
      </c>
      <c r="D100" s="46" t="str">
        <f t="shared" si="11"/>
        <v>N/A</v>
      </c>
      <c r="E100" s="38">
        <v>0</v>
      </c>
      <c r="F100" s="46" t="str">
        <f t="shared" si="12"/>
        <v>N/A</v>
      </c>
      <c r="G100" s="38">
        <v>0</v>
      </c>
      <c r="H100" s="46" t="str">
        <f t="shared" si="13"/>
        <v>N/A</v>
      </c>
      <c r="I100" s="12" t="s">
        <v>1747</v>
      </c>
      <c r="J100" s="12" t="s">
        <v>1747</v>
      </c>
      <c r="K100" s="47" t="s">
        <v>739</v>
      </c>
      <c r="L100" s="9" t="str">
        <f t="shared" si="14"/>
        <v>N/A</v>
      </c>
    </row>
    <row r="101" spans="1:12" ht="25.5" x14ac:dyDescent="0.2">
      <c r="A101" s="48" t="s">
        <v>1454</v>
      </c>
      <c r="B101" s="37" t="s">
        <v>213</v>
      </c>
      <c r="C101" s="49" t="s">
        <v>1747</v>
      </c>
      <c r="D101" s="46" t="str">
        <f t="shared" si="11"/>
        <v>N/A</v>
      </c>
      <c r="E101" s="49" t="s">
        <v>1747</v>
      </c>
      <c r="F101" s="46" t="str">
        <f t="shared" si="12"/>
        <v>N/A</v>
      </c>
      <c r="G101" s="49" t="s">
        <v>1747</v>
      </c>
      <c r="H101" s="46" t="str">
        <f t="shared" si="13"/>
        <v>N/A</v>
      </c>
      <c r="I101" s="12" t="s">
        <v>1747</v>
      </c>
      <c r="J101" s="12" t="s">
        <v>1747</v>
      </c>
      <c r="K101" s="47" t="s">
        <v>739</v>
      </c>
      <c r="L101" s="9" t="str">
        <f t="shared" si="14"/>
        <v>N/A</v>
      </c>
    </row>
    <row r="102" spans="1:12" ht="25.5" x14ac:dyDescent="0.2">
      <c r="A102" s="48" t="s">
        <v>629</v>
      </c>
      <c r="B102" s="37" t="s">
        <v>213</v>
      </c>
      <c r="C102" s="49">
        <v>0</v>
      </c>
      <c r="D102" s="46" t="str">
        <f t="shared" si="11"/>
        <v>N/A</v>
      </c>
      <c r="E102" s="49">
        <v>0</v>
      </c>
      <c r="F102" s="46" t="str">
        <f t="shared" si="12"/>
        <v>N/A</v>
      </c>
      <c r="G102" s="49">
        <v>0</v>
      </c>
      <c r="H102" s="46" t="str">
        <f t="shared" si="13"/>
        <v>N/A</v>
      </c>
      <c r="I102" s="12" t="s">
        <v>1747</v>
      </c>
      <c r="J102" s="12" t="s">
        <v>1747</v>
      </c>
      <c r="K102" s="47" t="s">
        <v>739</v>
      </c>
      <c r="L102" s="9" t="str">
        <f t="shared" si="14"/>
        <v>N/A</v>
      </c>
    </row>
    <row r="103" spans="1:12" ht="25.5" x14ac:dyDescent="0.2">
      <c r="A103" s="48" t="s">
        <v>630</v>
      </c>
      <c r="B103" s="37" t="s">
        <v>213</v>
      </c>
      <c r="C103" s="38">
        <v>0</v>
      </c>
      <c r="D103" s="46" t="str">
        <f t="shared" si="11"/>
        <v>N/A</v>
      </c>
      <c r="E103" s="38">
        <v>0</v>
      </c>
      <c r="F103" s="46" t="str">
        <f t="shared" si="12"/>
        <v>N/A</v>
      </c>
      <c r="G103" s="38">
        <v>0</v>
      </c>
      <c r="H103" s="46" t="str">
        <f t="shared" si="13"/>
        <v>N/A</v>
      </c>
      <c r="I103" s="12" t="s">
        <v>1747</v>
      </c>
      <c r="J103" s="12" t="s">
        <v>1747</v>
      </c>
      <c r="K103" s="47" t="s">
        <v>739</v>
      </c>
      <c r="L103" s="9" t="str">
        <f t="shared" si="14"/>
        <v>N/A</v>
      </c>
    </row>
    <row r="104" spans="1:12" ht="25.5" x14ac:dyDescent="0.2">
      <c r="A104" s="48" t="s">
        <v>1455</v>
      </c>
      <c r="B104" s="37" t="s">
        <v>213</v>
      </c>
      <c r="C104" s="49" t="s">
        <v>1747</v>
      </c>
      <c r="D104" s="46" t="str">
        <f t="shared" si="11"/>
        <v>N/A</v>
      </c>
      <c r="E104" s="49" t="s">
        <v>1747</v>
      </c>
      <c r="F104" s="46" t="str">
        <f t="shared" si="12"/>
        <v>N/A</v>
      </c>
      <c r="G104" s="49" t="s">
        <v>1747</v>
      </c>
      <c r="H104" s="46" t="str">
        <f t="shared" si="13"/>
        <v>N/A</v>
      </c>
      <c r="I104" s="12" t="s">
        <v>1747</v>
      </c>
      <c r="J104" s="12" t="s">
        <v>1747</v>
      </c>
      <c r="K104" s="47" t="s">
        <v>739</v>
      </c>
      <c r="L104" s="9" t="str">
        <f t="shared" si="14"/>
        <v>N/A</v>
      </c>
    </row>
    <row r="105" spans="1:12" ht="25.5" x14ac:dyDescent="0.2">
      <c r="A105" s="48" t="s">
        <v>631</v>
      </c>
      <c r="B105" s="37" t="s">
        <v>213</v>
      </c>
      <c r="C105" s="49">
        <v>8157</v>
      </c>
      <c r="D105" s="46" t="str">
        <f t="shared" si="11"/>
        <v>N/A</v>
      </c>
      <c r="E105" s="49">
        <v>606</v>
      </c>
      <c r="F105" s="46" t="str">
        <f t="shared" si="12"/>
        <v>N/A</v>
      </c>
      <c r="G105" s="49">
        <v>1568</v>
      </c>
      <c r="H105" s="46" t="str">
        <f t="shared" si="13"/>
        <v>N/A</v>
      </c>
      <c r="I105" s="12">
        <v>-92.6</v>
      </c>
      <c r="J105" s="12">
        <v>158.69999999999999</v>
      </c>
      <c r="K105" s="47" t="s">
        <v>739</v>
      </c>
      <c r="L105" s="9" t="str">
        <f t="shared" si="14"/>
        <v>No</v>
      </c>
    </row>
    <row r="106" spans="1:12" x14ac:dyDescent="0.2">
      <c r="A106" s="48" t="s">
        <v>632</v>
      </c>
      <c r="B106" s="37" t="s">
        <v>213</v>
      </c>
      <c r="C106" s="38">
        <v>53</v>
      </c>
      <c r="D106" s="46" t="str">
        <f t="shared" si="11"/>
        <v>N/A</v>
      </c>
      <c r="E106" s="38">
        <v>11</v>
      </c>
      <c r="F106" s="46" t="str">
        <f t="shared" si="12"/>
        <v>N/A</v>
      </c>
      <c r="G106" s="38">
        <v>11</v>
      </c>
      <c r="H106" s="46" t="str">
        <f t="shared" si="13"/>
        <v>N/A</v>
      </c>
      <c r="I106" s="12">
        <v>-88.7</v>
      </c>
      <c r="J106" s="12">
        <v>83.33</v>
      </c>
      <c r="K106" s="47" t="s">
        <v>739</v>
      </c>
      <c r="L106" s="9" t="str">
        <f t="shared" si="14"/>
        <v>No</v>
      </c>
    </row>
    <row r="107" spans="1:12" ht="25.5" x14ac:dyDescent="0.2">
      <c r="A107" s="48" t="s">
        <v>1456</v>
      </c>
      <c r="B107" s="37" t="s">
        <v>213</v>
      </c>
      <c r="C107" s="49">
        <v>153.90566038</v>
      </c>
      <c r="D107" s="46" t="str">
        <f t="shared" si="11"/>
        <v>N/A</v>
      </c>
      <c r="E107" s="49">
        <v>101</v>
      </c>
      <c r="F107" s="46" t="str">
        <f t="shared" si="12"/>
        <v>N/A</v>
      </c>
      <c r="G107" s="49">
        <v>142.54545454999999</v>
      </c>
      <c r="H107" s="46" t="str">
        <f t="shared" si="13"/>
        <v>N/A</v>
      </c>
      <c r="I107" s="12">
        <v>-34.4</v>
      </c>
      <c r="J107" s="12">
        <v>41.13</v>
      </c>
      <c r="K107" s="47" t="s">
        <v>739</v>
      </c>
      <c r="L107" s="9" t="str">
        <f t="shared" si="14"/>
        <v>No</v>
      </c>
    </row>
    <row r="108" spans="1:12" ht="25.5" x14ac:dyDescent="0.2">
      <c r="A108" s="48" t="s">
        <v>633</v>
      </c>
      <c r="B108" s="37" t="s">
        <v>213</v>
      </c>
      <c r="C108" s="49">
        <v>2683</v>
      </c>
      <c r="D108" s="46" t="str">
        <f t="shared" si="11"/>
        <v>N/A</v>
      </c>
      <c r="E108" s="49">
        <v>30659</v>
      </c>
      <c r="F108" s="46" t="str">
        <f t="shared" si="12"/>
        <v>N/A</v>
      </c>
      <c r="G108" s="49">
        <v>0</v>
      </c>
      <c r="H108" s="46" t="str">
        <f t="shared" si="13"/>
        <v>N/A</v>
      </c>
      <c r="I108" s="12">
        <v>1043</v>
      </c>
      <c r="J108" s="12">
        <v>-100</v>
      </c>
      <c r="K108" s="47" t="s">
        <v>739</v>
      </c>
      <c r="L108" s="9" t="str">
        <f t="shared" si="14"/>
        <v>No</v>
      </c>
    </row>
    <row r="109" spans="1:12" x14ac:dyDescent="0.2">
      <c r="A109" s="48" t="s">
        <v>634</v>
      </c>
      <c r="B109" s="37" t="s">
        <v>213</v>
      </c>
      <c r="C109" s="38">
        <v>11</v>
      </c>
      <c r="D109" s="46" t="str">
        <f t="shared" si="11"/>
        <v>N/A</v>
      </c>
      <c r="E109" s="38">
        <v>11</v>
      </c>
      <c r="F109" s="46" t="str">
        <f t="shared" si="12"/>
        <v>N/A</v>
      </c>
      <c r="G109" s="38">
        <v>0</v>
      </c>
      <c r="H109" s="46" t="str">
        <f t="shared" si="13"/>
        <v>N/A</v>
      </c>
      <c r="I109" s="12">
        <v>100</v>
      </c>
      <c r="J109" s="12">
        <v>-100</v>
      </c>
      <c r="K109" s="47" t="s">
        <v>739</v>
      </c>
      <c r="L109" s="9" t="str">
        <f t="shared" si="14"/>
        <v>No</v>
      </c>
    </row>
    <row r="110" spans="1:12" ht="25.5" x14ac:dyDescent="0.2">
      <c r="A110" s="48" t="s">
        <v>1457</v>
      </c>
      <c r="B110" s="37" t="s">
        <v>213</v>
      </c>
      <c r="C110" s="49">
        <v>2683</v>
      </c>
      <c r="D110" s="46" t="str">
        <f t="shared" si="11"/>
        <v>N/A</v>
      </c>
      <c r="E110" s="49">
        <v>15329.5</v>
      </c>
      <c r="F110" s="46" t="str">
        <f t="shared" si="12"/>
        <v>N/A</v>
      </c>
      <c r="G110" s="49" t="s">
        <v>1747</v>
      </c>
      <c r="H110" s="46" t="str">
        <f t="shared" si="13"/>
        <v>N/A</v>
      </c>
      <c r="I110" s="12">
        <v>471.4</v>
      </c>
      <c r="J110" s="12" t="s">
        <v>1747</v>
      </c>
      <c r="K110" s="47" t="s">
        <v>739</v>
      </c>
      <c r="L110" s="9" t="str">
        <f t="shared" si="14"/>
        <v>N/A</v>
      </c>
    </row>
    <row r="111" spans="1:12" ht="25.5" x14ac:dyDescent="0.2">
      <c r="A111" s="48" t="s">
        <v>635</v>
      </c>
      <c r="B111" s="37" t="s">
        <v>213</v>
      </c>
      <c r="C111" s="49">
        <v>371487</v>
      </c>
      <c r="D111" s="46" t="str">
        <f t="shared" si="11"/>
        <v>N/A</v>
      </c>
      <c r="E111" s="49">
        <v>3142</v>
      </c>
      <c r="F111" s="46" t="str">
        <f t="shared" si="12"/>
        <v>N/A</v>
      </c>
      <c r="G111" s="49">
        <v>0</v>
      </c>
      <c r="H111" s="46" t="str">
        <f t="shared" si="13"/>
        <v>N/A</v>
      </c>
      <c r="I111" s="12">
        <v>-99.2</v>
      </c>
      <c r="J111" s="12">
        <v>-100</v>
      </c>
      <c r="K111" s="47" t="s">
        <v>739</v>
      </c>
      <c r="L111" s="9" t="str">
        <f t="shared" si="14"/>
        <v>No</v>
      </c>
    </row>
    <row r="112" spans="1:12" x14ac:dyDescent="0.2">
      <c r="A112" s="48" t="s">
        <v>636</v>
      </c>
      <c r="B112" s="37" t="s">
        <v>213</v>
      </c>
      <c r="C112" s="38">
        <v>23</v>
      </c>
      <c r="D112" s="46" t="str">
        <f t="shared" si="11"/>
        <v>N/A</v>
      </c>
      <c r="E112" s="38">
        <v>11</v>
      </c>
      <c r="F112" s="46" t="str">
        <f t="shared" si="12"/>
        <v>N/A</v>
      </c>
      <c r="G112" s="38">
        <v>0</v>
      </c>
      <c r="H112" s="46" t="str">
        <f t="shared" si="13"/>
        <v>N/A</v>
      </c>
      <c r="I112" s="12">
        <v>-91.3</v>
      </c>
      <c r="J112" s="12">
        <v>-100</v>
      </c>
      <c r="K112" s="47" t="s">
        <v>739</v>
      </c>
      <c r="L112" s="9" t="str">
        <f t="shared" si="14"/>
        <v>No</v>
      </c>
    </row>
    <row r="113" spans="1:12" x14ac:dyDescent="0.2">
      <c r="A113" s="48" t="s">
        <v>1458</v>
      </c>
      <c r="B113" s="37" t="s">
        <v>213</v>
      </c>
      <c r="C113" s="49">
        <v>16151.608695999999</v>
      </c>
      <c r="D113" s="46" t="str">
        <f t="shared" si="11"/>
        <v>N/A</v>
      </c>
      <c r="E113" s="49">
        <v>1571</v>
      </c>
      <c r="F113" s="46" t="str">
        <f t="shared" si="12"/>
        <v>N/A</v>
      </c>
      <c r="G113" s="49" t="s">
        <v>1747</v>
      </c>
      <c r="H113" s="46" t="str">
        <f t="shared" si="13"/>
        <v>N/A</v>
      </c>
      <c r="I113" s="12">
        <v>-90.3</v>
      </c>
      <c r="J113" s="12" t="s">
        <v>1747</v>
      </c>
      <c r="K113" s="47" t="s">
        <v>739</v>
      </c>
      <c r="L113" s="9" t="str">
        <f t="shared" si="14"/>
        <v>N/A</v>
      </c>
    </row>
    <row r="114" spans="1:12" ht="25.5" x14ac:dyDescent="0.2">
      <c r="A114" s="48" t="s">
        <v>637</v>
      </c>
      <c r="B114" s="37" t="s">
        <v>213</v>
      </c>
      <c r="C114" s="49">
        <v>187</v>
      </c>
      <c r="D114" s="46" t="str">
        <f t="shared" si="11"/>
        <v>N/A</v>
      </c>
      <c r="E114" s="49">
        <v>0</v>
      </c>
      <c r="F114" s="46" t="str">
        <f t="shared" si="12"/>
        <v>N/A</v>
      </c>
      <c r="G114" s="49">
        <v>0</v>
      </c>
      <c r="H114" s="46" t="str">
        <f t="shared" si="13"/>
        <v>N/A</v>
      </c>
      <c r="I114" s="12">
        <v>-100</v>
      </c>
      <c r="J114" s="12" t="s">
        <v>1747</v>
      </c>
      <c r="K114" s="47" t="s">
        <v>739</v>
      </c>
      <c r="L114" s="9" t="str">
        <f>IF(J114="Div by 0", "N/A", IF(OR(J114="N/A",K114="N/A"),"N/A", IF(J114&gt;VALUE(MID(K114,1,2)), "No", IF(J114&lt;-1*VALUE(MID(K114,1,2)), "No", "Yes"))))</f>
        <v>N/A</v>
      </c>
    </row>
    <row r="115" spans="1:12" x14ac:dyDescent="0.2">
      <c r="A115" s="48" t="s">
        <v>638</v>
      </c>
      <c r="B115" s="37" t="s">
        <v>213</v>
      </c>
      <c r="C115" s="38">
        <v>11</v>
      </c>
      <c r="D115" s="46" t="str">
        <f t="shared" si="11"/>
        <v>N/A</v>
      </c>
      <c r="E115" s="38">
        <v>0</v>
      </c>
      <c r="F115" s="46" t="str">
        <f t="shared" si="12"/>
        <v>N/A</v>
      </c>
      <c r="G115" s="38">
        <v>0</v>
      </c>
      <c r="H115" s="46" t="str">
        <f t="shared" si="13"/>
        <v>N/A</v>
      </c>
      <c r="I115" s="12">
        <v>-100</v>
      </c>
      <c r="J115" s="12" t="s">
        <v>1747</v>
      </c>
      <c r="K115" s="47" t="s">
        <v>739</v>
      </c>
      <c r="L115" s="9" t="str">
        <f t="shared" ref="L115:L119" si="15">IF(J115="Div by 0", "N/A", IF(OR(J115="N/A",K115="N/A"),"N/A", IF(J115&gt;VALUE(MID(K115,1,2)), "No", IF(J115&lt;-1*VALUE(MID(K115,1,2)), "No", "Yes"))))</f>
        <v>N/A</v>
      </c>
    </row>
    <row r="116" spans="1:12" ht="25.5" x14ac:dyDescent="0.2">
      <c r="A116" s="48" t="s">
        <v>1459</v>
      </c>
      <c r="B116" s="37" t="s">
        <v>213</v>
      </c>
      <c r="C116" s="49">
        <v>93.5</v>
      </c>
      <c r="D116" s="46" t="str">
        <f t="shared" si="11"/>
        <v>N/A</v>
      </c>
      <c r="E116" s="49" t="s">
        <v>1747</v>
      </c>
      <c r="F116" s="46" t="str">
        <f t="shared" si="12"/>
        <v>N/A</v>
      </c>
      <c r="G116" s="49" t="s">
        <v>1747</v>
      </c>
      <c r="H116" s="46" t="str">
        <f t="shared" si="13"/>
        <v>N/A</v>
      </c>
      <c r="I116" s="12" t="s">
        <v>1747</v>
      </c>
      <c r="J116" s="12" t="s">
        <v>1747</v>
      </c>
      <c r="K116" s="47" t="s">
        <v>739</v>
      </c>
      <c r="L116" s="9" t="str">
        <f t="shared" si="15"/>
        <v>N/A</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512039</v>
      </c>
      <c r="D120" s="46" t="str">
        <f t="shared" si="11"/>
        <v>N/A</v>
      </c>
      <c r="E120" s="49">
        <v>75432</v>
      </c>
      <c r="F120" s="46" t="str">
        <f t="shared" si="12"/>
        <v>N/A</v>
      </c>
      <c r="G120" s="49">
        <v>72028</v>
      </c>
      <c r="H120" s="46" t="str">
        <f t="shared" si="13"/>
        <v>N/A</v>
      </c>
      <c r="I120" s="12">
        <v>-85.3</v>
      </c>
      <c r="J120" s="12">
        <v>-4.51</v>
      </c>
      <c r="K120" s="47" t="s">
        <v>739</v>
      </c>
      <c r="L120" s="9" t="str">
        <f t="shared" ref="L120:L131" si="16">IF(J120="Div by 0", "N/A", IF(K120="N/A","N/A", IF(J120&gt;VALUE(MID(K120,1,2)), "No", IF(J120&lt;-1*VALUE(MID(K120,1,2)), "No", "Yes"))))</f>
        <v>Yes</v>
      </c>
    </row>
    <row r="121" spans="1:12" ht="25.5" x14ac:dyDescent="0.2">
      <c r="A121" s="48" t="s">
        <v>642</v>
      </c>
      <c r="B121" s="37" t="s">
        <v>213</v>
      </c>
      <c r="C121" s="38">
        <v>276</v>
      </c>
      <c r="D121" s="46" t="str">
        <f t="shared" si="11"/>
        <v>N/A</v>
      </c>
      <c r="E121" s="38">
        <v>55</v>
      </c>
      <c r="F121" s="46" t="str">
        <f t="shared" si="12"/>
        <v>N/A</v>
      </c>
      <c r="G121" s="38">
        <v>30</v>
      </c>
      <c r="H121" s="46" t="str">
        <f t="shared" si="13"/>
        <v>N/A</v>
      </c>
      <c r="I121" s="12">
        <v>-80.099999999999994</v>
      </c>
      <c r="J121" s="12">
        <v>-45.5</v>
      </c>
      <c r="K121" s="47" t="s">
        <v>739</v>
      </c>
      <c r="L121" s="9" t="str">
        <f t="shared" si="16"/>
        <v>No</v>
      </c>
    </row>
    <row r="122" spans="1:12" ht="25.5" x14ac:dyDescent="0.2">
      <c r="A122" s="48" t="s">
        <v>1461</v>
      </c>
      <c r="B122" s="37" t="s">
        <v>213</v>
      </c>
      <c r="C122" s="49">
        <v>1855.2137680999999</v>
      </c>
      <c r="D122" s="46" t="str">
        <f t="shared" si="11"/>
        <v>N/A</v>
      </c>
      <c r="E122" s="49">
        <v>1371.4909091</v>
      </c>
      <c r="F122" s="46" t="str">
        <f t="shared" si="12"/>
        <v>N/A</v>
      </c>
      <c r="G122" s="49">
        <v>2400.9333333</v>
      </c>
      <c r="H122" s="46" t="str">
        <f t="shared" si="13"/>
        <v>N/A</v>
      </c>
      <c r="I122" s="12">
        <v>-26.1</v>
      </c>
      <c r="J122" s="12">
        <v>75.06</v>
      </c>
      <c r="K122" s="47" t="s">
        <v>739</v>
      </c>
      <c r="L122" s="9" t="str">
        <f t="shared" si="16"/>
        <v>No</v>
      </c>
    </row>
    <row r="123" spans="1:12" ht="25.5" x14ac:dyDescent="0.2">
      <c r="A123" s="48" t="s">
        <v>643</v>
      </c>
      <c r="B123" s="37" t="s">
        <v>213</v>
      </c>
      <c r="C123" s="49">
        <v>4286323</v>
      </c>
      <c r="D123" s="46" t="str">
        <f t="shared" ref="D123:D131" si="17">IF($B123="N/A","N/A",IF(C123&gt;10,"No",IF(C123&lt;-10,"No","Yes")))</f>
        <v>N/A</v>
      </c>
      <c r="E123" s="49">
        <v>583293</v>
      </c>
      <c r="F123" s="46" t="str">
        <f t="shared" ref="F123:F131" si="18">IF($B123="N/A","N/A",IF(E123&gt;10,"No",IF(E123&lt;-10,"No","Yes")))</f>
        <v>N/A</v>
      </c>
      <c r="G123" s="49">
        <v>34636097</v>
      </c>
      <c r="H123" s="46" t="str">
        <f t="shared" ref="H123:H131" si="19">IF($B123="N/A","N/A",IF(G123&gt;10,"No",IF(G123&lt;-10,"No","Yes")))</f>
        <v>N/A</v>
      </c>
      <c r="I123" s="12">
        <v>-86.4</v>
      </c>
      <c r="J123" s="12">
        <v>5838</v>
      </c>
      <c r="K123" s="47" t="s">
        <v>739</v>
      </c>
      <c r="L123" s="9" t="str">
        <f t="shared" si="16"/>
        <v>No</v>
      </c>
    </row>
    <row r="124" spans="1:12" x14ac:dyDescent="0.2">
      <c r="A124" s="48" t="s">
        <v>644</v>
      </c>
      <c r="B124" s="37" t="s">
        <v>213</v>
      </c>
      <c r="C124" s="38">
        <v>43</v>
      </c>
      <c r="D124" s="46" t="str">
        <f t="shared" si="17"/>
        <v>N/A</v>
      </c>
      <c r="E124" s="38">
        <v>11</v>
      </c>
      <c r="F124" s="46" t="str">
        <f t="shared" si="18"/>
        <v>N/A</v>
      </c>
      <c r="G124" s="38">
        <v>334</v>
      </c>
      <c r="H124" s="46" t="str">
        <f t="shared" si="19"/>
        <v>N/A</v>
      </c>
      <c r="I124" s="12">
        <v>-81.400000000000006</v>
      </c>
      <c r="J124" s="12">
        <v>4075</v>
      </c>
      <c r="K124" s="47" t="s">
        <v>739</v>
      </c>
      <c r="L124" s="9" t="str">
        <f t="shared" si="16"/>
        <v>No</v>
      </c>
    </row>
    <row r="125" spans="1:12" ht="25.5" x14ac:dyDescent="0.2">
      <c r="A125" s="48" t="s">
        <v>1462</v>
      </c>
      <c r="B125" s="37" t="s">
        <v>213</v>
      </c>
      <c r="C125" s="49">
        <v>99681.930233000006</v>
      </c>
      <c r="D125" s="46" t="str">
        <f t="shared" si="17"/>
        <v>N/A</v>
      </c>
      <c r="E125" s="49">
        <v>72911.625</v>
      </c>
      <c r="F125" s="46" t="str">
        <f t="shared" si="18"/>
        <v>N/A</v>
      </c>
      <c r="G125" s="49">
        <v>103700.88922</v>
      </c>
      <c r="H125" s="46" t="str">
        <f t="shared" si="19"/>
        <v>N/A</v>
      </c>
      <c r="I125" s="12">
        <v>-26.9</v>
      </c>
      <c r="J125" s="12">
        <v>42.23</v>
      </c>
      <c r="K125" s="47" t="s">
        <v>739</v>
      </c>
      <c r="L125" s="9" t="str">
        <f t="shared" si="16"/>
        <v>No</v>
      </c>
    </row>
    <row r="126" spans="1:12" ht="25.5" x14ac:dyDescent="0.2">
      <c r="A126" s="48" t="s">
        <v>645</v>
      </c>
      <c r="B126" s="37" t="s">
        <v>213</v>
      </c>
      <c r="C126" s="49">
        <v>139664</v>
      </c>
      <c r="D126" s="46" t="str">
        <f t="shared" si="17"/>
        <v>N/A</v>
      </c>
      <c r="E126" s="49">
        <v>11473</v>
      </c>
      <c r="F126" s="46" t="str">
        <f t="shared" si="18"/>
        <v>N/A</v>
      </c>
      <c r="G126" s="49">
        <v>1516213</v>
      </c>
      <c r="H126" s="46" t="str">
        <f t="shared" si="19"/>
        <v>N/A</v>
      </c>
      <c r="I126" s="12">
        <v>-91.8</v>
      </c>
      <c r="J126" s="12">
        <v>13115</v>
      </c>
      <c r="K126" s="47" t="s">
        <v>739</v>
      </c>
      <c r="L126" s="9" t="str">
        <f t="shared" si="16"/>
        <v>No</v>
      </c>
    </row>
    <row r="127" spans="1:12" x14ac:dyDescent="0.2">
      <c r="A127" s="48" t="s">
        <v>646</v>
      </c>
      <c r="B127" s="37" t="s">
        <v>213</v>
      </c>
      <c r="C127" s="38">
        <v>162</v>
      </c>
      <c r="D127" s="46" t="str">
        <f t="shared" si="17"/>
        <v>N/A</v>
      </c>
      <c r="E127" s="38">
        <v>31</v>
      </c>
      <c r="F127" s="46" t="str">
        <f t="shared" si="18"/>
        <v>N/A</v>
      </c>
      <c r="G127" s="38">
        <v>221</v>
      </c>
      <c r="H127" s="46" t="str">
        <f t="shared" si="19"/>
        <v>N/A</v>
      </c>
      <c r="I127" s="12">
        <v>-80.900000000000006</v>
      </c>
      <c r="J127" s="12">
        <v>612.9</v>
      </c>
      <c r="K127" s="47" t="s">
        <v>739</v>
      </c>
      <c r="L127" s="9" t="str">
        <f t="shared" si="16"/>
        <v>No</v>
      </c>
    </row>
    <row r="128" spans="1:12" ht="25.5" x14ac:dyDescent="0.2">
      <c r="A128" s="48" t="s">
        <v>1463</v>
      </c>
      <c r="B128" s="37" t="s">
        <v>213</v>
      </c>
      <c r="C128" s="49">
        <v>862.12345678999998</v>
      </c>
      <c r="D128" s="46" t="str">
        <f t="shared" si="17"/>
        <v>N/A</v>
      </c>
      <c r="E128" s="49">
        <v>370.09677419000002</v>
      </c>
      <c r="F128" s="46" t="str">
        <f t="shared" si="18"/>
        <v>N/A</v>
      </c>
      <c r="G128" s="49">
        <v>6860.6923077000001</v>
      </c>
      <c r="H128" s="46" t="str">
        <f t="shared" si="19"/>
        <v>N/A</v>
      </c>
      <c r="I128" s="12">
        <v>-57.1</v>
      </c>
      <c r="J128" s="12">
        <v>1754</v>
      </c>
      <c r="K128" s="47" t="s">
        <v>739</v>
      </c>
      <c r="L128" s="9" t="str">
        <f t="shared" si="16"/>
        <v>No</v>
      </c>
    </row>
    <row r="129" spans="1:12" ht="25.5" x14ac:dyDescent="0.2">
      <c r="A129" s="48" t="s">
        <v>647</v>
      </c>
      <c r="B129" s="37" t="s">
        <v>213</v>
      </c>
      <c r="C129" s="49">
        <v>895832</v>
      </c>
      <c r="D129" s="46" t="str">
        <f t="shared" si="17"/>
        <v>N/A</v>
      </c>
      <c r="E129" s="49">
        <v>102685</v>
      </c>
      <c r="F129" s="46" t="str">
        <f t="shared" si="18"/>
        <v>N/A</v>
      </c>
      <c r="G129" s="49">
        <v>6536087</v>
      </c>
      <c r="H129" s="46" t="str">
        <f t="shared" si="19"/>
        <v>N/A</v>
      </c>
      <c r="I129" s="12">
        <v>-88.5</v>
      </c>
      <c r="J129" s="12">
        <v>6265</v>
      </c>
      <c r="K129" s="47" t="s">
        <v>739</v>
      </c>
      <c r="L129" s="9" t="str">
        <f t="shared" si="16"/>
        <v>No</v>
      </c>
    </row>
    <row r="130" spans="1:12" x14ac:dyDescent="0.2">
      <c r="A130" s="48" t="s">
        <v>648</v>
      </c>
      <c r="B130" s="37" t="s">
        <v>213</v>
      </c>
      <c r="C130" s="38">
        <v>60</v>
      </c>
      <c r="D130" s="46" t="str">
        <f t="shared" si="17"/>
        <v>N/A</v>
      </c>
      <c r="E130" s="38">
        <v>11</v>
      </c>
      <c r="F130" s="46" t="str">
        <f t="shared" si="18"/>
        <v>N/A</v>
      </c>
      <c r="G130" s="38">
        <v>359</v>
      </c>
      <c r="H130" s="46" t="str">
        <f t="shared" si="19"/>
        <v>N/A</v>
      </c>
      <c r="I130" s="12">
        <v>-85</v>
      </c>
      <c r="J130" s="12">
        <v>3889</v>
      </c>
      <c r="K130" s="47" t="s">
        <v>739</v>
      </c>
      <c r="L130" s="9" t="str">
        <f t="shared" si="16"/>
        <v>No</v>
      </c>
    </row>
    <row r="131" spans="1:12" ht="25.5" x14ac:dyDescent="0.2">
      <c r="A131" s="48" t="s">
        <v>1464</v>
      </c>
      <c r="B131" s="37" t="s">
        <v>213</v>
      </c>
      <c r="C131" s="49">
        <v>14930.533332999999</v>
      </c>
      <c r="D131" s="46" t="str">
        <f t="shared" si="17"/>
        <v>N/A</v>
      </c>
      <c r="E131" s="49">
        <v>11409.444444000001</v>
      </c>
      <c r="F131" s="46" t="str">
        <f t="shared" si="18"/>
        <v>N/A</v>
      </c>
      <c r="G131" s="49">
        <v>18206.370473999999</v>
      </c>
      <c r="H131" s="46" t="str">
        <f t="shared" si="19"/>
        <v>N/A</v>
      </c>
      <c r="I131" s="12">
        <v>-23.6</v>
      </c>
      <c r="J131" s="12">
        <v>59.57</v>
      </c>
      <c r="K131" s="47" t="s">
        <v>739</v>
      </c>
      <c r="L131" s="9" t="str">
        <f t="shared" si="16"/>
        <v>No</v>
      </c>
    </row>
    <row r="132" spans="1:12" x14ac:dyDescent="0.2">
      <c r="A132" s="48" t="s">
        <v>1465</v>
      </c>
      <c r="B132" s="37" t="s">
        <v>213</v>
      </c>
      <c r="C132" s="49">
        <v>82.131733424999993</v>
      </c>
      <c r="D132" s="46" t="str">
        <f t="shared" ref="D132:D143" si="20">IF($B132="N/A","N/A",IF(C132&gt;10,"No",IF(C132&lt;-10,"No","Yes")))</f>
        <v>N/A</v>
      </c>
      <c r="E132" s="49">
        <v>28.314839572</v>
      </c>
      <c r="F132" s="46" t="str">
        <f t="shared" ref="F132:F143" si="21">IF($B132="N/A","N/A",IF(E132&gt;10,"No",IF(E132&lt;-10,"No","Yes")))</f>
        <v>N/A</v>
      </c>
      <c r="G132" s="49">
        <v>19.385441527000001</v>
      </c>
      <c r="H132" s="46" t="str">
        <f t="shared" ref="H132:H143" si="22">IF($B132="N/A","N/A",IF(G132&gt;10,"No",IF(G132&lt;-10,"No","Yes")))</f>
        <v>N/A</v>
      </c>
      <c r="I132" s="12">
        <v>-65.5</v>
      </c>
      <c r="J132" s="12">
        <v>-31.5</v>
      </c>
      <c r="K132" s="47" t="s">
        <v>739</v>
      </c>
      <c r="L132" s="9" t="str">
        <f t="shared" ref="L132:L143" si="23">IF(J132="Div by 0", "N/A", IF(K132="N/A","N/A", IF(J132&gt;VALUE(MID(K132,1,2)), "No", IF(J132&lt;-1*VALUE(MID(K132,1,2)), "No", "Yes"))))</f>
        <v>No</v>
      </c>
    </row>
    <row r="133" spans="1:12" x14ac:dyDescent="0.2">
      <c r="A133" s="48" t="s">
        <v>1466</v>
      </c>
      <c r="B133" s="37" t="s">
        <v>213</v>
      </c>
      <c r="C133" s="49">
        <v>74.096566523999996</v>
      </c>
      <c r="D133" s="46" t="str">
        <f t="shared" si="20"/>
        <v>N/A</v>
      </c>
      <c r="E133" s="49">
        <v>11.827956989</v>
      </c>
      <c r="F133" s="46" t="str">
        <f t="shared" si="21"/>
        <v>N/A</v>
      </c>
      <c r="G133" s="49">
        <v>41.321100917000003</v>
      </c>
      <c r="H133" s="46" t="str">
        <f t="shared" si="22"/>
        <v>N/A</v>
      </c>
      <c r="I133" s="12">
        <v>-84</v>
      </c>
      <c r="J133" s="12">
        <v>249.4</v>
      </c>
      <c r="K133" s="47" t="s">
        <v>739</v>
      </c>
      <c r="L133" s="9" t="str">
        <f t="shared" si="23"/>
        <v>No</v>
      </c>
    </row>
    <row r="134" spans="1:12" x14ac:dyDescent="0.2">
      <c r="A134" s="48" t="s">
        <v>1467</v>
      </c>
      <c r="B134" s="37" t="s">
        <v>213</v>
      </c>
      <c r="C134" s="49">
        <v>83.120266412999996</v>
      </c>
      <c r="D134" s="46" t="str">
        <f t="shared" si="20"/>
        <v>N/A</v>
      </c>
      <c r="E134" s="49">
        <v>29.618808327</v>
      </c>
      <c r="F134" s="46" t="str">
        <f t="shared" si="21"/>
        <v>N/A</v>
      </c>
      <c r="G134" s="49">
        <v>17.962772785999999</v>
      </c>
      <c r="H134" s="46" t="str">
        <f t="shared" si="22"/>
        <v>N/A</v>
      </c>
      <c r="I134" s="12">
        <v>-64.400000000000006</v>
      </c>
      <c r="J134" s="12">
        <v>-39.4</v>
      </c>
      <c r="K134" s="47" t="s">
        <v>739</v>
      </c>
      <c r="L134" s="9" t="str">
        <f t="shared" si="23"/>
        <v>No</v>
      </c>
    </row>
    <row r="135" spans="1:12" x14ac:dyDescent="0.2">
      <c r="A135" s="48" t="s">
        <v>1468</v>
      </c>
      <c r="B135" s="37" t="s">
        <v>213</v>
      </c>
      <c r="C135" s="49">
        <v>1047.5063881000001</v>
      </c>
      <c r="D135" s="46" t="str">
        <f t="shared" si="20"/>
        <v>N/A</v>
      </c>
      <c r="E135" s="49">
        <v>333.79144385000001</v>
      </c>
      <c r="F135" s="46" t="str">
        <f t="shared" si="21"/>
        <v>N/A</v>
      </c>
      <c r="G135" s="49">
        <v>18461.730907000001</v>
      </c>
      <c r="H135" s="46" t="str">
        <f t="shared" si="22"/>
        <v>N/A</v>
      </c>
      <c r="I135" s="12">
        <v>-68.099999999999994</v>
      </c>
      <c r="J135" s="12">
        <v>5431</v>
      </c>
      <c r="K135" s="47" t="s">
        <v>739</v>
      </c>
      <c r="L135" s="9" t="str">
        <f t="shared" si="23"/>
        <v>No</v>
      </c>
    </row>
    <row r="136" spans="1:12" x14ac:dyDescent="0.2">
      <c r="A136" s="48" t="s">
        <v>1469</v>
      </c>
      <c r="B136" s="37" t="s">
        <v>213</v>
      </c>
      <c r="C136" s="49">
        <v>9994.4291845000007</v>
      </c>
      <c r="D136" s="46" t="str">
        <f t="shared" si="20"/>
        <v>N/A</v>
      </c>
      <c r="E136" s="49">
        <v>110.10752687999999</v>
      </c>
      <c r="F136" s="46" t="str">
        <f t="shared" si="21"/>
        <v>N/A</v>
      </c>
      <c r="G136" s="49">
        <v>40840.229357999997</v>
      </c>
      <c r="H136" s="46" t="str">
        <f t="shared" si="22"/>
        <v>N/A</v>
      </c>
      <c r="I136" s="12">
        <v>-98.9</v>
      </c>
      <c r="J136" s="12">
        <v>36991</v>
      </c>
      <c r="K136" s="47" t="s">
        <v>739</v>
      </c>
      <c r="L136" s="9" t="str">
        <f t="shared" si="23"/>
        <v>No</v>
      </c>
    </row>
    <row r="137" spans="1:12" x14ac:dyDescent="0.2">
      <c r="A137" s="48" t="s">
        <v>1470</v>
      </c>
      <c r="B137" s="37" t="s">
        <v>213</v>
      </c>
      <c r="C137" s="49">
        <v>268.26888676999999</v>
      </c>
      <c r="D137" s="46" t="str">
        <f t="shared" si="20"/>
        <v>N/A</v>
      </c>
      <c r="E137" s="49">
        <v>351.12132088999999</v>
      </c>
      <c r="F137" s="46" t="str">
        <f t="shared" si="21"/>
        <v>N/A</v>
      </c>
      <c r="G137" s="49">
        <v>17002.744544000001</v>
      </c>
      <c r="H137" s="46" t="str">
        <f t="shared" si="22"/>
        <v>N/A</v>
      </c>
      <c r="I137" s="12">
        <v>30.88</v>
      </c>
      <c r="J137" s="12">
        <v>4742</v>
      </c>
      <c r="K137" s="47" t="s">
        <v>739</v>
      </c>
      <c r="L137" s="9" t="str">
        <f t="shared" si="23"/>
        <v>No</v>
      </c>
    </row>
    <row r="138" spans="1:12" x14ac:dyDescent="0.2">
      <c r="A138" s="48" t="s">
        <v>1471</v>
      </c>
      <c r="B138" s="37" t="s">
        <v>213</v>
      </c>
      <c r="C138" s="49">
        <v>146.64830800999999</v>
      </c>
      <c r="D138" s="46" t="str">
        <f t="shared" si="20"/>
        <v>N/A</v>
      </c>
      <c r="E138" s="49">
        <v>298.71457219000001</v>
      </c>
      <c r="F138" s="46" t="str">
        <f t="shared" si="21"/>
        <v>N/A</v>
      </c>
      <c r="G138" s="49">
        <v>292.21658710999998</v>
      </c>
      <c r="H138" s="46" t="str">
        <f t="shared" si="22"/>
        <v>N/A</v>
      </c>
      <c r="I138" s="12">
        <v>103.7</v>
      </c>
      <c r="J138" s="12">
        <v>-2.1800000000000002</v>
      </c>
      <c r="K138" s="47" t="s">
        <v>739</v>
      </c>
      <c r="L138" s="9" t="str">
        <f t="shared" si="23"/>
        <v>Yes</v>
      </c>
    </row>
    <row r="139" spans="1:12" x14ac:dyDescent="0.2">
      <c r="A139" s="48" t="s">
        <v>1472</v>
      </c>
      <c r="B139" s="37" t="s">
        <v>213</v>
      </c>
      <c r="C139" s="49">
        <v>23.332618025999999</v>
      </c>
      <c r="D139" s="46" t="str">
        <f t="shared" si="20"/>
        <v>N/A</v>
      </c>
      <c r="E139" s="49">
        <v>2.247311828</v>
      </c>
      <c r="F139" s="46" t="str">
        <f t="shared" si="21"/>
        <v>N/A</v>
      </c>
      <c r="G139" s="49">
        <v>0</v>
      </c>
      <c r="H139" s="46" t="str">
        <f t="shared" si="22"/>
        <v>N/A</v>
      </c>
      <c r="I139" s="12">
        <v>-90.4</v>
      </c>
      <c r="J139" s="12">
        <v>-100</v>
      </c>
      <c r="K139" s="47" t="s">
        <v>739</v>
      </c>
      <c r="L139" s="9" t="str">
        <f t="shared" si="23"/>
        <v>No</v>
      </c>
    </row>
    <row r="140" spans="1:12" x14ac:dyDescent="0.2">
      <c r="A140" s="48" t="s">
        <v>1473</v>
      </c>
      <c r="B140" s="37" t="s">
        <v>213</v>
      </c>
      <c r="C140" s="49">
        <v>154.09381540999999</v>
      </c>
      <c r="D140" s="46" t="str">
        <f t="shared" si="20"/>
        <v>N/A</v>
      </c>
      <c r="E140" s="49">
        <v>316.12921752</v>
      </c>
      <c r="F140" s="46" t="str">
        <f t="shared" si="21"/>
        <v>N/A</v>
      </c>
      <c r="G140" s="49">
        <v>312.41078306000003</v>
      </c>
      <c r="H140" s="46" t="str">
        <f t="shared" si="22"/>
        <v>N/A</v>
      </c>
      <c r="I140" s="12">
        <v>105.2</v>
      </c>
      <c r="J140" s="12">
        <v>-1.18</v>
      </c>
      <c r="K140" s="47" t="s">
        <v>739</v>
      </c>
      <c r="L140" s="9" t="str">
        <f t="shared" si="23"/>
        <v>Yes</v>
      </c>
    </row>
    <row r="141" spans="1:12" x14ac:dyDescent="0.2">
      <c r="A141" s="48" t="s">
        <v>1474</v>
      </c>
      <c r="B141" s="37" t="s">
        <v>213</v>
      </c>
      <c r="C141" s="49">
        <v>2325.9200621999998</v>
      </c>
      <c r="D141" s="46" t="str">
        <f t="shared" si="20"/>
        <v>N/A</v>
      </c>
      <c r="E141" s="49">
        <v>1014.3355615</v>
      </c>
      <c r="F141" s="46" t="str">
        <f t="shared" si="21"/>
        <v>N/A</v>
      </c>
      <c r="G141" s="49">
        <v>31734.060262999999</v>
      </c>
      <c r="H141" s="46" t="str">
        <f t="shared" si="22"/>
        <v>N/A</v>
      </c>
      <c r="I141" s="12">
        <v>-56.4</v>
      </c>
      <c r="J141" s="12">
        <v>3029</v>
      </c>
      <c r="K141" s="47" t="s">
        <v>739</v>
      </c>
      <c r="L141" s="9" t="str">
        <f t="shared" si="23"/>
        <v>No</v>
      </c>
    </row>
    <row r="142" spans="1:12" x14ac:dyDescent="0.2">
      <c r="A142" s="48" t="s">
        <v>1475</v>
      </c>
      <c r="B142" s="37" t="s">
        <v>213</v>
      </c>
      <c r="C142" s="49">
        <v>1103.0600858</v>
      </c>
      <c r="D142" s="46" t="str">
        <f t="shared" si="20"/>
        <v>N/A</v>
      </c>
      <c r="E142" s="49">
        <v>39.860215054000001</v>
      </c>
      <c r="F142" s="46" t="str">
        <f t="shared" si="21"/>
        <v>N/A</v>
      </c>
      <c r="G142" s="49">
        <v>18593.715595999998</v>
      </c>
      <c r="H142" s="46" t="str">
        <f t="shared" si="22"/>
        <v>N/A</v>
      </c>
      <c r="I142" s="12">
        <v>-96.4</v>
      </c>
      <c r="J142" s="12">
        <v>46547</v>
      </c>
      <c r="K142" s="47" t="s">
        <v>739</v>
      </c>
      <c r="L142" s="9" t="str">
        <f t="shared" si="23"/>
        <v>No</v>
      </c>
    </row>
    <row r="143" spans="1:12" x14ac:dyDescent="0.2">
      <c r="A143" s="48" t="s">
        <v>1476</v>
      </c>
      <c r="B143" s="37" t="s">
        <v>213</v>
      </c>
      <c r="C143" s="49">
        <v>2439.2690770999998</v>
      </c>
      <c r="D143" s="46" t="str">
        <f t="shared" si="20"/>
        <v>N/A</v>
      </c>
      <c r="E143" s="49">
        <v>1077.7846374999999</v>
      </c>
      <c r="F143" s="46" t="str">
        <f t="shared" si="21"/>
        <v>N/A</v>
      </c>
      <c r="G143" s="49">
        <v>32826.870346999996</v>
      </c>
      <c r="H143" s="46" t="str">
        <f t="shared" si="22"/>
        <v>N/A</v>
      </c>
      <c r="I143" s="12">
        <v>-55.8</v>
      </c>
      <c r="J143" s="12">
        <v>2946</v>
      </c>
      <c r="K143" s="47" t="s">
        <v>739</v>
      </c>
      <c r="L143" s="9" t="str">
        <f t="shared" si="23"/>
        <v>No</v>
      </c>
    </row>
    <row r="144" spans="1:12" x14ac:dyDescent="0.2">
      <c r="A144" s="48" t="s">
        <v>89</v>
      </c>
      <c r="B144" s="37" t="s">
        <v>213</v>
      </c>
      <c r="C144" s="8">
        <v>2.8142265193</v>
      </c>
      <c r="D144" s="46" t="str">
        <f t="shared" ref="D144:D161" si="24">IF($B144="N/A","N/A",IF(C144&gt;10,"No",IF(C144&lt;-10,"No","Yes")))</f>
        <v>N/A</v>
      </c>
      <c r="E144" s="8">
        <v>1.5374331551</v>
      </c>
      <c r="F144" s="46" t="str">
        <f t="shared" ref="F144:F161" si="25">IF($B144="N/A","N/A",IF(E144&gt;10,"No",IF(E144&lt;-10,"No","Yes")))</f>
        <v>N/A</v>
      </c>
      <c r="G144" s="8">
        <v>1.5513126492</v>
      </c>
      <c r="H144" s="46" t="str">
        <f t="shared" ref="H144:H161" si="26">IF($B144="N/A","N/A",IF(G144&gt;10,"No",IF(G144&lt;-10,"No","Yes")))</f>
        <v>N/A</v>
      </c>
      <c r="I144" s="12">
        <v>-45.4</v>
      </c>
      <c r="J144" s="12">
        <v>0.90280000000000005</v>
      </c>
      <c r="K144" s="47" t="s">
        <v>739</v>
      </c>
      <c r="L144" s="9" t="str">
        <f t="shared" ref="L144:L161" si="27">IF(J144="Div by 0", "N/A", IF(K144="N/A","N/A", IF(J144&gt;VALUE(MID(K144,1,2)), "No", IF(J144&lt;-1*VALUE(MID(K144,1,2)), "No", "Yes"))))</f>
        <v>Yes</v>
      </c>
    </row>
    <row r="145" spans="1:12" x14ac:dyDescent="0.2">
      <c r="A145" s="48" t="s">
        <v>477</v>
      </c>
      <c r="B145" s="37" t="s">
        <v>213</v>
      </c>
      <c r="C145" s="8">
        <v>3.8626609441999999</v>
      </c>
      <c r="D145" s="46" t="str">
        <f t="shared" si="24"/>
        <v>N/A</v>
      </c>
      <c r="E145" s="8">
        <v>1.0752688172</v>
      </c>
      <c r="F145" s="46" t="str">
        <f t="shared" si="25"/>
        <v>N/A</v>
      </c>
      <c r="G145" s="8">
        <v>2.7522935780000002</v>
      </c>
      <c r="H145" s="46" t="str">
        <f t="shared" si="26"/>
        <v>N/A</v>
      </c>
      <c r="I145" s="12">
        <v>-72.2</v>
      </c>
      <c r="J145" s="12">
        <v>156</v>
      </c>
      <c r="K145" s="47" t="s">
        <v>739</v>
      </c>
      <c r="L145" s="9" t="str">
        <f t="shared" si="27"/>
        <v>No</v>
      </c>
    </row>
    <row r="146" spans="1:12" x14ac:dyDescent="0.2">
      <c r="A146" s="48" t="s">
        <v>478</v>
      </c>
      <c r="B146" s="37" t="s">
        <v>213</v>
      </c>
      <c r="C146" s="8">
        <v>2.6641294005999998</v>
      </c>
      <c r="D146" s="46" t="str">
        <f t="shared" si="24"/>
        <v>N/A</v>
      </c>
      <c r="E146" s="8">
        <v>1.5793251974</v>
      </c>
      <c r="F146" s="46" t="str">
        <f t="shared" si="25"/>
        <v>N/A</v>
      </c>
      <c r="G146" s="8">
        <v>1.4762516046</v>
      </c>
      <c r="H146" s="46" t="str">
        <f t="shared" si="26"/>
        <v>N/A</v>
      </c>
      <c r="I146" s="12">
        <v>-40.700000000000003</v>
      </c>
      <c r="J146" s="12">
        <v>-6.53</v>
      </c>
      <c r="K146" s="47" t="s">
        <v>739</v>
      </c>
      <c r="L146" s="9" t="str">
        <f t="shared" si="27"/>
        <v>Yes</v>
      </c>
    </row>
    <row r="147" spans="1:12" x14ac:dyDescent="0.2">
      <c r="A147" s="48" t="s">
        <v>1477</v>
      </c>
      <c r="B147" s="37" t="s">
        <v>213</v>
      </c>
      <c r="C147" s="8">
        <v>2.9178176796000002</v>
      </c>
      <c r="D147" s="46" t="str">
        <f t="shared" si="24"/>
        <v>N/A</v>
      </c>
      <c r="E147" s="8">
        <v>0.93582887699999995</v>
      </c>
      <c r="F147" s="46" t="str">
        <f t="shared" si="25"/>
        <v>N/A</v>
      </c>
      <c r="G147" s="8">
        <v>9.0692124105000005</v>
      </c>
      <c r="H147" s="46" t="str">
        <f t="shared" si="26"/>
        <v>N/A</v>
      </c>
      <c r="I147" s="12">
        <v>-67.900000000000006</v>
      </c>
      <c r="J147" s="12">
        <v>869.1</v>
      </c>
      <c r="K147" s="47" t="s">
        <v>739</v>
      </c>
      <c r="L147" s="9" t="str">
        <f t="shared" si="27"/>
        <v>No</v>
      </c>
    </row>
    <row r="148" spans="1:12" x14ac:dyDescent="0.2">
      <c r="A148" s="48" t="s">
        <v>1478</v>
      </c>
      <c r="B148" s="37" t="s">
        <v>213</v>
      </c>
      <c r="C148" s="8">
        <v>27.038626609000001</v>
      </c>
      <c r="D148" s="46" t="str">
        <f t="shared" si="24"/>
        <v>N/A</v>
      </c>
      <c r="E148" s="8">
        <v>3.2258064516</v>
      </c>
      <c r="F148" s="46" t="str">
        <f t="shared" si="25"/>
        <v>N/A</v>
      </c>
      <c r="G148" s="8">
        <v>22.018348624000001</v>
      </c>
      <c r="H148" s="46" t="str">
        <f t="shared" si="26"/>
        <v>N/A</v>
      </c>
      <c r="I148" s="12">
        <v>-88.1</v>
      </c>
      <c r="J148" s="12">
        <v>582.6</v>
      </c>
      <c r="K148" s="47" t="s">
        <v>739</v>
      </c>
      <c r="L148" s="9" t="str">
        <f t="shared" si="27"/>
        <v>No</v>
      </c>
    </row>
    <row r="149" spans="1:12" x14ac:dyDescent="0.2">
      <c r="A149" s="48" t="s">
        <v>1479</v>
      </c>
      <c r="B149" s="37" t="s">
        <v>213</v>
      </c>
      <c r="C149" s="8">
        <v>0.81826831590000004</v>
      </c>
      <c r="D149" s="46" t="str">
        <f t="shared" si="24"/>
        <v>N/A</v>
      </c>
      <c r="E149" s="8">
        <v>0.7896625987</v>
      </c>
      <c r="F149" s="46" t="str">
        <f t="shared" si="25"/>
        <v>N/A</v>
      </c>
      <c r="G149" s="8">
        <v>8.2156611040000005</v>
      </c>
      <c r="H149" s="46" t="str">
        <f t="shared" si="26"/>
        <v>N/A</v>
      </c>
      <c r="I149" s="12">
        <v>-3.5</v>
      </c>
      <c r="J149" s="12">
        <v>940.4</v>
      </c>
      <c r="K149" s="47" t="s">
        <v>739</v>
      </c>
      <c r="L149" s="9" t="str">
        <f t="shared" si="27"/>
        <v>No</v>
      </c>
    </row>
    <row r="150" spans="1:12" x14ac:dyDescent="0.2">
      <c r="A150" s="48" t="s">
        <v>90</v>
      </c>
      <c r="B150" s="37" t="s">
        <v>213</v>
      </c>
      <c r="C150" s="8">
        <v>9.1505524862000005</v>
      </c>
      <c r="D150" s="46" t="str">
        <f t="shared" si="24"/>
        <v>N/A</v>
      </c>
      <c r="E150" s="8">
        <v>14.839572193</v>
      </c>
      <c r="F150" s="46" t="str">
        <f t="shared" si="25"/>
        <v>N/A</v>
      </c>
      <c r="G150" s="8">
        <v>14.260143198</v>
      </c>
      <c r="H150" s="46" t="str">
        <f t="shared" si="26"/>
        <v>N/A</v>
      </c>
      <c r="I150" s="12">
        <v>62.17</v>
      </c>
      <c r="J150" s="12">
        <v>-3.9</v>
      </c>
      <c r="K150" s="47" t="s">
        <v>739</v>
      </c>
      <c r="L150" s="9" t="str">
        <f t="shared" si="27"/>
        <v>Yes</v>
      </c>
    </row>
    <row r="151" spans="1:12" x14ac:dyDescent="0.2">
      <c r="A151" s="48" t="s">
        <v>479</v>
      </c>
      <c r="B151" s="37" t="s">
        <v>213</v>
      </c>
      <c r="C151" s="8">
        <v>1.0729613734000001</v>
      </c>
      <c r="D151" s="46" t="str">
        <f t="shared" si="24"/>
        <v>N/A</v>
      </c>
      <c r="E151" s="8">
        <v>1.0752688172</v>
      </c>
      <c r="F151" s="46" t="str">
        <f t="shared" si="25"/>
        <v>N/A</v>
      </c>
      <c r="G151" s="8">
        <v>0</v>
      </c>
      <c r="H151" s="46" t="str">
        <f t="shared" si="26"/>
        <v>N/A</v>
      </c>
      <c r="I151" s="12">
        <v>0.21510000000000001</v>
      </c>
      <c r="J151" s="12">
        <v>-100</v>
      </c>
      <c r="K151" s="47" t="s">
        <v>739</v>
      </c>
      <c r="L151" s="9" t="str">
        <f t="shared" si="27"/>
        <v>No</v>
      </c>
    </row>
    <row r="152" spans="1:12" x14ac:dyDescent="0.2">
      <c r="A152" s="48" t="s">
        <v>480</v>
      </c>
      <c r="B152" s="37" t="s">
        <v>213</v>
      </c>
      <c r="C152" s="8">
        <v>9.5337773548999998</v>
      </c>
      <c r="D152" s="46" t="str">
        <f t="shared" si="24"/>
        <v>N/A</v>
      </c>
      <c r="E152" s="8">
        <v>15.434314429000001</v>
      </c>
      <c r="F152" s="46" t="str">
        <f t="shared" si="25"/>
        <v>N/A</v>
      </c>
      <c r="G152" s="8">
        <v>15.019255456</v>
      </c>
      <c r="H152" s="46" t="str">
        <f t="shared" si="26"/>
        <v>N/A</v>
      </c>
      <c r="I152" s="12">
        <v>61.89</v>
      </c>
      <c r="J152" s="12">
        <v>-2.69</v>
      </c>
      <c r="K152" s="47" t="s">
        <v>739</v>
      </c>
      <c r="L152" s="9" t="str">
        <f t="shared" si="27"/>
        <v>Yes</v>
      </c>
    </row>
    <row r="153" spans="1:12" x14ac:dyDescent="0.2">
      <c r="A153" s="48" t="s">
        <v>117</v>
      </c>
      <c r="B153" s="37" t="s">
        <v>213</v>
      </c>
      <c r="C153" s="8">
        <v>22.686464088000001</v>
      </c>
      <c r="D153" s="46" t="str">
        <f t="shared" si="24"/>
        <v>N/A</v>
      </c>
      <c r="E153" s="8">
        <v>17.647058823999998</v>
      </c>
      <c r="F153" s="46" t="str">
        <f t="shared" si="25"/>
        <v>N/A</v>
      </c>
      <c r="G153" s="8">
        <v>38.663484486999998</v>
      </c>
      <c r="H153" s="46" t="str">
        <f t="shared" si="26"/>
        <v>N/A</v>
      </c>
      <c r="I153" s="12">
        <v>-22.2</v>
      </c>
      <c r="J153" s="12">
        <v>119.1</v>
      </c>
      <c r="K153" s="47" t="s">
        <v>739</v>
      </c>
      <c r="L153" s="9" t="str">
        <f t="shared" si="27"/>
        <v>No</v>
      </c>
    </row>
    <row r="154" spans="1:12" x14ac:dyDescent="0.2">
      <c r="A154" s="48" t="s">
        <v>481</v>
      </c>
      <c r="B154" s="37" t="s">
        <v>213</v>
      </c>
      <c r="C154" s="8">
        <v>20.386266094</v>
      </c>
      <c r="D154" s="46" t="str">
        <f t="shared" si="24"/>
        <v>N/A</v>
      </c>
      <c r="E154" s="8">
        <v>6.4516129032</v>
      </c>
      <c r="F154" s="46" t="str">
        <f t="shared" si="25"/>
        <v>N/A</v>
      </c>
      <c r="G154" s="8">
        <v>33.944954127999999</v>
      </c>
      <c r="H154" s="46" t="str">
        <f t="shared" si="26"/>
        <v>N/A</v>
      </c>
      <c r="I154" s="12">
        <v>-68.400000000000006</v>
      </c>
      <c r="J154" s="12">
        <v>426.1</v>
      </c>
      <c r="K154" s="47" t="s">
        <v>739</v>
      </c>
      <c r="L154" s="9" t="str">
        <f t="shared" si="27"/>
        <v>No</v>
      </c>
    </row>
    <row r="155" spans="1:12" x14ac:dyDescent="0.2">
      <c r="A155" s="48" t="s">
        <v>482</v>
      </c>
      <c r="B155" s="37" t="s">
        <v>213</v>
      </c>
      <c r="C155" s="8">
        <v>22.473834443000001</v>
      </c>
      <c r="D155" s="46" t="str">
        <f t="shared" si="24"/>
        <v>N/A</v>
      </c>
      <c r="E155" s="8">
        <v>18.018664751999999</v>
      </c>
      <c r="F155" s="46" t="str">
        <f t="shared" si="25"/>
        <v>N/A</v>
      </c>
      <c r="G155" s="8">
        <v>38.896020538999998</v>
      </c>
      <c r="H155" s="46" t="str">
        <f t="shared" si="26"/>
        <v>N/A</v>
      </c>
      <c r="I155" s="12">
        <v>-19.8</v>
      </c>
      <c r="J155" s="12">
        <v>115.9</v>
      </c>
      <c r="K155" s="47" t="s">
        <v>739</v>
      </c>
      <c r="L155" s="9" t="str">
        <f t="shared" si="27"/>
        <v>No</v>
      </c>
    </row>
    <row r="156" spans="1:12" x14ac:dyDescent="0.2">
      <c r="A156" s="48" t="s">
        <v>1480</v>
      </c>
      <c r="B156" s="37" t="s">
        <v>213</v>
      </c>
      <c r="C156" s="38">
        <v>2.5276073619999999</v>
      </c>
      <c r="D156" s="46" t="str">
        <f t="shared" si="24"/>
        <v>N/A</v>
      </c>
      <c r="E156" s="38">
        <v>0.47826086960000003</v>
      </c>
      <c r="F156" s="46" t="str">
        <f t="shared" si="25"/>
        <v>N/A</v>
      </c>
      <c r="G156" s="38">
        <v>0</v>
      </c>
      <c r="H156" s="46" t="str">
        <f t="shared" si="26"/>
        <v>N/A</v>
      </c>
      <c r="I156" s="12">
        <v>-81.099999999999994</v>
      </c>
      <c r="J156" s="12">
        <v>-100</v>
      </c>
      <c r="K156" s="47" t="s">
        <v>739</v>
      </c>
      <c r="L156" s="9" t="str">
        <f t="shared" si="27"/>
        <v>No</v>
      </c>
    </row>
    <row r="157" spans="1:12" x14ac:dyDescent="0.2">
      <c r="A157" s="48" t="s">
        <v>1481</v>
      </c>
      <c r="B157" s="37" t="s">
        <v>213</v>
      </c>
      <c r="C157" s="38">
        <v>0.55555555560000003</v>
      </c>
      <c r="D157" s="46" t="str">
        <f t="shared" si="24"/>
        <v>N/A</v>
      </c>
      <c r="E157" s="38">
        <v>0</v>
      </c>
      <c r="F157" s="46" t="str">
        <f t="shared" si="25"/>
        <v>N/A</v>
      </c>
      <c r="G157" s="38">
        <v>0</v>
      </c>
      <c r="H157" s="46" t="str">
        <f t="shared" si="26"/>
        <v>N/A</v>
      </c>
      <c r="I157" s="12">
        <v>-100</v>
      </c>
      <c r="J157" s="12" t="s">
        <v>1747</v>
      </c>
      <c r="K157" s="47" t="s">
        <v>739</v>
      </c>
      <c r="L157" s="9" t="str">
        <f t="shared" si="27"/>
        <v>N/A</v>
      </c>
    </row>
    <row r="158" spans="1:12" x14ac:dyDescent="0.2">
      <c r="A158" s="48" t="s">
        <v>1482</v>
      </c>
      <c r="B158" s="37" t="s">
        <v>213</v>
      </c>
      <c r="C158" s="38">
        <v>2.8</v>
      </c>
      <c r="D158" s="46" t="str">
        <f t="shared" si="24"/>
        <v>N/A</v>
      </c>
      <c r="E158" s="38">
        <v>0.5</v>
      </c>
      <c r="F158" s="46" t="str">
        <f t="shared" si="25"/>
        <v>N/A</v>
      </c>
      <c r="G158" s="38">
        <v>0</v>
      </c>
      <c r="H158" s="46" t="str">
        <f t="shared" si="26"/>
        <v>N/A</v>
      </c>
      <c r="I158" s="12">
        <v>-82.1</v>
      </c>
      <c r="J158" s="12">
        <v>-100</v>
      </c>
      <c r="K158" s="47" t="s">
        <v>739</v>
      </c>
      <c r="L158" s="9" t="str">
        <f t="shared" si="27"/>
        <v>No</v>
      </c>
    </row>
    <row r="159" spans="1:12" x14ac:dyDescent="0.2">
      <c r="A159" s="48" t="s">
        <v>1483</v>
      </c>
      <c r="B159" s="37" t="s">
        <v>213</v>
      </c>
      <c r="C159" s="38">
        <v>275.26035503000003</v>
      </c>
      <c r="D159" s="46" t="str">
        <f t="shared" si="24"/>
        <v>N/A</v>
      </c>
      <c r="E159" s="38">
        <v>68</v>
      </c>
      <c r="F159" s="46" t="str">
        <f t="shared" si="25"/>
        <v>N/A</v>
      </c>
      <c r="G159" s="38">
        <v>343.14473684000001</v>
      </c>
      <c r="H159" s="46" t="str">
        <f t="shared" si="26"/>
        <v>N/A</v>
      </c>
      <c r="I159" s="12">
        <v>-75.3</v>
      </c>
      <c r="J159" s="12">
        <v>404.6</v>
      </c>
      <c r="K159" s="47" t="s">
        <v>739</v>
      </c>
      <c r="L159" s="9" t="str">
        <f t="shared" si="27"/>
        <v>No</v>
      </c>
    </row>
    <row r="160" spans="1:12" x14ac:dyDescent="0.2">
      <c r="A160" s="48" t="s">
        <v>1484</v>
      </c>
      <c r="B160" s="37" t="s">
        <v>213</v>
      </c>
      <c r="C160" s="38">
        <v>286.14285713999999</v>
      </c>
      <c r="D160" s="46" t="str">
        <f t="shared" si="24"/>
        <v>N/A</v>
      </c>
      <c r="E160" s="38">
        <v>23.666666667000001</v>
      </c>
      <c r="F160" s="46" t="str">
        <f t="shared" si="25"/>
        <v>N/A</v>
      </c>
      <c r="G160" s="38">
        <v>348.75</v>
      </c>
      <c r="H160" s="46" t="str">
        <f t="shared" si="26"/>
        <v>N/A</v>
      </c>
      <c r="I160" s="12">
        <v>-91.7</v>
      </c>
      <c r="J160" s="12">
        <v>1374</v>
      </c>
      <c r="K160" s="47" t="s">
        <v>739</v>
      </c>
      <c r="L160" s="9" t="str">
        <f t="shared" si="27"/>
        <v>No</v>
      </c>
    </row>
    <row r="161" spans="1:12" x14ac:dyDescent="0.2">
      <c r="A161" s="48" t="s">
        <v>1485</v>
      </c>
      <c r="B161" s="37" t="s">
        <v>213</v>
      </c>
      <c r="C161" s="38">
        <v>243.37209301999999</v>
      </c>
      <c r="D161" s="46" t="str">
        <f t="shared" si="24"/>
        <v>N/A</v>
      </c>
      <c r="E161" s="38">
        <v>80.090909091</v>
      </c>
      <c r="F161" s="46" t="str">
        <f t="shared" si="25"/>
        <v>N/A</v>
      </c>
      <c r="G161" s="38">
        <v>342.09375</v>
      </c>
      <c r="H161" s="46" t="str">
        <f t="shared" si="26"/>
        <v>N/A</v>
      </c>
      <c r="I161" s="12">
        <v>-67.099999999999994</v>
      </c>
      <c r="J161" s="12">
        <v>327.10000000000002</v>
      </c>
      <c r="K161" s="47" t="s">
        <v>739</v>
      </c>
      <c r="L161" s="9" t="str">
        <f t="shared" si="27"/>
        <v>No</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0</v>
      </c>
      <c r="F163" s="46" t="str">
        <f t="shared" si="29"/>
        <v>N/A</v>
      </c>
      <c r="G163" s="38">
        <v>0</v>
      </c>
      <c r="H163" s="46" t="str">
        <f t="shared" si="30"/>
        <v>N/A</v>
      </c>
      <c r="I163" s="12" t="s">
        <v>1747</v>
      </c>
      <c r="J163" s="12" t="s">
        <v>1747</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0</v>
      </c>
      <c r="D165" s="46" t="str">
        <f t="shared" si="28"/>
        <v>N/A</v>
      </c>
      <c r="E165" s="38">
        <v>11</v>
      </c>
      <c r="F165" s="46" t="str">
        <f t="shared" si="29"/>
        <v>N/A</v>
      </c>
      <c r="G165" s="38">
        <v>59</v>
      </c>
      <c r="H165" s="46" t="str">
        <f t="shared" si="30"/>
        <v>N/A</v>
      </c>
      <c r="I165" s="12" t="s">
        <v>1747</v>
      </c>
      <c r="J165" s="12">
        <v>5800</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14</v>
      </c>
      <c r="D167" s="46" t="str">
        <f t="shared" si="28"/>
        <v>N/A</v>
      </c>
      <c r="E167" s="38">
        <v>0</v>
      </c>
      <c r="F167" s="46" t="str">
        <f t="shared" si="29"/>
        <v>N/A</v>
      </c>
      <c r="G167" s="38">
        <v>62</v>
      </c>
      <c r="H167" s="46" t="str">
        <f t="shared" si="30"/>
        <v>N/A</v>
      </c>
      <c r="I167" s="12">
        <v>-100</v>
      </c>
      <c r="J167" s="12" t="s">
        <v>1747</v>
      </c>
      <c r="K167" s="14" t="s">
        <v>213</v>
      </c>
      <c r="L167" s="9" t="str">
        <f t="shared" si="31"/>
        <v>N/A</v>
      </c>
    </row>
    <row r="168" spans="1:12" x14ac:dyDescent="0.2">
      <c r="A168" s="48" t="s">
        <v>125</v>
      </c>
      <c r="B168" s="37" t="s">
        <v>213</v>
      </c>
      <c r="C168" s="49">
        <v>424961</v>
      </c>
      <c r="D168" s="46" t="str">
        <f t="shared" si="28"/>
        <v>N/A</v>
      </c>
      <c r="E168" s="49">
        <v>298965</v>
      </c>
      <c r="F168" s="46" t="str">
        <f t="shared" si="29"/>
        <v>N/A</v>
      </c>
      <c r="G168" s="49">
        <v>419603</v>
      </c>
      <c r="H168" s="46" t="str">
        <f t="shared" si="30"/>
        <v>N/A</v>
      </c>
      <c r="I168" s="12">
        <v>-29.6</v>
      </c>
      <c r="J168" s="12">
        <v>40.35</v>
      </c>
      <c r="K168" s="14" t="s">
        <v>213</v>
      </c>
      <c r="L168" s="9" t="str">
        <f t="shared" si="31"/>
        <v>N/A</v>
      </c>
    </row>
    <row r="169" spans="1:12" x14ac:dyDescent="0.2">
      <c r="A169" s="48" t="s">
        <v>1622</v>
      </c>
      <c r="B169" s="37" t="s">
        <v>213</v>
      </c>
      <c r="C169" s="49">
        <v>63187</v>
      </c>
      <c r="D169" s="46" t="str">
        <f t="shared" si="28"/>
        <v>N/A</v>
      </c>
      <c r="E169" s="49">
        <v>5579</v>
      </c>
      <c r="F169" s="46" t="str">
        <f t="shared" si="29"/>
        <v>N/A</v>
      </c>
      <c r="G169" s="49">
        <v>2264</v>
      </c>
      <c r="H169" s="46" t="str">
        <f t="shared" si="30"/>
        <v>N/A</v>
      </c>
      <c r="I169" s="12">
        <v>-91.2</v>
      </c>
      <c r="J169" s="12">
        <v>-59.4</v>
      </c>
      <c r="K169" s="14" t="s">
        <v>213</v>
      </c>
      <c r="L169" s="9" t="str">
        <f t="shared" si="31"/>
        <v>N/A</v>
      </c>
    </row>
    <row r="170" spans="1:12" x14ac:dyDescent="0.2">
      <c r="A170" s="48" t="s">
        <v>1379</v>
      </c>
      <c r="B170" s="37" t="s">
        <v>213</v>
      </c>
      <c r="C170" s="49">
        <v>94233</v>
      </c>
      <c r="D170" s="46" t="str">
        <f t="shared" si="28"/>
        <v>N/A</v>
      </c>
      <c r="E170" s="49">
        <v>230417</v>
      </c>
      <c r="F170" s="46" t="str">
        <f t="shared" si="29"/>
        <v>N/A</v>
      </c>
      <c r="G170" s="49">
        <v>333488</v>
      </c>
      <c r="H170" s="46" t="str">
        <f t="shared" si="30"/>
        <v>N/A</v>
      </c>
      <c r="I170" s="12">
        <v>144.5</v>
      </c>
      <c r="J170" s="12">
        <v>44.73</v>
      </c>
      <c r="K170" s="14" t="s">
        <v>213</v>
      </c>
      <c r="L170" s="9" t="str">
        <f t="shared" si="31"/>
        <v>N/A</v>
      </c>
    </row>
    <row r="171" spans="1:12" x14ac:dyDescent="0.2">
      <c r="A171" s="48" t="s">
        <v>1616</v>
      </c>
      <c r="B171" s="37" t="s">
        <v>213</v>
      </c>
      <c r="C171" s="49">
        <v>41803</v>
      </c>
      <c r="D171" s="46" t="str">
        <f t="shared" si="28"/>
        <v>N/A</v>
      </c>
      <c r="E171" s="49">
        <v>26148</v>
      </c>
      <c r="F171" s="46" t="str">
        <f t="shared" si="29"/>
        <v>N/A</v>
      </c>
      <c r="G171" s="49">
        <v>26176</v>
      </c>
      <c r="H171" s="46" t="str">
        <f t="shared" si="30"/>
        <v>N/A</v>
      </c>
      <c r="I171" s="12">
        <v>-37.4</v>
      </c>
      <c r="J171" s="12">
        <v>0.1071</v>
      </c>
      <c r="K171" s="14" t="s">
        <v>213</v>
      </c>
      <c r="L171" s="9" t="str">
        <f t="shared" si="31"/>
        <v>N/A</v>
      </c>
    </row>
    <row r="172" spans="1:12" x14ac:dyDescent="0.2">
      <c r="A172" s="48" t="s">
        <v>1617</v>
      </c>
      <c r="B172" s="37" t="s">
        <v>213</v>
      </c>
      <c r="C172" s="49">
        <v>417975</v>
      </c>
      <c r="D172" s="46" t="str">
        <f t="shared" si="28"/>
        <v>N/A</v>
      </c>
      <c r="E172" s="49">
        <v>182402</v>
      </c>
      <c r="F172" s="46" t="str">
        <f t="shared" si="29"/>
        <v>N/A</v>
      </c>
      <c r="G172" s="49">
        <v>419603</v>
      </c>
      <c r="H172" s="46" t="str">
        <f t="shared" si="30"/>
        <v>N/A</v>
      </c>
      <c r="I172" s="12">
        <v>-56.4</v>
      </c>
      <c r="J172" s="12">
        <v>130</v>
      </c>
      <c r="K172" s="14" t="s">
        <v>213</v>
      </c>
      <c r="L172" s="9" t="str">
        <f t="shared" si="31"/>
        <v>N/A</v>
      </c>
    </row>
    <row r="173" spans="1:12" ht="25.5" x14ac:dyDescent="0.2">
      <c r="A173" s="48" t="s">
        <v>1380</v>
      </c>
      <c r="B173" s="37" t="s">
        <v>213</v>
      </c>
      <c r="C173" s="49">
        <v>13294</v>
      </c>
      <c r="D173" s="46" t="str">
        <f t="shared" ref="D173:D187" si="32">IF($B173="N/A","N/A",IF(C173&gt;10,"No",IF(C173&lt;-10,"No","Yes")))</f>
        <v>N/A</v>
      </c>
      <c r="E173" s="49">
        <v>7399</v>
      </c>
      <c r="F173" s="46" t="str">
        <f t="shared" ref="F173:F187" si="33">IF($B173="N/A","N/A",IF(E173&gt;10,"No",IF(E173&lt;-10,"No","Yes")))</f>
        <v>N/A</v>
      </c>
      <c r="G173" s="49">
        <v>6941</v>
      </c>
      <c r="H173" s="46" t="str">
        <f t="shared" ref="H173:H187" si="34">IF($B173="N/A","N/A",IF(G173&gt;10,"No",IF(G173&lt;-10,"No","Yes")))</f>
        <v>N/A</v>
      </c>
      <c r="I173" s="12">
        <v>-44.3</v>
      </c>
      <c r="J173" s="12">
        <v>-6.19</v>
      </c>
      <c r="K173" s="47" t="s">
        <v>739</v>
      </c>
      <c r="L173" s="9" t="str">
        <f t="shared" ref="L173:L187" si="35">IF(J173="Div by 0", "N/A", IF(K173="N/A","N/A", IF(J173&gt;VALUE(MID(K173,1,2)), "No", IF(J173&lt;-1*VALUE(MID(K173,1,2)), "No", "Yes"))))</f>
        <v>Yes</v>
      </c>
    </row>
    <row r="174" spans="1:12" x14ac:dyDescent="0.2">
      <c r="A174" s="48" t="s">
        <v>649</v>
      </c>
      <c r="B174" s="37" t="s">
        <v>213</v>
      </c>
      <c r="C174" s="38">
        <v>73</v>
      </c>
      <c r="D174" s="46" t="str">
        <f t="shared" si="32"/>
        <v>N/A</v>
      </c>
      <c r="E174" s="38">
        <v>32</v>
      </c>
      <c r="F174" s="46" t="str">
        <f t="shared" si="33"/>
        <v>N/A</v>
      </c>
      <c r="G174" s="38">
        <v>39</v>
      </c>
      <c r="H174" s="46" t="str">
        <f t="shared" si="34"/>
        <v>N/A</v>
      </c>
      <c r="I174" s="12">
        <v>-56.2</v>
      </c>
      <c r="J174" s="12">
        <v>21.88</v>
      </c>
      <c r="K174" s="47" t="s">
        <v>739</v>
      </c>
      <c r="L174" s="9" t="str">
        <f t="shared" si="35"/>
        <v>Yes</v>
      </c>
    </row>
    <row r="175" spans="1:12" ht="25.5" x14ac:dyDescent="0.2">
      <c r="A175" s="48" t="s">
        <v>1381</v>
      </c>
      <c r="B175" s="37" t="s">
        <v>213</v>
      </c>
      <c r="C175" s="49">
        <v>182.10958904</v>
      </c>
      <c r="D175" s="46" t="str">
        <f t="shared" si="32"/>
        <v>N/A</v>
      </c>
      <c r="E175" s="49">
        <v>231.21875</v>
      </c>
      <c r="F175" s="46" t="str">
        <f t="shared" si="33"/>
        <v>N/A</v>
      </c>
      <c r="G175" s="49">
        <v>177.97435897</v>
      </c>
      <c r="H175" s="46" t="str">
        <f t="shared" si="34"/>
        <v>N/A</v>
      </c>
      <c r="I175" s="12">
        <v>26.97</v>
      </c>
      <c r="J175" s="12">
        <v>-23</v>
      </c>
      <c r="K175" s="47" t="s">
        <v>739</v>
      </c>
      <c r="L175" s="9" t="str">
        <f t="shared" si="35"/>
        <v>Yes</v>
      </c>
    </row>
    <row r="176" spans="1:12" ht="25.5" x14ac:dyDescent="0.2">
      <c r="A176" s="48" t="s">
        <v>1382</v>
      </c>
      <c r="B176" s="37" t="s">
        <v>213</v>
      </c>
      <c r="C176" s="49">
        <v>227</v>
      </c>
      <c r="D176" s="46" t="str">
        <f t="shared" si="32"/>
        <v>N/A</v>
      </c>
      <c r="E176" s="49">
        <v>57</v>
      </c>
      <c r="F176" s="46" t="str">
        <f t="shared" si="33"/>
        <v>N/A</v>
      </c>
      <c r="G176" s="49">
        <v>0</v>
      </c>
      <c r="H176" s="46" t="str">
        <f t="shared" si="34"/>
        <v>N/A</v>
      </c>
      <c r="I176" s="12">
        <v>-74.900000000000006</v>
      </c>
      <c r="J176" s="12">
        <v>-100</v>
      </c>
      <c r="K176" s="47" t="s">
        <v>739</v>
      </c>
      <c r="L176" s="9" t="str">
        <f t="shared" si="35"/>
        <v>No</v>
      </c>
    </row>
    <row r="177" spans="1:12" x14ac:dyDescent="0.2">
      <c r="A177" s="48" t="s">
        <v>516</v>
      </c>
      <c r="B177" s="37" t="s">
        <v>213</v>
      </c>
      <c r="C177" s="38">
        <v>11</v>
      </c>
      <c r="D177" s="46" t="str">
        <f t="shared" si="32"/>
        <v>N/A</v>
      </c>
      <c r="E177" s="38">
        <v>11</v>
      </c>
      <c r="F177" s="46" t="str">
        <f t="shared" si="33"/>
        <v>N/A</v>
      </c>
      <c r="G177" s="38">
        <v>0</v>
      </c>
      <c r="H177" s="46" t="str">
        <f t="shared" si="34"/>
        <v>N/A</v>
      </c>
      <c r="I177" s="12">
        <v>0</v>
      </c>
      <c r="J177" s="12">
        <v>-100</v>
      </c>
      <c r="K177" s="47" t="s">
        <v>739</v>
      </c>
      <c r="L177" s="9" t="str">
        <f t="shared" si="35"/>
        <v>No</v>
      </c>
    </row>
    <row r="178" spans="1:12" ht="25.5" x14ac:dyDescent="0.2">
      <c r="A178" s="48" t="s">
        <v>1383</v>
      </c>
      <c r="B178" s="37" t="s">
        <v>213</v>
      </c>
      <c r="C178" s="49">
        <v>227</v>
      </c>
      <c r="D178" s="46" t="str">
        <f t="shared" si="32"/>
        <v>N/A</v>
      </c>
      <c r="E178" s="49">
        <v>57</v>
      </c>
      <c r="F178" s="46" t="str">
        <f t="shared" si="33"/>
        <v>N/A</v>
      </c>
      <c r="G178" s="49" t="s">
        <v>1747</v>
      </c>
      <c r="H178" s="46" t="str">
        <f t="shared" si="34"/>
        <v>N/A</v>
      </c>
      <c r="I178" s="12">
        <v>-74.900000000000006</v>
      </c>
      <c r="J178" s="12" t="s">
        <v>1747</v>
      </c>
      <c r="K178" s="47" t="s">
        <v>739</v>
      </c>
      <c r="L178" s="9" t="str">
        <f t="shared" si="35"/>
        <v>N/A</v>
      </c>
    </row>
    <row r="179" spans="1:12" ht="25.5" x14ac:dyDescent="0.2">
      <c r="A179" s="48" t="s">
        <v>1384</v>
      </c>
      <c r="B179" s="37" t="s">
        <v>213</v>
      </c>
      <c r="C179" s="49">
        <v>559</v>
      </c>
      <c r="D179" s="46" t="str">
        <f t="shared" si="32"/>
        <v>N/A</v>
      </c>
      <c r="E179" s="49">
        <v>0</v>
      </c>
      <c r="F179" s="46" t="str">
        <f t="shared" si="33"/>
        <v>N/A</v>
      </c>
      <c r="G179" s="49">
        <v>0</v>
      </c>
      <c r="H179" s="46" t="str">
        <f t="shared" si="34"/>
        <v>N/A</v>
      </c>
      <c r="I179" s="12">
        <v>-100</v>
      </c>
      <c r="J179" s="12" t="s">
        <v>1747</v>
      </c>
      <c r="K179" s="47" t="s">
        <v>739</v>
      </c>
      <c r="L179" s="9" t="str">
        <f t="shared" si="35"/>
        <v>N/A</v>
      </c>
    </row>
    <row r="180" spans="1:12" x14ac:dyDescent="0.2">
      <c r="A180" s="48" t="s">
        <v>517</v>
      </c>
      <c r="B180" s="37" t="s">
        <v>213</v>
      </c>
      <c r="C180" s="38">
        <v>11</v>
      </c>
      <c r="D180" s="46" t="str">
        <f t="shared" si="32"/>
        <v>N/A</v>
      </c>
      <c r="E180" s="38">
        <v>0</v>
      </c>
      <c r="F180" s="46" t="str">
        <f t="shared" si="33"/>
        <v>N/A</v>
      </c>
      <c r="G180" s="38">
        <v>0</v>
      </c>
      <c r="H180" s="46" t="str">
        <f t="shared" si="34"/>
        <v>N/A</v>
      </c>
      <c r="I180" s="12">
        <v>-100</v>
      </c>
      <c r="J180" s="12" t="s">
        <v>1747</v>
      </c>
      <c r="K180" s="47" t="s">
        <v>739</v>
      </c>
      <c r="L180" s="9" t="str">
        <f t="shared" si="35"/>
        <v>N/A</v>
      </c>
    </row>
    <row r="181" spans="1:12" ht="25.5" x14ac:dyDescent="0.2">
      <c r="A181" s="48" t="s">
        <v>1385</v>
      </c>
      <c r="B181" s="37" t="s">
        <v>213</v>
      </c>
      <c r="C181" s="49">
        <v>279.5</v>
      </c>
      <c r="D181" s="46" t="str">
        <f t="shared" si="32"/>
        <v>N/A</v>
      </c>
      <c r="E181" s="49" t="s">
        <v>1747</v>
      </c>
      <c r="F181" s="46" t="str">
        <f t="shared" si="33"/>
        <v>N/A</v>
      </c>
      <c r="G181" s="49" t="s">
        <v>1747</v>
      </c>
      <c r="H181" s="46" t="str">
        <f t="shared" si="34"/>
        <v>N/A</v>
      </c>
      <c r="I181" s="12" t="s">
        <v>1747</v>
      </c>
      <c r="J181" s="12" t="s">
        <v>1747</v>
      </c>
      <c r="K181" s="47" t="s">
        <v>739</v>
      </c>
      <c r="L181" s="9" t="str">
        <f t="shared" si="35"/>
        <v>N/A</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9015643</v>
      </c>
      <c r="D185" s="46" t="str">
        <f t="shared" si="32"/>
        <v>N/A</v>
      </c>
      <c r="E185" s="49">
        <v>1098774</v>
      </c>
      <c r="F185" s="46" t="str">
        <f t="shared" si="33"/>
        <v>N/A</v>
      </c>
      <c r="G185" s="49">
        <v>52924741</v>
      </c>
      <c r="H185" s="46" t="str">
        <f t="shared" si="34"/>
        <v>N/A</v>
      </c>
      <c r="I185" s="12">
        <v>-87.8</v>
      </c>
      <c r="J185" s="12">
        <v>4717</v>
      </c>
      <c r="K185" s="47" t="s">
        <v>739</v>
      </c>
      <c r="L185" s="9" t="str">
        <f t="shared" si="35"/>
        <v>No</v>
      </c>
    </row>
    <row r="186" spans="1:12" ht="25.5" x14ac:dyDescent="0.2">
      <c r="A186" s="48" t="s">
        <v>519</v>
      </c>
      <c r="B186" s="37" t="s">
        <v>213</v>
      </c>
      <c r="C186" s="38">
        <v>123</v>
      </c>
      <c r="D186" s="46" t="str">
        <f t="shared" si="32"/>
        <v>N/A</v>
      </c>
      <c r="E186" s="38">
        <v>20</v>
      </c>
      <c r="F186" s="46" t="str">
        <f t="shared" si="33"/>
        <v>N/A</v>
      </c>
      <c r="G186" s="38">
        <v>386</v>
      </c>
      <c r="H186" s="46" t="str">
        <f t="shared" si="34"/>
        <v>N/A</v>
      </c>
      <c r="I186" s="12">
        <v>-83.7</v>
      </c>
      <c r="J186" s="12">
        <v>1830</v>
      </c>
      <c r="K186" s="47" t="s">
        <v>739</v>
      </c>
      <c r="L186" s="9" t="str">
        <f t="shared" si="35"/>
        <v>No</v>
      </c>
    </row>
    <row r="187" spans="1:12" ht="25.5" x14ac:dyDescent="0.2">
      <c r="A187" s="48" t="s">
        <v>1389</v>
      </c>
      <c r="B187" s="37" t="s">
        <v>213</v>
      </c>
      <c r="C187" s="49">
        <v>73297.910569</v>
      </c>
      <c r="D187" s="46" t="str">
        <f t="shared" si="32"/>
        <v>N/A</v>
      </c>
      <c r="E187" s="49">
        <v>54938.7</v>
      </c>
      <c r="F187" s="46" t="str">
        <f t="shared" si="33"/>
        <v>N/A</v>
      </c>
      <c r="G187" s="49">
        <v>137110.72798</v>
      </c>
      <c r="H187" s="46" t="str">
        <f t="shared" si="34"/>
        <v>N/A</v>
      </c>
      <c r="I187" s="12">
        <v>-25</v>
      </c>
      <c r="J187" s="12">
        <v>149.6</v>
      </c>
      <c r="K187" s="47" t="s">
        <v>739</v>
      </c>
      <c r="L187" s="9" t="str">
        <f t="shared" si="35"/>
        <v>No</v>
      </c>
    </row>
    <row r="188" spans="1:12" x14ac:dyDescent="0.2">
      <c r="A188" s="4" t="s">
        <v>1390</v>
      </c>
      <c r="B188" s="37" t="s">
        <v>213</v>
      </c>
      <c r="C188" s="49">
        <v>11557514</v>
      </c>
      <c r="D188" s="46" t="str">
        <f t="shared" ref="D188:D203" si="36">IF($B188="N/A","N/A",IF(C188&gt;10,"No",IF(C188&lt;-10,"No","Yes")))</f>
        <v>N/A</v>
      </c>
      <c r="E188" s="49">
        <v>1212704</v>
      </c>
      <c r="F188" s="46" t="str">
        <f t="shared" ref="F188:F203" si="37">IF($B188="N/A","N/A",IF(E188&gt;10,"No",IF(E188&lt;-10,"No","Yes")))</f>
        <v>N/A</v>
      </c>
      <c r="G188" s="49">
        <v>52939138</v>
      </c>
      <c r="H188" s="46" t="str">
        <f t="shared" ref="H188:H203" si="38">IF($B188="N/A","N/A",IF(G188&gt;10,"No",IF(G188&lt;-10,"No","Yes")))</f>
        <v>N/A</v>
      </c>
      <c r="I188" s="12">
        <v>-89.5</v>
      </c>
      <c r="J188" s="12">
        <v>4265</v>
      </c>
      <c r="K188" s="47" t="s">
        <v>739</v>
      </c>
      <c r="L188" s="9" t="str">
        <f t="shared" ref="L188:L203" si="39">IF(J188="Div by 0", "N/A", IF(K188="N/A","N/A", IF(J188&gt;VALUE(MID(K188,1,2)), "No", IF(J188&lt;-1*VALUE(MID(K188,1,2)), "No", "Yes"))))</f>
        <v>No</v>
      </c>
    </row>
    <row r="189" spans="1:12" x14ac:dyDescent="0.2">
      <c r="A189" s="4" t="s">
        <v>1487</v>
      </c>
      <c r="B189" s="37" t="s">
        <v>213</v>
      </c>
      <c r="C189" s="38">
        <v>157</v>
      </c>
      <c r="D189" s="46" t="str">
        <f t="shared" si="36"/>
        <v>N/A</v>
      </c>
      <c r="E189" s="38">
        <v>26</v>
      </c>
      <c r="F189" s="46" t="str">
        <f t="shared" si="37"/>
        <v>N/A</v>
      </c>
      <c r="G189" s="38">
        <v>386</v>
      </c>
      <c r="H189" s="46" t="str">
        <f t="shared" si="38"/>
        <v>N/A</v>
      </c>
      <c r="I189" s="12">
        <v>-83.4</v>
      </c>
      <c r="J189" s="12">
        <v>1385</v>
      </c>
      <c r="K189" s="47" t="s">
        <v>739</v>
      </c>
      <c r="L189" s="9" t="str">
        <f t="shared" si="39"/>
        <v>No</v>
      </c>
    </row>
    <row r="190" spans="1:12" x14ac:dyDescent="0.2">
      <c r="A190" s="4" t="s">
        <v>1488</v>
      </c>
      <c r="B190" s="37" t="s">
        <v>213</v>
      </c>
      <c r="C190" s="49">
        <v>73614.738853999996</v>
      </c>
      <c r="D190" s="46" t="str">
        <f t="shared" si="36"/>
        <v>N/A</v>
      </c>
      <c r="E190" s="49">
        <v>46642.461538000003</v>
      </c>
      <c r="F190" s="46" t="str">
        <f t="shared" si="37"/>
        <v>N/A</v>
      </c>
      <c r="G190" s="49">
        <v>137148.02591</v>
      </c>
      <c r="H190" s="46" t="str">
        <f t="shared" si="38"/>
        <v>N/A</v>
      </c>
      <c r="I190" s="12">
        <v>-36.6</v>
      </c>
      <c r="J190" s="12">
        <v>194</v>
      </c>
      <c r="K190" s="47" t="s">
        <v>739</v>
      </c>
      <c r="L190" s="9" t="str">
        <f t="shared" si="39"/>
        <v>No</v>
      </c>
    </row>
    <row r="191" spans="1:12" x14ac:dyDescent="0.2">
      <c r="A191" s="4" t="s">
        <v>1489</v>
      </c>
      <c r="B191" s="37" t="s">
        <v>213</v>
      </c>
      <c r="C191" s="49">
        <v>30981.666667000001</v>
      </c>
      <c r="D191" s="46" t="str">
        <f t="shared" si="36"/>
        <v>N/A</v>
      </c>
      <c r="E191" s="49">
        <v>123</v>
      </c>
      <c r="F191" s="46" t="str">
        <f t="shared" si="37"/>
        <v>N/A</v>
      </c>
      <c r="G191" s="49">
        <v>134609.93333</v>
      </c>
      <c r="H191" s="46" t="str">
        <f t="shared" si="38"/>
        <v>N/A</v>
      </c>
      <c r="I191" s="12">
        <v>-99.6</v>
      </c>
      <c r="J191" s="12">
        <v>109000</v>
      </c>
      <c r="K191" s="47" t="s">
        <v>739</v>
      </c>
      <c r="L191" s="9" t="str">
        <f t="shared" si="39"/>
        <v>No</v>
      </c>
    </row>
    <row r="192" spans="1:12" x14ac:dyDescent="0.2">
      <c r="A192" s="4" t="s">
        <v>1490</v>
      </c>
      <c r="B192" s="37" t="s">
        <v>213</v>
      </c>
      <c r="C192" s="49">
        <v>77341.448275999996</v>
      </c>
      <c r="D192" s="46" t="str">
        <f t="shared" si="36"/>
        <v>N/A</v>
      </c>
      <c r="E192" s="49">
        <v>48503.24</v>
      </c>
      <c r="F192" s="46" t="str">
        <f t="shared" si="37"/>
        <v>N/A</v>
      </c>
      <c r="G192" s="49">
        <v>137250.64420000001</v>
      </c>
      <c r="H192" s="46" t="str">
        <f t="shared" si="38"/>
        <v>N/A</v>
      </c>
      <c r="I192" s="12">
        <v>-37.299999999999997</v>
      </c>
      <c r="J192" s="12">
        <v>183</v>
      </c>
      <c r="K192" s="47" t="s">
        <v>739</v>
      </c>
      <c r="L192" s="9" t="str">
        <f t="shared" si="39"/>
        <v>No</v>
      </c>
    </row>
    <row r="193" spans="1:12" x14ac:dyDescent="0.2">
      <c r="A193" s="48" t="s">
        <v>1491</v>
      </c>
      <c r="B193" s="37" t="s">
        <v>213</v>
      </c>
      <c r="C193" s="9">
        <v>2.7106353590999999</v>
      </c>
      <c r="D193" s="46" t="str">
        <f t="shared" si="36"/>
        <v>N/A</v>
      </c>
      <c r="E193" s="9">
        <v>1.7379679144</v>
      </c>
      <c r="F193" s="46" t="str">
        <f t="shared" si="37"/>
        <v>N/A</v>
      </c>
      <c r="G193" s="9">
        <v>23.031026253</v>
      </c>
      <c r="H193" s="46" t="str">
        <f t="shared" si="38"/>
        <v>N/A</v>
      </c>
      <c r="I193" s="12">
        <v>-35.9</v>
      </c>
      <c r="J193" s="12">
        <v>1225</v>
      </c>
      <c r="K193" s="47" t="s">
        <v>739</v>
      </c>
      <c r="L193" s="9" t="str">
        <f t="shared" si="39"/>
        <v>No</v>
      </c>
    </row>
    <row r="194" spans="1:12" x14ac:dyDescent="0.2">
      <c r="A194" s="48" t="s">
        <v>1492</v>
      </c>
      <c r="B194" s="37" t="s">
        <v>213</v>
      </c>
      <c r="C194" s="9">
        <v>1.9313304721</v>
      </c>
      <c r="D194" s="46" t="str">
        <f t="shared" si="36"/>
        <v>N/A</v>
      </c>
      <c r="E194" s="9">
        <v>1.0752688172</v>
      </c>
      <c r="F194" s="46" t="str">
        <f t="shared" si="37"/>
        <v>N/A</v>
      </c>
      <c r="G194" s="9">
        <v>13.76146789</v>
      </c>
      <c r="H194" s="46" t="str">
        <f t="shared" si="38"/>
        <v>N/A</v>
      </c>
      <c r="I194" s="12">
        <v>-44.3</v>
      </c>
      <c r="J194" s="12">
        <v>1180</v>
      </c>
      <c r="K194" s="47" t="s">
        <v>739</v>
      </c>
      <c r="L194" s="9" t="str">
        <f t="shared" si="39"/>
        <v>No</v>
      </c>
    </row>
    <row r="195" spans="1:12" x14ac:dyDescent="0.2">
      <c r="A195" s="48" t="s">
        <v>1493</v>
      </c>
      <c r="B195" s="37" t="s">
        <v>213</v>
      </c>
      <c r="C195" s="9">
        <v>2.7592768792000002</v>
      </c>
      <c r="D195" s="46" t="str">
        <f t="shared" si="36"/>
        <v>N/A</v>
      </c>
      <c r="E195" s="9">
        <v>1.7946877242999999</v>
      </c>
      <c r="F195" s="46" t="str">
        <f t="shared" si="37"/>
        <v>N/A</v>
      </c>
      <c r="G195" s="9">
        <v>23.812580230999998</v>
      </c>
      <c r="H195" s="46" t="str">
        <f t="shared" si="38"/>
        <v>N/A</v>
      </c>
      <c r="I195" s="12">
        <v>-35</v>
      </c>
      <c r="J195" s="12">
        <v>1227</v>
      </c>
      <c r="K195" s="47" t="s">
        <v>739</v>
      </c>
      <c r="L195" s="9" t="str">
        <f t="shared" si="39"/>
        <v>No</v>
      </c>
    </row>
    <row r="196" spans="1:12" ht="25.5" x14ac:dyDescent="0.2">
      <c r="A196" s="4" t="s">
        <v>1402</v>
      </c>
      <c r="B196" s="37" t="s">
        <v>213</v>
      </c>
      <c r="C196" s="49">
        <v>9015643</v>
      </c>
      <c r="D196" s="46" t="str">
        <f t="shared" si="36"/>
        <v>N/A</v>
      </c>
      <c r="E196" s="49">
        <v>1098774</v>
      </c>
      <c r="F196" s="46" t="str">
        <f t="shared" si="37"/>
        <v>N/A</v>
      </c>
      <c r="G196" s="49">
        <v>52924741</v>
      </c>
      <c r="H196" s="46" t="str">
        <f t="shared" si="38"/>
        <v>N/A</v>
      </c>
      <c r="I196" s="12">
        <v>-87.8</v>
      </c>
      <c r="J196" s="12">
        <v>4717</v>
      </c>
      <c r="K196" s="47" t="s">
        <v>739</v>
      </c>
      <c r="L196" s="9" t="str">
        <f t="shared" si="39"/>
        <v>No</v>
      </c>
    </row>
    <row r="197" spans="1:12" x14ac:dyDescent="0.2">
      <c r="A197" s="4" t="s">
        <v>1494</v>
      </c>
      <c r="B197" s="37" t="s">
        <v>213</v>
      </c>
      <c r="C197" s="38">
        <v>123</v>
      </c>
      <c r="D197" s="46" t="str">
        <f t="shared" si="36"/>
        <v>N/A</v>
      </c>
      <c r="E197" s="38">
        <v>20</v>
      </c>
      <c r="F197" s="46" t="str">
        <f t="shared" si="37"/>
        <v>N/A</v>
      </c>
      <c r="G197" s="38">
        <v>386</v>
      </c>
      <c r="H197" s="46" t="str">
        <f t="shared" si="38"/>
        <v>N/A</v>
      </c>
      <c r="I197" s="12">
        <v>-83.7</v>
      </c>
      <c r="J197" s="12">
        <v>1830</v>
      </c>
      <c r="K197" s="47" t="s">
        <v>739</v>
      </c>
      <c r="L197" s="9" t="str">
        <f t="shared" si="39"/>
        <v>No</v>
      </c>
    </row>
    <row r="198" spans="1:12" ht="25.5" x14ac:dyDescent="0.2">
      <c r="A198" s="4" t="s">
        <v>1495</v>
      </c>
      <c r="B198" s="37" t="s">
        <v>213</v>
      </c>
      <c r="C198" s="49">
        <v>73297.910569</v>
      </c>
      <c r="D198" s="46" t="str">
        <f t="shared" si="36"/>
        <v>N/A</v>
      </c>
      <c r="E198" s="49">
        <v>54938.7</v>
      </c>
      <c r="F198" s="46" t="str">
        <f t="shared" si="37"/>
        <v>N/A</v>
      </c>
      <c r="G198" s="49">
        <v>137110.72798</v>
      </c>
      <c r="H198" s="46" t="str">
        <f t="shared" si="38"/>
        <v>N/A</v>
      </c>
      <c r="I198" s="12">
        <v>-25</v>
      </c>
      <c r="J198" s="12">
        <v>149.6</v>
      </c>
      <c r="K198" s="47" t="s">
        <v>739</v>
      </c>
      <c r="L198" s="9" t="str">
        <f t="shared" si="39"/>
        <v>No</v>
      </c>
    </row>
    <row r="199" spans="1:12" ht="25.5" x14ac:dyDescent="0.2">
      <c r="A199" s="4" t="s">
        <v>1496</v>
      </c>
      <c r="B199" s="37" t="s">
        <v>213</v>
      </c>
      <c r="C199" s="49">
        <v>14910.444444000001</v>
      </c>
      <c r="D199" s="46" t="str">
        <f t="shared" si="36"/>
        <v>N/A</v>
      </c>
      <c r="E199" s="49">
        <v>123</v>
      </c>
      <c r="F199" s="46" t="str">
        <f t="shared" si="37"/>
        <v>N/A</v>
      </c>
      <c r="G199" s="49">
        <v>134609.93333</v>
      </c>
      <c r="H199" s="46" t="str">
        <f t="shared" si="38"/>
        <v>N/A</v>
      </c>
      <c r="I199" s="12">
        <v>-99.2</v>
      </c>
      <c r="J199" s="12">
        <v>109000</v>
      </c>
      <c r="K199" s="47" t="s">
        <v>739</v>
      </c>
      <c r="L199" s="9" t="str">
        <f t="shared" si="39"/>
        <v>No</v>
      </c>
    </row>
    <row r="200" spans="1:12" ht="25.5" x14ac:dyDescent="0.2">
      <c r="A200" s="4" t="s">
        <v>1497</v>
      </c>
      <c r="B200" s="37" t="s">
        <v>213</v>
      </c>
      <c r="C200" s="49">
        <v>78032.823009</v>
      </c>
      <c r="D200" s="46" t="str">
        <f t="shared" si="36"/>
        <v>N/A</v>
      </c>
      <c r="E200" s="49">
        <v>57823.736841999998</v>
      </c>
      <c r="F200" s="46" t="str">
        <f t="shared" si="37"/>
        <v>N/A</v>
      </c>
      <c r="G200" s="49">
        <v>137211.83827000001</v>
      </c>
      <c r="H200" s="46" t="str">
        <f t="shared" si="38"/>
        <v>N/A</v>
      </c>
      <c r="I200" s="12">
        <v>-25.9</v>
      </c>
      <c r="J200" s="12">
        <v>137.30000000000001</v>
      </c>
      <c r="K200" s="47" t="s">
        <v>739</v>
      </c>
      <c r="L200" s="9" t="str">
        <f t="shared" si="39"/>
        <v>No</v>
      </c>
    </row>
    <row r="201" spans="1:12" ht="25.5" x14ac:dyDescent="0.2">
      <c r="A201" s="4" t="s">
        <v>1498</v>
      </c>
      <c r="B201" s="37" t="s">
        <v>213</v>
      </c>
      <c r="C201" s="9">
        <v>2.1236187845000001</v>
      </c>
      <c r="D201" s="46" t="str">
        <f t="shared" si="36"/>
        <v>N/A</v>
      </c>
      <c r="E201" s="9">
        <v>1.3368983957</v>
      </c>
      <c r="F201" s="46" t="str">
        <f t="shared" si="37"/>
        <v>N/A</v>
      </c>
      <c r="G201" s="9">
        <v>23.031026253</v>
      </c>
      <c r="H201" s="46" t="str">
        <f t="shared" si="38"/>
        <v>N/A</v>
      </c>
      <c r="I201" s="12">
        <v>-37</v>
      </c>
      <c r="J201" s="12">
        <v>1623</v>
      </c>
      <c r="K201" s="47" t="s">
        <v>739</v>
      </c>
      <c r="L201" s="9" t="str">
        <f t="shared" si="39"/>
        <v>No</v>
      </c>
    </row>
    <row r="202" spans="1:12" ht="25.5" x14ac:dyDescent="0.2">
      <c r="A202" s="4" t="s">
        <v>1499</v>
      </c>
      <c r="B202" s="37" t="s">
        <v>213</v>
      </c>
      <c r="C202" s="9">
        <v>1.9313304721</v>
      </c>
      <c r="D202" s="46" t="str">
        <f t="shared" si="36"/>
        <v>N/A</v>
      </c>
      <c r="E202" s="9">
        <v>1.0752688172</v>
      </c>
      <c r="F202" s="46" t="str">
        <f t="shared" si="37"/>
        <v>N/A</v>
      </c>
      <c r="G202" s="9">
        <v>13.76146789</v>
      </c>
      <c r="H202" s="46" t="str">
        <f t="shared" si="38"/>
        <v>N/A</v>
      </c>
      <c r="I202" s="12">
        <v>-44.3</v>
      </c>
      <c r="J202" s="12">
        <v>1180</v>
      </c>
      <c r="K202" s="47" t="s">
        <v>739</v>
      </c>
      <c r="L202" s="9" t="str">
        <f t="shared" si="39"/>
        <v>No</v>
      </c>
    </row>
    <row r="203" spans="1:12" ht="25.5" x14ac:dyDescent="0.2">
      <c r="A203" s="4" t="s">
        <v>1500</v>
      </c>
      <c r="B203" s="37" t="s">
        <v>213</v>
      </c>
      <c r="C203" s="9">
        <v>2.1503330161999998</v>
      </c>
      <c r="D203" s="46" t="str">
        <f t="shared" si="36"/>
        <v>N/A</v>
      </c>
      <c r="E203" s="9">
        <v>1.3639626705000001</v>
      </c>
      <c r="F203" s="46" t="str">
        <f t="shared" si="37"/>
        <v>N/A</v>
      </c>
      <c r="G203" s="9">
        <v>23.812580230999998</v>
      </c>
      <c r="H203" s="46" t="str">
        <f t="shared" si="38"/>
        <v>N/A</v>
      </c>
      <c r="I203" s="12">
        <v>-36.6</v>
      </c>
      <c r="J203" s="12">
        <v>1646</v>
      </c>
      <c r="K203" s="47" t="s">
        <v>739</v>
      </c>
      <c r="L203" s="9" t="str">
        <f t="shared" si="39"/>
        <v>No</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71271</v>
      </c>
      <c r="D6" s="46" t="str">
        <f>IF($B6="N/A","N/A",IF(C6&gt;10,"No",IF(C6&lt;-10,"No","Yes")))</f>
        <v>N/A</v>
      </c>
      <c r="E6" s="38">
        <v>46628</v>
      </c>
      <c r="F6" s="46" t="str">
        <f>IF($B6="N/A","N/A",IF(E6&gt;10,"No",IF(E6&lt;-10,"No","Yes")))</f>
        <v>N/A</v>
      </c>
      <c r="G6" s="38">
        <v>42852</v>
      </c>
      <c r="H6" s="46" t="str">
        <f>IF($B6="N/A","N/A",IF(G6&gt;10,"No",IF(G6&lt;-10,"No","Yes")))</f>
        <v>N/A</v>
      </c>
      <c r="I6" s="12">
        <v>-34.6</v>
      </c>
      <c r="J6" s="12">
        <v>-8.1</v>
      </c>
      <c r="K6" s="47" t="s">
        <v>739</v>
      </c>
      <c r="L6" s="9" t="str">
        <f t="shared" ref="L6:L46" si="0">IF(J6="Div by 0", "N/A", IF(K6="N/A","N/A", IF(J6&gt;VALUE(MID(K6,1,2)), "No", IF(J6&lt;-1*VALUE(MID(K6,1,2)), "No", "Yes"))))</f>
        <v>Yes</v>
      </c>
    </row>
    <row r="7" spans="1:12" x14ac:dyDescent="0.2">
      <c r="A7" s="48" t="s">
        <v>10</v>
      </c>
      <c r="B7" s="37" t="s">
        <v>213</v>
      </c>
      <c r="C7" s="38">
        <v>52926</v>
      </c>
      <c r="D7" s="46" t="str">
        <f>IF($B7="N/A","N/A",IF(C7&gt;10,"No",IF(C7&lt;-10,"No","Yes")))</f>
        <v>N/A</v>
      </c>
      <c r="E7" s="38">
        <v>33628</v>
      </c>
      <c r="F7" s="46" t="str">
        <f>IF($B7="N/A","N/A",IF(E7&gt;10,"No",IF(E7&lt;-10,"No","Yes")))</f>
        <v>N/A</v>
      </c>
      <c r="G7" s="38">
        <v>33842</v>
      </c>
      <c r="H7" s="46" t="str">
        <f>IF($B7="N/A","N/A",IF(G7&gt;10,"No",IF(G7&lt;-10,"No","Yes")))</f>
        <v>N/A</v>
      </c>
      <c r="I7" s="12">
        <v>-36.5</v>
      </c>
      <c r="J7" s="12">
        <v>0.63639999999999997</v>
      </c>
      <c r="K7" s="47" t="s">
        <v>739</v>
      </c>
      <c r="L7" s="9" t="str">
        <f t="shared" si="0"/>
        <v>Yes</v>
      </c>
    </row>
    <row r="8" spans="1:12" x14ac:dyDescent="0.2">
      <c r="A8" s="48" t="s">
        <v>91</v>
      </c>
      <c r="B8" s="9" t="s">
        <v>297</v>
      </c>
      <c r="C8" s="8">
        <v>74.260218041000002</v>
      </c>
      <c r="D8" s="46" t="str">
        <f>IF($B8="N/A","N/A",IF(C8&gt;90,"No",IF(C8&lt;65,"No","Yes")))</f>
        <v>Yes</v>
      </c>
      <c r="E8" s="8">
        <v>72.119756370000005</v>
      </c>
      <c r="F8" s="46" t="str">
        <f>IF($B8="N/A","N/A",IF(E8&gt;90,"No",IF(E8&lt;65,"No","Yes")))</f>
        <v>Yes</v>
      </c>
      <c r="G8" s="8">
        <v>78.974143564000002</v>
      </c>
      <c r="H8" s="46" t="str">
        <f>IF($B8="N/A","N/A",IF(G8&gt;90,"No",IF(G8&lt;65,"No","Yes")))</f>
        <v>Yes</v>
      </c>
      <c r="I8" s="12">
        <v>-2.88</v>
      </c>
      <c r="J8" s="12">
        <v>9.5039999999999996</v>
      </c>
      <c r="K8" s="47" t="s">
        <v>739</v>
      </c>
      <c r="L8" s="9" t="str">
        <f t="shared" si="0"/>
        <v>Yes</v>
      </c>
    </row>
    <row r="9" spans="1:12" x14ac:dyDescent="0.2">
      <c r="A9" s="48" t="s">
        <v>92</v>
      </c>
      <c r="B9" s="9" t="s">
        <v>298</v>
      </c>
      <c r="C9" s="8">
        <v>33.935742972</v>
      </c>
      <c r="D9" s="46" t="str">
        <f>IF($B9="N/A","N/A",IF(C9&gt;100,"No",IF(C9&lt;90,"No","Yes")))</f>
        <v>No</v>
      </c>
      <c r="E9" s="8">
        <v>8.1632653060999996</v>
      </c>
      <c r="F9" s="46" t="str">
        <f>IF($B9="N/A","N/A",IF(E9&gt;100,"No",IF(E9&lt;90,"No","Yes")))</f>
        <v>No</v>
      </c>
      <c r="G9" s="8">
        <v>42.608695652000002</v>
      </c>
      <c r="H9" s="46" t="str">
        <f>IF($B9="N/A","N/A",IF(G9&gt;100,"No",IF(G9&lt;90,"No","Yes")))</f>
        <v>No</v>
      </c>
      <c r="I9" s="12">
        <v>-75.900000000000006</v>
      </c>
      <c r="J9" s="12">
        <v>422</v>
      </c>
      <c r="K9" s="47" t="s">
        <v>739</v>
      </c>
      <c r="L9" s="9" t="str">
        <f t="shared" si="0"/>
        <v>No</v>
      </c>
    </row>
    <row r="10" spans="1:12" x14ac:dyDescent="0.2">
      <c r="A10" s="48" t="s">
        <v>93</v>
      </c>
      <c r="B10" s="9" t="s">
        <v>299</v>
      </c>
      <c r="C10" s="8">
        <v>69.158674804</v>
      </c>
      <c r="D10" s="46" t="str">
        <f>IF($B10="N/A","N/A",IF(C10&gt;100,"No",IF(C10&lt;85,"No","Yes")))</f>
        <v>No</v>
      </c>
      <c r="E10" s="8">
        <v>70.292336055000007</v>
      </c>
      <c r="F10" s="46" t="str">
        <f>IF($B10="N/A","N/A",IF(E10&gt;100,"No",IF(E10&lt;85,"No","Yes")))</f>
        <v>No</v>
      </c>
      <c r="G10" s="8">
        <v>78.606554872999993</v>
      </c>
      <c r="H10" s="46" t="str">
        <f>IF($B10="N/A","N/A",IF(G10&gt;100,"No",IF(G10&lt;85,"No","Yes")))</f>
        <v>No</v>
      </c>
      <c r="I10" s="12">
        <v>1.639</v>
      </c>
      <c r="J10" s="12">
        <v>11.83</v>
      </c>
      <c r="K10" s="47" t="s">
        <v>739</v>
      </c>
      <c r="L10" s="9" t="str">
        <f t="shared" si="0"/>
        <v>Yes</v>
      </c>
    </row>
    <row r="11" spans="1:12" x14ac:dyDescent="0.2">
      <c r="A11" s="48" t="s">
        <v>94</v>
      </c>
      <c r="B11" s="9" t="s">
        <v>300</v>
      </c>
      <c r="C11" s="8">
        <v>89.216848002000006</v>
      </c>
      <c r="D11" s="46" t="str">
        <f>IF($B11="N/A","N/A",IF(C11&gt;100,"No",IF(C11&lt;80,"No","Yes")))</f>
        <v>Yes</v>
      </c>
      <c r="E11" s="8">
        <v>81.934870454000006</v>
      </c>
      <c r="F11" s="46" t="str">
        <f>IF($B11="N/A","N/A",IF(E11&gt;100,"No",IF(E11&lt;80,"No","Yes")))</f>
        <v>Yes</v>
      </c>
      <c r="G11" s="8">
        <v>81.012913639999994</v>
      </c>
      <c r="H11" s="46" t="str">
        <f>IF($B11="N/A","N/A",IF(G11&gt;100,"No",IF(G11&lt;80,"No","Yes")))</f>
        <v>Yes</v>
      </c>
      <c r="I11" s="12">
        <v>-8.16</v>
      </c>
      <c r="J11" s="12">
        <v>-1.1299999999999999</v>
      </c>
      <c r="K11" s="47" t="s">
        <v>739</v>
      </c>
      <c r="L11" s="9" t="str">
        <f t="shared" si="0"/>
        <v>Yes</v>
      </c>
    </row>
    <row r="12" spans="1:12" x14ac:dyDescent="0.2">
      <c r="A12" s="48" t="s">
        <v>95</v>
      </c>
      <c r="B12" s="9" t="s">
        <v>300</v>
      </c>
      <c r="C12" s="8">
        <v>74.180563542000002</v>
      </c>
      <c r="D12" s="46" t="str">
        <f>IF($B12="N/A","N/A",IF(C12&gt;100,"No",IF(C12&lt;80,"No","Yes")))</f>
        <v>No</v>
      </c>
      <c r="E12" s="8">
        <v>24.657534247000001</v>
      </c>
      <c r="F12" s="46" t="str">
        <f>IF($B12="N/A","N/A",IF(E12&gt;100,"No",IF(E12&lt;80,"No","Yes")))</f>
        <v>No</v>
      </c>
      <c r="G12" s="8">
        <v>32.558139535000002</v>
      </c>
      <c r="H12" s="46" t="str">
        <f>IF($B12="N/A","N/A",IF(G12&gt;100,"No",IF(G12&lt;80,"No","Yes")))</f>
        <v>No</v>
      </c>
      <c r="I12" s="12">
        <v>-66.8</v>
      </c>
      <c r="J12" s="12">
        <v>32.04</v>
      </c>
      <c r="K12" s="47" t="s">
        <v>739</v>
      </c>
      <c r="L12" s="9" t="str">
        <f t="shared" si="0"/>
        <v>No</v>
      </c>
    </row>
    <row r="13" spans="1:12" x14ac:dyDescent="0.2">
      <c r="A13" s="3" t="s">
        <v>96</v>
      </c>
      <c r="B13" s="37" t="s">
        <v>213</v>
      </c>
      <c r="C13" s="38">
        <v>63547.91</v>
      </c>
      <c r="D13" s="46" t="str">
        <f t="shared" ref="D13:D44" si="1">IF($B13="N/A","N/A",IF(C13&gt;10,"No",IF(C13&lt;-10,"No","Yes")))</f>
        <v>N/A</v>
      </c>
      <c r="E13" s="38">
        <v>37160.94</v>
      </c>
      <c r="F13" s="46" t="str">
        <f t="shared" ref="F13:F44" si="2">IF($B13="N/A","N/A",IF(E13&gt;10,"No",IF(E13&lt;-10,"No","Yes")))</f>
        <v>N/A</v>
      </c>
      <c r="G13" s="38">
        <v>38209.760000000002</v>
      </c>
      <c r="H13" s="46" t="str">
        <f t="shared" ref="H13:H44" si="3">IF($B13="N/A","N/A",IF(G13&gt;10,"No",IF(G13&lt;-10,"No","Yes")))</f>
        <v>N/A</v>
      </c>
      <c r="I13" s="12">
        <v>-41.5</v>
      </c>
      <c r="J13" s="12">
        <v>2.8220000000000001</v>
      </c>
      <c r="K13" s="47" t="s">
        <v>739</v>
      </c>
      <c r="L13" s="9" t="str">
        <f t="shared" si="0"/>
        <v>Yes</v>
      </c>
    </row>
    <row r="14" spans="1:12" x14ac:dyDescent="0.2">
      <c r="A14" s="3" t="s">
        <v>100</v>
      </c>
      <c r="B14" s="37" t="s">
        <v>213</v>
      </c>
      <c r="C14" s="38">
        <v>498</v>
      </c>
      <c r="D14" s="46" t="str">
        <f t="shared" si="1"/>
        <v>N/A</v>
      </c>
      <c r="E14" s="38">
        <v>98</v>
      </c>
      <c r="F14" s="46" t="str">
        <f t="shared" si="2"/>
        <v>N/A</v>
      </c>
      <c r="G14" s="38">
        <v>115</v>
      </c>
      <c r="H14" s="46" t="str">
        <f t="shared" si="3"/>
        <v>N/A</v>
      </c>
      <c r="I14" s="12">
        <v>-80.3</v>
      </c>
      <c r="J14" s="12">
        <v>17.350000000000001</v>
      </c>
      <c r="K14" s="47" t="s">
        <v>739</v>
      </c>
      <c r="L14" s="9" t="str">
        <f t="shared" si="0"/>
        <v>Yes</v>
      </c>
    </row>
    <row r="15" spans="1:12" x14ac:dyDescent="0.2">
      <c r="A15" s="3" t="s">
        <v>991</v>
      </c>
      <c r="B15" s="37" t="s">
        <v>213</v>
      </c>
      <c r="C15" s="38">
        <v>272</v>
      </c>
      <c r="D15" s="46" t="str">
        <f t="shared" si="1"/>
        <v>N/A</v>
      </c>
      <c r="E15" s="38">
        <v>88</v>
      </c>
      <c r="F15" s="46" t="str">
        <f t="shared" si="2"/>
        <v>N/A</v>
      </c>
      <c r="G15" s="38">
        <v>62</v>
      </c>
      <c r="H15" s="46" t="str">
        <f t="shared" si="3"/>
        <v>N/A</v>
      </c>
      <c r="I15" s="12">
        <v>-67.599999999999994</v>
      </c>
      <c r="J15" s="12">
        <v>-29.5</v>
      </c>
      <c r="K15" s="47" t="s">
        <v>739</v>
      </c>
      <c r="L15" s="9" t="str">
        <f t="shared" si="0"/>
        <v>Yes</v>
      </c>
    </row>
    <row r="16" spans="1:12" x14ac:dyDescent="0.2">
      <c r="A16" s="3" t="s">
        <v>992</v>
      </c>
      <c r="B16" s="37" t="s">
        <v>213</v>
      </c>
      <c r="C16" s="38">
        <v>11</v>
      </c>
      <c r="D16" s="46" t="str">
        <f t="shared" si="1"/>
        <v>N/A</v>
      </c>
      <c r="E16" s="38">
        <v>0</v>
      </c>
      <c r="F16" s="46" t="str">
        <f t="shared" si="2"/>
        <v>N/A</v>
      </c>
      <c r="G16" s="38">
        <v>0</v>
      </c>
      <c r="H16" s="46" t="str">
        <f t="shared" si="3"/>
        <v>N/A</v>
      </c>
      <c r="I16" s="12">
        <v>-100</v>
      </c>
      <c r="J16" s="12" t="s">
        <v>1747</v>
      </c>
      <c r="K16" s="47" t="s">
        <v>739</v>
      </c>
      <c r="L16" s="9" t="str">
        <f t="shared" si="0"/>
        <v>N/A</v>
      </c>
    </row>
    <row r="17" spans="1:12" x14ac:dyDescent="0.2">
      <c r="A17" s="3" t="s">
        <v>993</v>
      </c>
      <c r="B17" s="37" t="s">
        <v>213</v>
      </c>
      <c r="C17" s="38">
        <v>51</v>
      </c>
      <c r="D17" s="46" t="str">
        <f t="shared" si="1"/>
        <v>N/A</v>
      </c>
      <c r="E17" s="38">
        <v>11</v>
      </c>
      <c r="F17" s="46" t="str">
        <f t="shared" si="2"/>
        <v>N/A</v>
      </c>
      <c r="G17" s="38">
        <v>11</v>
      </c>
      <c r="H17" s="46" t="str">
        <f t="shared" si="3"/>
        <v>N/A</v>
      </c>
      <c r="I17" s="12">
        <v>-96.1</v>
      </c>
      <c r="J17" s="12">
        <v>50</v>
      </c>
      <c r="K17" s="47" t="s">
        <v>739</v>
      </c>
      <c r="L17" s="9" t="str">
        <f t="shared" si="0"/>
        <v>No</v>
      </c>
    </row>
    <row r="18" spans="1:12" x14ac:dyDescent="0.2">
      <c r="A18" s="3" t="s">
        <v>994</v>
      </c>
      <c r="B18" s="37" t="s">
        <v>213</v>
      </c>
      <c r="C18" s="38">
        <v>148</v>
      </c>
      <c r="D18" s="46" t="str">
        <f t="shared" si="1"/>
        <v>N/A</v>
      </c>
      <c r="E18" s="38">
        <v>11</v>
      </c>
      <c r="F18" s="46" t="str">
        <f t="shared" si="2"/>
        <v>N/A</v>
      </c>
      <c r="G18" s="38">
        <v>50</v>
      </c>
      <c r="H18" s="46" t="str">
        <f t="shared" si="3"/>
        <v>N/A</v>
      </c>
      <c r="I18" s="12">
        <v>-94.6</v>
      </c>
      <c r="J18" s="12">
        <v>525</v>
      </c>
      <c r="K18" s="47" t="s">
        <v>739</v>
      </c>
      <c r="L18" s="9" t="str">
        <f t="shared" si="0"/>
        <v>No</v>
      </c>
    </row>
    <row r="19" spans="1:12" x14ac:dyDescent="0.2">
      <c r="A19" s="3" t="s">
        <v>995</v>
      </c>
      <c r="B19" s="37" t="s">
        <v>213</v>
      </c>
      <c r="C19" s="38">
        <v>25</v>
      </c>
      <c r="D19" s="46" t="str">
        <f t="shared" si="1"/>
        <v>N/A</v>
      </c>
      <c r="E19" s="38">
        <v>0</v>
      </c>
      <c r="F19" s="46" t="str">
        <f t="shared" si="2"/>
        <v>N/A</v>
      </c>
      <c r="G19" s="38">
        <v>0</v>
      </c>
      <c r="H19" s="46" t="str">
        <f t="shared" si="3"/>
        <v>N/A</v>
      </c>
      <c r="I19" s="12">
        <v>-100</v>
      </c>
      <c r="J19" s="12" t="s">
        <v>1747</v>
      </c>
      <c r="K19" s="47" t="s">
        <v>739</v>
      </c>
      <c r="L19" s="9" t="str">
        <f t="shared" si="0"/>
        <v>N/A</v>
      </c>
    </row>
    <row r="20" spans="1:12" x14ac:dyDescent="0.2">
      <c r="A20" s="3" t="s">
        <v>101</v>
      </c>
      <c r="B20" s="37" t="s">
        <v>213</v>
      </c>
      <c r="C20" s="38">
        <v>50468</v>
      </c>
      <c r="D20" s="46" t="str">
        <f t="shared" si="1"/>
        <v>N/A</v>
      </c>
      <c r="E20" s="38">
        <v>37970</v>
      </c>
      <c r="F20" s="46" t="str">
        <f t="shared" si="2"/>
        <v>N/A</v>
      </c>
      <c r="G20" s="38">
        <v>32739</v>
      </c>
      <c r="H20" s="46" t="str">
        <f t="shared" si="3"/>
        <v>N/A</v>
      </c>
      <c r="I20" s="12">
        <v>-24.8</v>
      </c>
      <c r="J20" s="12">
        <v>-13.8</v>
      </c>
      <c r="K20" s="47" t="s">
        <v>739</v>
      </c>
      <c r="L20" s="9" t="str">
        <f t="shared" si="0"/>
        <v>Yes</v>
      </c>
    </row>
    <row r="21" spans="1:12" x14ac:dyDescent="0.2">
      <c r="A21" s="3" t="s">
        <v>996</v>
      </c>
      <c r="B21" s="37" t="s">
        <v>213</v>
      </c>
      <c r="C21" s="38">
        <v>49650</v>
      </c>
      <c r="D21" s="46" t="str">
        <f t="shared" si="1"/>
        <v>N/A</v>
      </c>
      <c r="E21" s="38">
        <v>37824</v>
      </c>
      <c r="F21" s="46" t="str">
        <f t="shared" si="2"/>
        <v>N/A</v>
      </c>
      <c r="G21" s="38">
        <v>32313</v>
      </c>
      <c r="H21" s="46" t="str">
        <f t="shared" si="3"/>
        <v>N/A</v>
      </c>
      <c r="I21" s="12">
        <v>-23.8</v>
      </c>
      <c r="J21" s="12">
        <v>-14.6</v>
      </c>
      <c r="K21" s="47" t="s">
        <v>739</v>
      </c>
      <c r="L21" s="9" t="str">
        <f t="shared" si="0"/>
        <v>Yes</v>
      </c>
    </row>
    <row r="22" spans="1:12" x14ac:dyDescent="0.2">
      <c r="A22" s="3" t="s">
        <v>997</v>
      </c>
      <c r="B22" s="37" t="s">
        <v>213</v>
      </c>
      <c r="C22" s="38">
        <v>0</v>
      </c>
      <c r="D22" s="46" t="str">
        <f t="shared" si="1"/>
        <v>N/A</v>
      </c>
      <c r="E22" s="38">
        <v>11</v>
      </c>
      <c r="F22" s="46" t="str">
        <f t="shared" si="2"/>
        <v>N/A</v>
      </c>
      <c r="G22" s="38">
        <v>0</v>
      </c>
      <c r="H22" s="46" t="str">
        <f t="shared" si="3"/>
        <v>N/A</v>
      </c>
      <c r="I22" s="12" t="s">
        <v>1747</v>
      </c>
      <c r="J22" s="12">
        <v>-100</v>
      </c>
      <c r="K22" s="47" t="s">
        <v>739</v>
      </c>
      <c r="L22" s="9" t="str">
        <f t="shared" si="0"/>
        <v>No</v>
      </c>
    </row>
    <row r="23" spans="1:12" x14ac:dyDescent="0.2">
      <c r="A23" s="3" t="s">
        <v>998</v>
      </c>
      <c r="B23" s="37" t="s">
        <v>213</v>
      </c>
      <c r="C23" s="38">
        <v>352</v>
      </c>
      <c r="D23" s="46" t="str">
        <f t="shared" si="1"/>
        <v>N/A</v>
      </c>
      <c r="E23" s="38">
        <v>35</v>
      </c>
      <c r="F23" s="46" t="str">
        <f t="shared" si="2"/>
        <v>N/A</v>
      </c>
      <c r="G23" s="38">
        <v>18</v>
      </c>
      <c r="H23" s="46" t="str">
        <f t="shared" si="3"/>
        <v>N/A</v>
      </c>
      <c r="I23" s="12">
        <v>-90.1</v>
      </c>
      <c r="J23" s="12">
        <v>-48.6</v>
      </c>
      <c r="K23" s="47" t="s">
        <v>739</v>
      </c>
      <c r="L23" s="9" t="str">
        <f t="shared" si="0"/>
        <v>No</v>
      </c>
    </row>
    <row r="24" spans="1:12" x14ac:dyDescent="0.2">
      <c r="A24" s="3" t="s">
        <v>999</v>
      </c>
      <c r="B24" s="37" t="s">
        <v>213</v>
      </c>
      <c r="C24" s="38">
        <v>440</v>
      </c>
      <c r="D24" s="46" t="str">
        <f t="shared" si="1"/>
        <v>N/A</v>
      </c>
      <c r="E24" s="38">
        <v>107</v>
      </c>
      <c r="F24" s="46" t="str">
        <f t="shared" si="2"/>
        <v>N/A</v>
      </c>
      <c r="G24" s="38">
        <v>408</v>
      </c>
      <c r="H24" s="46" t="str">
        <f t="shared" si="3"/>
        <v>N/A</v>
      </c>
      <c r="I24" s="12">
        <v>-75.7</v>
      </c>
      <c r="J24" s="12">
        <v>281.3</v>
      </c>
      <c r="K24" s="47" t="s">
        <v>739</v>
      </c>
      <c r="L24" s="9" t="str">
        <f t="shared" si="0"/>
        <v>No</v>
      </c>
    </row>
    <row r="25" spans="1:12" x14ac:dyDescent="0.2">
      <c r="A25" s="3" t="s">
        <v>1000</v>
      </c>
      <c r="B25" s="37" t="s">
        <v>213</v>
      </c>
      <c r="C25" s="38">
        <v>26</v>
      </c>
      <c r="D25" s="46" t="str">
        <f t="shared" si="1"/>
        <v>N/A</v>
      </c>
      <c r="E25" s="38">
        <v>11</v>
      </c>
      <c r="F25" s="46" t="str">
        <f t="shared" si="2"/>
        <v>N/A</v>
      </c>
      <c r="G25" s="38">
        <v>0</v>
      </c>
      <c r="H25" s="46" t="str">
        <f t="shared" si="3"/>
        <v>N/A</v>
      </c>
      <c r="I25" s="12">
        <v>-88.5</v>
      </c>
      <c r="J25" s="12">
        <v>-100</v>
      </c>
      <c r="K25" s="47" t="s">
        <v>739</v>
      </c>
      <c r="L25" s="9" t="str">
        <f t="shared" si="0"/>
        <v>No</v>
      </c>
    </row>
    <row r="26" spans="1:12" x14ac:dyDescent="0.2">
      <c r="A26" s="3" t="s">
        <v>104</v>
      </c>
      <c r="B26" s="37" t="s">
        <v>213</v>
      </c>
      <c r="C26" s="38">
        <v>18566</v>
      </c>
      <c r="D26" s="46" t="str">
        <f t="shared" si="1"/>
        <v>N/A</v>
      </c>
      <c r="E26" s="38">
        <v>8414</v>
      </c>
      <c r="F26" s="46" t="str">
        <f t="shared" si="2"/>
        <v>N/A</v>
      </c>
      <c r="G26" s="38">
        <v>9912</v>
      </c>
      <c r="H26" s="46" t="str">
        <f t="shared" si="3"/>
        <v>N/A</v>
      </c>
      <c r="I26" s="12">
        <v>-54.7</v>
      </c>
      <c r="J26" s="12">
        <v>17.8</v>
      </c>
      <c r="K26" s="47" t="s">
        <v>739</v>
      </c>
      <c r="L26" s="9" t="str">
        <f t="shared" si="0"/>
        <v>Yes</v>
      </c>
    </row>
    <row r="27" spans="1:12" x14ac:dyDescent="0.2">
      <c r="A27" s="3" t="s">
        <v>1001</v>
      </c>
      <c r="B27" s="37" t="s">
        <v>213</v>
      </c>
      <c r="C27" s="38">
        <v>5882</v>
      </c>
      <c r="D27" s="46" t="str">
        <f t="shared" si="1"/>
        <v>N/A</v>
      </c>
      <c r="E27" s="38">
        <v>909</v>
      </c>
      <c r="F27" s="46" t="str">
        <f t="shared" si="2"/>
        <v>N/A</v>
      </c>
      <c r="G27" s="38">
        <v>1321</v>
      </c>
      <c r="H27" s="46" t="str">
        <f t="shared" si="3"/>
        <v>N/A</v>
      </c>
      <c r="I27" s="12">
        <v>-84.5</v>
      </c>
      <c r="J27" s="12">
        <v>45.32</v>
      </c>
      <c r="K27" s="47" t="s">
        <v>739</v>
      </c>
      <c r="L27" s="9" t="str">
        <f t="shared" si="0"/>
        <v>No</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1160</v>
      </c>
      <c r="D29" s="46" t="str">
        <f t="shared" si="1"/>
        <v>N/A</v>
      </c>
      <c r="E29" s="38">
        <v>154</v>
      </c>
      <c r="F29" s="46" t="str">
        <f t="shared" si="2"/>
        <v>N/A</v>
      </c>
      <c r="G29" s="121">
        <v>167</v>
      </c>
      <c r="H29" s="46" t="str">
        <f t="shared" si="3"/>
        <v>N/A</v>
      </c>
      <c r="I29" s="12">
        <v>-86.7</v>
      </c>
      <c r="J29" s="12">
        <v>8.4420000000000002</v>
      </c>
      <c r="K29" s="47" t="s">
        <v>739</v>
      </c>
      <c r="L29" s="9" t="str">
        <f t="shared" si="0"/>
        <v>Yes</v>
      </c>
    </row>
    <row r="30" spans="1:12" x14ac:dyDescent="0.2">
      <c r="A30" s="3" t="s">
        <v>1004</v>
      </c>
      <c r="B30" s="37" t="s">
        <v>213</v>
      </c>
      <c r="C30" s="38">
        <v>3268</v>
      </c>
      <c r="D30" s="46" t="str">
        <f t="shared" si="1"/>
        <v>N/A</v>
      </c>
      <c r="E30" s="38">
        <v>784</v>
      </c>
      <c r="F30" s="46" t="str">
        <f t="shared" si="2"/>
        <v>N/A</v>
      </c>
      <c r="G30" s="38">
        <v>982</v>
      </c>
      <c r="H30" s="46" t="str">
        <f t="shared" si="3"/>
        <v>N/A</v>
      </c>
      <c r="I30" s="12">
        <v>-76</v>
      </c>
      <c r="J30" s="12">
        <v>25.26</v>
      </c>
      <c r="K30" s="47" t="s">
        <v>739</v>
      </c>
      <c r="L30" s="9" t="str">
        <f t="shared" si="0"/>
        <v>Yes</v>
      </c>
    </row>
    <row r="31" spans="1:12" x14ac:dyDescent="0.2">
      <c r="A31" s="3" t="s">
        <v>1005</v>
      </c>
      <c r="B31" s="37" t="s">
        <v>213</v>
      </c>
      <c r="C31" s="38">
        <v>466</v>
      </c>
      <c r="D31" s="46" t="str">
        <f t="shared" si="1"/>
        <v>N/A</v>
      </c>
      <c r="E31" s="38">
        <v>104</v>
      </c>
      <c r="F31" s="46" t="str">
        <f t="shared" si="2"/>
        <v>N/A</v>
      </c>
      <c r="G31" s="38">
        <v>94</v>
      </c>
      <c r="H31" s="46" t="str">
        <f t="shared" si="3"/>
        <v>N/A</v>
      </c>
      <c r="I31" s="12">
        <v>-77.7</v>
      </c>
      <c r="J31" s="12">
        <v>-9.6199999999999992</v>
      </c>
      <c r="K31" s="47" t="s">
        <v>739</v>
      </c>
      <c r="L31" s="9" t="str">
        <f t="shared" si="0"/>
        <v>Yes</v>
      </c>
    </row>
    <row r="32" spans="1:12" x14ac:dyDescent="0.2">
      <c r="A32" s="3" t="s">
        <v>1006</v>
      </c>
      <c r="B32" s="37" t="s">
        <v>213</v>
      </c>
      <c r="C32" s="38">
        <v>7430</v>
      </c>
      <c r="D32" s="46" t="str">
        <f t="shared" si="1"/>
        <v>N/A</v>
      </c>
      <c r="E32" s="38">
        <v>6170</v>
      </c>
      <c r="F32" s="46" t="str">
        <f t="shared" si="2"/>
        <v>N/A</v>
      </c>
      <c r="G32" s="38">
        <v>6982</v>
      </c>
      <c r="H32" s="46" t="str">
        <f t="shared" si="3"/>
        <v>N/A</v>
      </c>
      <c r="I32" s="12">
        <v>-17</v>
      </c>
      <c r="J32" s="12">
        <v>13.16</v>
      </c>
      <c r="K32" s="47" t="s">
        <v>739</v>
      </c>
      <c r="L32" s="9" t="str">
        <f t="shared" si="0"/>
        <v>Yes</v>
      </c>
    </row>
    <row r="33" spans="1:12" x14ac:dyDescent="0.2">
      <c r="A33" s="3" t="s">
        <v>1007</v>
      </c>
      <c r="B33" s="37" t="s">
        <v>213</v>
      </c>
      <c r="C33" s="38">
        <v>360</v>
      </c>
      <c r="D33" s="46" t="str">
        <f t="shared" si="1"/>
        <v>N/A</v>
      </c>
      <c r="E33" s="38">
        <v>293</v>
      </c>
      <c r="F33" s="46" t="str">
        <f t="shared" si="2"/>
        <v>N/A</v>
      </c>
      <c r="G33" s="38">
        <v>366</v>
      </c>
      <c r="H33" s="46" t="str">
        <f t="shared" si="3"/>
        <v>N/A</v>
      </c>
      <c r="I33" s="12">
        <v>-18.600000000000001</v>
      </c>
      <c r="J33" s="12">
        <v>24.91</v>
      </c>
      <c r="K33" s="47" t="s">
        <v>739</v>
      </c>
      <c r="L33" s="9" t="str">
        <f t="shared" si="0"/>
        <v>Yes</v>
      </c>
    </row>
    <row r="34" spans="1:12" x14ac:dyDescent="0.2">
      <c r="A34" s="3" t="s">
        <v>105</v>
      </c>
      <c r="B34" s="37" t="s">
        <v>213</v>
      </c>
      <c r="C34" s="38">
        <v>1739</v>
      </c>
      <c r="D34" s="46" t="str">
        <f t="shared" si="1"/>
        <v>N/A</v>
      </c>
      <c r="E34" s="38">
        <v>146</v>
      </c>
      <c r="F34" s="46" t="str">
        <f t="shared" si="2"/>
        <v>N/A</v>
      </c>
      <c r="G34" s="38">
        <v>86</v>
      </c>
      <c r="H34" s="46" t="str">
        <f t="shared" si="3"/>
        <v>N/A</v>
      </c>
      <c r="I34" s="12">
        <v>-91.6</v>
      </c>
      <c r="J34" s="12">
        <v>-41.1</v>
      </c>
      <c r="K34" s="47" t="s">
        <v>739</v>
      </c>
      <c r="L34" s="9" t="str">
        <f t="shared" si="0"/>
        <v>No</v>
      </c>
    </row>
    <row r="35" spans="1:12" x14ac:dyDescent="0.2">
      <c r="A35" s="3" t="s">
        <v>1008</v>
      </c>
      <c r="B35" s="37" t="s">
        <v>213</v>
      </c>
      <c r="C35" s="38">
        <v>731</v>
      </c>
      <c r="D35" s="46" t="str">
        <f t="shared" si="1"/>
        <v>N/A</v>
      </c>
      <c r="E35" s="38">
        <v>27</v>
      </c>
      <c r="F35" s="46" t="str">
        <f t="shared" si="2"/>
        <v>N/A</v>
      </c>
      <c r="G35" s="38">
        <v>22</v>
      </c>
      <c r="H35" s="46" t="str">
        <f t="shared" si="3"/>
        <v>N/A</v>
      </c>
      <c r="I35" s="12">
        <v>-96.3</v>
      </c>
      <c r="J35" s="12">
        <v>-18.5</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401</v>
      </c>
      <c r="D37" s="46" t="str">
        <f t="shared" si="1"/>
        <v>N/A</v>
      </c>
      <c r="E37" s="38">
        <v>88</v>
      </c>
      <c r="F37" s="46" t="str">
        <f t="shared" si="2"/>
        <v>N/A</v>
      </c>
      <c r="G37" s="38">
        <v>47</v>
      </c>
      <c r="H37" s="46" t="str">
        <f t="shared" si="3"/>
        <v>N/A</v>
      </c>
      <c r="I37" s="12">
        <v>-78.099999999999994</v>
      </c>
      <c r="J37" s="12">
        <v>-46.6</v>
      </c>
      <c r="K37" s="47" t="s">
        <v>739</v>
      </c>
      <c r="L37" s="9" t="str">
        <f t="shared" si="0"/>
        <v>No</v>
      </c>
    </row>
    <row r="38" spans="1:12" x14ac:dyDescent="0.2">
      <c r="A38" s="3" t="s">
        <v>1011</v>
      </c>
      <c r="B38" s="37" t="s">
        <v>213</v>
      </c>
      <c r="C38" s="38">
        <v>61</v>
      </c>
      <c r="D38" s="46" t="str">
        <f t="shared" si="1"/>
        <v>N/A</v>
      </c>
      <c r="E38" s="38">
        <v>11</v>
      </c>
      <c r="F38" s="46" t="str">
        <f t="shared" si="2"/>
        <v>N/A</v>
      </c>
      <c r="G38" s="38">
        <v>11</v>
      </c>
      <c r="H38" s="46" t="str">
        <f t="shared" si="3"/>
        <v>N/A</v>
      </c>
      <c r="I38" s="12">
        <v>-90.2</v>
      </c>
      <c r="J38" s="12">
        <v>-50</v>
      </c>
      <c r="K38" s="47" t="s">
        <v>739</v>
      </c>
      <c r="L38" s="9" t="str">
        <f t="shared" si="0"/>
        <v>No</v>
      </c>
    </row>
    <row r="39" spans="1:12" x14ac:dyDescent="0.2">
      <c r="A39" s="3" t="s">
        <v>1012</v>
      </c>
      <c r="B39" s="37" t="s">
        <v>213</v>
      </c>
      <c r="C39" s="38">
        <v>112</v>
      </c>
      <c r="D39" s="46" t="str">
        <f t="shared" si="1"/>
        <v>N/A</v>
      </c>
      <c r="E39" s="38">
        <v>22</v>
      </c>
      <c r="F39" s="46" t="str">
        <f t="shared" si="2"/>
        <v>N/A</v>
      </c>
      <c r="G39" s="38">
        <v>13</v>
      </c>
      <c r="H39" s="46" t="str">
        <f t="shared" si="3"/>
        <v>N/A</v>
      </c>
      <c r="I39" s="12">
        <v>-80.400000000000006</v>
      </c>
      <c r="J39" s="12">
        <v>-40.9</v>
      </c>
      <c r="K39" s="47" t="s">
        <v>739</v>
      </c>
      <c r="L39" s="9" t="str">
        <f t="shared" si="0"/>
        <v>No</v>
      </c>
    </row>
    <row r="40" spans="1:12" x14ac:dyDescent="0.2">
      <c r="A40" s="3" t="s">
        <v>1013</v>
      </c>
      <c r="B40" s="37" t="s">
        <v>213</v>
      </c>
      <c r="C40" s="38">
        <v>434</v>
      </c>
      <c r="D40" s="46" t="str">
        <f t="shared" si="1"/>
        <v>N/A</v>
      </c>
      <c r="E40" s="38">
        <v>11</v>
      </c>
      <c r="F40" s="46" t="str">
        <f t="shared" si="2"/>
        <v>N/A</v>
      </c>
      <c r="G40" s="38">
        <v>11</v>
      </c>
      <c r="H40" s="46" t="str">
        <f t="shared" si="3"/>
        <v>N/A</v>
      </c>
      <c r="I40" s="12">
        <v>-99.3</v>
      </c>
      <c r="J40" s="12">
        <v>-66.7</v>
      </c>
      <c r="K40" s="47" t="s">
        <v>739</v>
      </c>
      <c r="L40" s="9" t="str">
        <f t="shared" si="0"/>
        <v>No</v>
      </c>
    </row>
    <row r="41" spans="1:12" x14ac:dyDescent="0.2">
      <c r="A41" s="48" t="s">
        <v>84</v>
      </c>
      <c r="B41" s="37" t="s">
        <v>213</v>
      </c>
      <c r="C41" s="49">
        <v>419168545</v>
      </c>
      <c r="D41" s="46" t="str">
        <f t="shared" si="1"/>
        <v>N/A</v>
      </c>
      <c r="E41" s="49">
        <v>123005142</v>
      </c>
      <c r="F41" s="46" t="str">
        <f t="shared" si="2"/>
        <v>N/A</v>
      </c>
      <c r="G41" s="49">
        <v>232768912</v>
      </c>
      <c r="H41" s="46" t="str">
        <f t="shared" si="3"/>
        <v>N/A</v>
      </c>
      <c r="I41" s="12">
        <v>-70.7</v>
      </c>
      <c r="J41" s="12">
        <v>89.24</v>
      </c>
      <c r="K41" s="47" t="s">
        <v>739</v>
      </c>
      <c r="L41" s="9" t="str">
        <f t="shared" si="0"/>
        <v>No</v>
      </c>
    </row>
    <row r="42" spans="1:12" x14ac:dyDescent="0.2">
      <c r="A42" s="48" t="s">
        <v>1501</v>
      </c>
      <c r="B42" s="37" t="s">
        <v>213</v>
      </c>
      <c r="C42" s="49">
        <v>5881.3338524999999</v>
      </c>
      <c r="D42" s="46" t="str">
        <f t="shared" si="1"/>
        <v>N/A</v>
      </c>
      <c r="E42" s="49">
        <v>2638.0102514</v>
      </c>
      <c r="F42" s="46" t="str">
        <f t="shared" si="2"/>
        <v>N/A</v>
      </c>
      <c r="G42" s="49">
        <v>5431.9264444999999</v>
      </c>
      <c r="H42" s="46" t="str">
        <f t="shared" si="3"/>
        <v>N/A</v>
      </c>
      <c r="I42" s="12">
        <v>-55.1</v>
      </c>
      <c r="J42" s="12">
        <v>105.9</v>
      </c>
      <c r="K42" s="47" t="s">
        <v>739</v>
      </c>
      <c r="L42" s="9" t="str">
        <f t="shared" si="0"/>
        <v>No</v>
      </c>
    </row>
    <row r="43" spans="1:12" x14ac:dyDescent="0.2">
      <c r="A43" s="48" t="s">
        <v>1502</v>
      </c>
      <c r="B43" s="37" t="s">
        <v>213</v>
      </c>
      <c r="C43" s="49">
        <v>7919.8984430999999</v>
      </c>
      <c r="D43" s="46" t="str">
        <f t="shared" si="1"/>
        <v>N/A</v>
      </c>
      <c r="E43" s="49">
        <v>3657.8191388</v>
      </c>
      <c r="F43" s="46" t="str">
        <f t="shared" si="2"/>
        <v>N/A</v>
      </c>
      <c r="G43" s="49">
        <v>6878.1074404999999</v>
      </c>
      <c r="H43" s="46" t="str">
        <f t="shared" si="3"/>
        <v>N/A</v>
      </c>
      <c r="I43" s="12">
        <v>-53.8</v>
      </c>
      <c r="J43" s="12">
        <v>88.04</v>
      </c>
      <c r="K43" s="47" t="s">
        <v>739</v>
      </c>
      <c r="L43" s="9" t="str">
        <f t="shared" si="0"/>
        <v>No</v>
      </c>
    </row>
    <row r="44" spans="1:12" x14ac:dyDescent="0.2">
      <c r="A44" s="4" t="s">
        <v>107</v>
      </c>
      <c r="B44" s="37" t="s">
        <v>213</v>
      </c>
      <c r="C44" s="49">
        <v>30837587</v>
      </c>
      <c r="D44" s="46" t="str">
        <f t="shared" si="1"/>
        <v>N/A</v>
      </c>
      <c r="E44" s="49">
        <v>13770189</v>
      </c>
      <c r="F44" s="46" t="str">
        <f t="shared" si="2"/>
        <v>N/A</v>
      </c>
      <c r="G44" s="49">
        <v>14876495</v>
      </c>
      <c r="H44" s="46" t="str">
        <f t="shared" si="3"/>
        <v>N/A</v>
      </c>
      <c r="I44" s="12">
        <v>-55.3</v>
      </c>
      <c r="J44" s="12">
        <v>8.0340000000000007</v>
      </c>
      <c r="K44" s="47" t="s">
        <v>739</v>
      </c>
      <c r="L44" s="9" t="str">
        <f t="shared" si="0"/>
        <v>Yes</v>
      </c>
    </row>
    <row r="45" spans="1:12" x14ac:dyDescent="0.2">
      <c r="A45" s="48" t="s">
        <v>158</v>
      </c>
      <c r="B45" s="50" t="s">
        <v>217</v>
      </c>
      <c r="C45" s="1">
        <v>1183</v>
      </c>
      <c r="D45" s="46" t="str">
        <f>IF($B45="N/A","N/A",IF(C45&gt;0,"No",IF(C45&lt;0,"No","Yes")))</f>
        <v>No</v>
      </c>
      <c r="E45" s="1">
        <v>1164</v>
      </c>
      <c r="F45" s="46" t="str">
        <f>IF($B45="N/A","N/A",IF(E45&gt;0,"No",IF(E45&lt;0,"No","Yes")))</f>
        <v>No</v>
      </c>
      <c r="G45" s="1">
        <v>42842</v>
      </c>
      <c r="H45" s="46" t="str">
        <f>IF($B45="N/A","N/A",IF(G45&gt;0,"No",IF(G45&lt;0,"No","Yes")))</f>
        <v>No</v>
      </c>
      <c r="I45" s="12">
        <v>-1.61</v>
      </c>
      <c r="J45" s="12">
        <v>3581</v>
      </c>
      <c r="K45" s="47" t="s">
        <v>739</v>
      </c>
      <c r="L45" s="9" t="str">
        <f t="shared" si="0"/>
        <v>No</v>
      </c>
    </row>
    <row r="46" spans="1:12" x14ac:dyDescent="0.2">
      <c r="A46" s="48" t="s">
        <v>156</v>
      </c>
      <c r="B46" s="37" t="s">
        <v>213</v>
      </c>
      <c r="C46" s="49">
        <v>577671</v>
      </c>
      <c r="D46" s="46" t="str">
        <f t="shared" ref="D46:D47" si="4">IF($B46="N/A","N/A",IF(C46&gt;10,"No",IF(C46&lt;-10,"No","Yes")))</f>
        <v>N/A</v>
      </c>
      <c r="E46" s="49">
        <v>724958</v>
      </c>
      <c r="F46" s="46" t="str">
        <f t="shared" ref="F46:F47" si="5">IF($B46="N/A","N/A",IF(E46&gt;10,"No",IF(E46&lt;-10,"No","Yes")))</f>
        <v>N/A</v>
      </c>
      <c r="G46" s="49">
        <v>14812963</v>
      </c>
      <c r="H46" s="46" t="str">
        <f t="shared" ref="H46:H47" si="6">IF($B46="N/A","N/A",IF(G46&gt;10,"No",IF(G46&lt;-10,"No","Yes")))</f>
        <v>N/A</v>
      </c>
      <c r="I46" s="12">
        <v>25.5</v>
      </c>
      <c r="J46" s="12">
        <v>1943</v>
      </c>
      <c r="K46" s="47" t="s">
        <v>739</v>
      </c>
      <c r="L46" s="9" t="str">
        <f t="shared" si="0"/>
        <v>No</v>
      </c>
    </row>
    <row r="47" spans="1:12" x14ac:dyDescent="0.2">
      <c r="A47" s="48" t="s">
        <v>1304</v>
      </c>
      <c r="B47" s="37" t="s">
        <v>213</v>
      </c>
      <c r="C47" s="49">
        <v>488.31022823000001</v>
      </c>
      <c r="D47" s="46" t="str">
        <f t="shared" si="4"/>
        <v>N/A</v>
      </c>
      <c r="E47" s="49">
        <v>622.81615120000004</v>
      </c>
      <c r="F47" s="46" t="str">
        <f t="shared" si="5"/>
        <v>N/A</v>
      </c>
      <c r="G47" s="49">
        <v>345.75797115</v>
      </c>
      <c r="H47" s="46" t="str">
        <f t="shared" si="6"/>
        <v>N/A</v>
      </c>
      <c r="I47" s="12">
        <v>27.55</v>
      </c>
      <c r="J47" s="12">
        <v>-44.5</v>
      </c>
      <c r="K47" s="47" t="s">
        <v>739</v>
      </c>
      <c r="L47" s="9" t="str">
        <f>IF(J47="Div by 0", "N/A", IF(OR(J47="N/A",K47="N/A"),"N/A", IF(J47&gt;VALUE(MID(K47,1,2)), "No", IF(J47&lt;-1*VALUE(MID(K47,1,2)), "No", "Yes"))))</f>
        <v>No</v>
      </c>
    </row>
    <row r="48" spans="1:12" x14ac:dyDescent="0.2">
      <c r="A48" s="48" t="s">
        <v>1503</v>
      </c>
      <c r="B48" s="37" t="s">
        <v>213</v>
      </c>
      <c r="C48" s="49">
        <v>10579.833333</v>
      </c>
      <c r="D48" s="46" t="str">
        <f t="shared" ref="D48:D74" si="7">IF($B48="N/A","N/A",IF(C48&gt;10,"No",IF(C48&lt;-10,"No","Yes")))</f>
        <v>N/A</v>
      </c>
      <c r="E48" s="49">
        <v>155.67346939000001</v>
      </c>
      <c r="F48" s="46" t="str">
        <f t="shared" ref="F48:F74" si="8">IF($B48="N/A","N/A",IF(E48&gt;10,"No",IF(E48&lt;-10,"No","Yes")))</f>
        <v>N/A</v>
      </c>
      <c r="G48" s="49">
        <v>59341.243477999997</v>
      </c>
      <c r="H48" s="46" t="str">
        <f t="shared" ref="H48:H74" si="9">IF($B48="N/A","N/A",IF(G48&gt;10,"No",IF(G48&lt;-10,"No","Yes")))</f>
        <v>N/A</v>
      </c>
      <c r="I48" s="12">
        <v>-98.5</v>
      </c>
      <c r="J48" s="12">
        <v>38019</v>
      </c>
      <c r="K48" s="47" t="s">
        <v>739</v>
      </c>
      <c r="L48" s="9" t="str">
        <f t="shared" ref="L48:L74" si="10">IF(J48="Div by 0", "N/A", IF(K48="N/A","N/A", IF(J48&gt;VALUE(MID(K48,1,2)), "No", IF(J48&lt;-1*VALUE(MID(K48,1,2)), "No", "Yes"))))</f>
        <v>No</v>
      </c>
    </row>
    <row r="49" spans="1:12" x14ac:dyDescent="0.2">
      <c r="A49" s="48" t="s">
        <v>1504</v>
      </c>
      <c r="B49" s="37" t="s">
        <v>213</v>
      </c>
      <c r="C49" s="49">
        <v>132.11029411999999</v>
      </c>
      <c r="D49" s="46" t="str">
        <f t="shared" si="7"/>
        <v>N/A</v>
      </c>
      <c r="E49" s="49">
        <v>13.897727272999999</v>
      </c>
      <c r="F49" s="46" t="str">
        <f t="shared" si="8"/>
        <v>N/A</v>
      </c>
      <c r="G49" s="49">
        <v>12364.145161</v>
      </c>
      <c r="H49" s="46" t="str">
        <f t="shared" si="9"/>
        <v>N/A</v>
      </c>
      <c r="I49" s="12">
        <v>-89.5</v>
      </c>
      <c r="J49" s="12">
        <v>88865</v>
      </c>
      <c r="K49" s="47" t="s">
        <v>739</v>
      </c>
      <c r="L49" s="9" t="str">
        <f t="shared" si="10"/>
        <v>No</v>
      </c>
    </row>
    <row r="50" spans="1:12" x14ac:dyDescent="0.2">
      <c r="A50" s="48" t="s">
        <v>1505</v>
      </c>
      <c r="B50" s="37" t="s">
        <v>213</v>
      </c>
      <c r="C50" s="49">
        <v>0</v>
      </c>
      <c r="D50" s="46" t="str">
        <f t="shared" si="7"/>
        <v>N/A</v>
      </c>
      <c r="E50" s="49" t="s">
        <v>1747</v>
      </c>
      <c r="F50" s="46" t="str">
        <f t="shared" si="8"/>
        <v>N/A</v>
      </c>
      <c r="G50" s="49" t="s">
        <v>1747</v>
      </c>
      <c r="H50" s="46" t="str">
        <f t="shared" si="9"/>
        <v>N/A</v>
      </c>
      <c r="I50" s="12" t="s">
        <v>1747</v>
      </c>
      <c r="J50" s="12" t="s">
        <v>1747</v>
      </c>
      <c r="K50" s="47" t="s">
        <v>739</v>
      </c>
      <c r="L50" s="9" t="str">
        <f t="shared" si="10"/>
        <v>N/A</v>
      </c>
    </row>
    <row r="51" spans="1:12" x14ac:dyDescent="0.2">
      <c r="A51" s="48" t="s">
        <v>1506</v>
      </c>
      <c r="B51" s="37" t="s">
        <v>213</v>
      </c>
      <c r="C51" s="49">
        <v>235.82352940999999</v>
      </c>
      <c r="D51" s="46" t="str">
        <f t="shared" si="7"/>
        <v>N/A</v>
      </c>
      <c r="E51" s="49">
        <v>213</v>
      </c>
      <c r="F51" s="46" t="str">
        <f t="shared" si="8"/>
        <v>N/A</v>
      </c>
      <c r="G51" s="49">
        <v>0</v>
      </c>
      <c r="H51" s="46" t="str">
        <f t="shared" si="9"/>
        <v>N/A</v>
      </c>
      <c r="I51" s="12">
        <v>-9.68</v>
      </c>
      <c r="J51" s="12">
        <v>-100</v>
      </c>
      <c r="K51" s="47" t="s">
        <v>739</v>
      </c>
      <c r="L51" s="9" t="str">
        <f t="shared" si="10"/>
        <v>No</v>
      </c>
    </row>
    <row r="52" spans="1:12" x14ac:dyDescent="0.2">
      <c r="A52" s="48" t="s">
        <v>1507</v>
      </c>
      <c r="B52" s="37" t="s">
        <v>213</v>
      </c>
      <c r="C52" s="49">
        <v>35274.310811000003</v>
      </c>
      <c r="D52" s="46" t="str">
        <f t="shared" si="7"/>
        <v>N/A</v>
      </c>
      <c r="E52" s="49">
        <v>1700.875</v>
      </c>
      <c r="F52" s="46" t="str">
        <f t="shared" si="8"/>
        <v>N/A</v>
      </c>
      <c r="G52" s="49">
        <v>121153.32</v>
      </c>
      <c r="H52" s="46" t="str">
        <f t="shared" si="9"/>
        <v>N/A</v>
      </c>
      <c r="I52" s="12">
        <v>-95.2</v>
      </c>
      <c r="J52" s="12">
        <v>7023</v>
      </c>
      <c r="K52" s="47" t="s">
        <v>739</v>
      </c>
      <c r="L52" s="9" t="str">
        <f t="shared" si="10"/>
        <v>No</v>
      </c>
    </row>
    <row r="53" spans="1:12" x14ac:dyDescent="0.2">
      <c r="A53" s="48" t="s">
        <v>1508</v>
      </c>
      <c r="B53" s="37" t="s">
        <v>213</v>
      </c>
      <c r="C53" s="49">
        <v>7.92</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6893.4540896999997</v>
      </c>
      <c r="D54" s="46" t="str">
        <f t="shared" si="7"/>
        <v>N/A</v>
      </c>
      <c r="E54" s="49">
        <v>2889.8770082000001</v>
      </c>
      <c r="F54" s="46" t="str">
        <f t="shared" si="8"/>
        <v>N/A</v>
      </c>
      <c r="G54" s="49">
        <v>6486.8324017000004</v>
      </c>
      <c r="H54" s="46" t="str">
        <f t="shared" si="9"/>
        <v>N/A</v>
      </c>
      <c r="I54" s="12">
        <v>-58.1</v>
      </c>
      <c r="J54" s="12">
        <v>124.5</v>
      </c>
      <c r="K54" s="47" t="s">
        <v>739</v>
      </c>
      <c r="L54" s="9" t="str">
        <f t="shared" si="10"/>
        <v>No</v>
      </c>
    </row>
    <row r="55" spans="1:12" x14ac:dyDescent="0.2">
      <c r="A55" s="48" t="s">
        <v>1510</v>
      </c>
      <c r="B55" s="37" t="s">
        <v>213</v>
      </c>
      <c r="C55" s="49">
        <v>6711.6950251999997</v>
      </c>
      <c r="D55" s="46" t="str">
        <f t="shared" si="7"/>
        <v>N/A</v>
      </c>
      <c r="E55" s="49">
        <v>2791.8404716999999</v>
      </c>
      <c r="F55" s="46" t="str">
        <f t="shared" si="8"/>
        <v>N/A</v>
      </c>
      <c r="G55" s="49">
        <v>4945.2148361</v>
      </c>
      <c r="H55" s="46" t="str">
        <f t="shared" si="9"/>
        <v>N/A</v>
      </c>
      <c r="I55" s="12">
        <v>-58.4</v>
      </c>
      <c r="J55" s="12">
        <v>77.13</v>
      </c>
      <c r="K55" s="47" t="s">
        <v>739</v>
      </c>
      <c r="L55" s="9" t="str">
        <f t="shared" si="10"/>
        <v>No</v>
      </c>
    </row>
    <row r="56" spans="1:12" ht="25.5" x14ac:dyDescent="0.2">
      <c r="A56" s="48" t="s">
        <v>1511</v>
      </c>
      <c r="B56" s="37" t="s">
        <v>213</v>
      </c>
      <c r="C56" s="49" t="s">
        <v>1747</v>
      </c>
      <c r="D56" s="46" t="str">
        <f t="shared" si="7"/>
        <v>N/A</v>
      </c>
      <c r="E56" s="49">
        <v>3982</v>
      </c>
      <c r="F56" s="46" t="str">
        <f t="shared" si="8"/>
        <v>N/A</v>
      </c>
      <c r="G56" s="49" t="s">
        <v>1747</v>
      </c>
      <c r="H56" s="46" t="str">
        <f t="shared" si="9"/>
        <v>N/A</v>
      </c>
      <c r="I56" s="12" t="s">
        <v>1747</v>
      </c>
      <c r="J56" s="12" t="s">
        <v>1747</v>
      </c>
      <c r="K56" s="47" t="s">
        <v>739</v>
      </c>
      <c r="L56" s="9" t="str">
        <f t="shared" si="10"/>
        <v>N/A</v>
      </c>
    </row>
    <row r="57" spans="1:12" x14ac:dyDescent="0.2">
      <c r="A57" s="48" t="s">
        <v>1512</v>
      </c>
      <c r="B57" s="37" t="s">
        <v>213</v>
      </c>
      <c r="C57" s="49">
        <v>408.86647727000002</v>
      </c>
      <c r="D57" s="46" t="str">
        <f t="shared" si="7"/>
        <v>N/A</v>
      </c>
      <c r="E57" s="49">
        <v>255.74285714000001</v>
      </c>
      <c r="F57" s="46" t="str">
        <f t="shared" si="8"/>
        <v>N/A</v>
      </c>
      <c r="G57" s="49">
        <v>398.05555556000002</v>
      </c>
      <c r="H57" s="46" t="str">
        <f t="shared" si="9"/>
        <v>N/A</v>
      </c>
      <c r="I57" s="12">
        <v>-37.5</v>
      </c>
      <c r="J57" s="12">
        <v>55.65</v>
      </c>
      <c r="K57" s="47" t="s">
        <v>739</v>
      </c>
      <c r="L57" s="9" t="str">
        <f t="shared" si="10"/>
        <v>No</v>
      </c>
    </row>
    <row r="58" spans="1:12" x14ac:dyDescent="0.2">
      <c r="A58" s="48" t="s">
        <v>1513</v>
      </c>
      <c r="B58" s="37" t="s">
        <v>213</v>
      </c>
      <c r="C58" s="49">
        <v>32923.654544999998</v>
      </c>
      <c r="D58" s="46" t="str">
        <f t="shared" si="7"/>
        <v>N/A</v>
      </c>
      <c r="E58" s="49">
        <v>38414.299064999999</v>
      </c>
      <c r="F58" s="46" t="str">
        <f t="shared" si="8"/>
        <v>N/A</v>
      </c>
      <c r="G58" s="49">
        <v>128849.29902000001</v>
      </c>
      <c r="H58" s="46" t="str">
        <f t="shared" si="9"/>
        <v>N/A</v>
      </c>
      <c r="I58" s="12">
        <v>16.68</v>
      </c>
      <c r="J58" s="12">
        <v>235.4</v>
      </c>
      <c r="K58" s="47" t="s">
        <v>739</v>
      </c>
      <c r="L58" s="9" t="str">
        <f t="shared" si="10"/>
        <v>No</v>
      </c>
    </row>
    <row r="59" spans="1:12" x14ac:dyDescent="0.2">
      <c r="A59" s="48" t="s">
        <v>1514</v>
      </c>
      <c r="B59" s="37" t="s">
        <v>213</v>
      </c>
      <c r="C59" s="49">
        <v>1263.6153846</v>
      </c>
      <c r="D59" s="46" t="str">
        <f t="shared" si="7"/>
        <v>N/A</v>
      </c>
      <c r="E59" s="49">
        <v>2264.3333333</v>
      </c>
      <c r="F59" s="46" t="str">
        <f t="shared" si="8"/>
        <v>N/A</v>
      </c>
      <c r="G59" s="49" t="s">
        <v>1747</v>
      </c>
      <c r="H59" s="46" t="str">
        <f t="shared" si="9"/>
        <v>N/A</v>
      </c>
      <c r="I59" s="12">
        <v>79.19</v>
      </c>
      <c r="J59" s="12" t="s">
        <v>1747</v>
      </c>
      <c r="K59" s="47" t="s">
        <v>739</v>
      </c>
      <c r="L59" s="9" t="str">
        <f t="shared" si="10"/>
        <v>N/A</v>
      </c>
    </row>
    <row r="60" spans="1:12" x14ac:dyDescent="0.2">
      <c r="A60" s="48" t="s">
        <v>1515</v>
      </c>
      <c r="B60" s="37" t="s">
        <v>213</v>
      </c>
      <c r="C60" s="49">
        <v>3283.3666917999999</v>
      </c>
      <c r="D60" s="46" t="str">
        <f t="shared" si="7"/>
        <v>N/A</v>
      </c>
      <c r="E60" s="49">
        <v>1573.4639886</v>
      </c>
      <c r="F60" s="46" t="str">
        <f t="shared" si="8"/>
        <v>N/A</v>
      </c>
      <c r="G60" s="49">
        <v>1368.2072235999999</v>
      </c>
      <c r="H60" s="46" t="str">
        <f t="shared" si="9"/>
        <v>N/A</v>
      </c>
      <c r="I60" s="12">
        <v>-52.1</v>
      </c>
      <c r="J60" s="12">
        <v>-13</v>
      </c>
      <c r="K60" s="47" t="s">
        <v>739</v>
      </c>
      <c r="L60" s="9" t="str">
        <f t="shared" si="10"/>
        <v>Yes</v>
      </c>
    </row>
    <row r="61" spans="1:12" x14ac:dyDescent="0.2">
      <c r="A61" s="48" t="s">
        <v>1516</v>
      </c>
      <c r="B61" s="37" t="s">
        <v>213</v>
      </c>
      <c r="C61" s="49">
        <v>2663.6808909000001</v>
      </c>
      <c r="D61" s="46" t="str">
        <f t="shared" si="7"/>
        <v>N/A</v>
      </c>
      <c r="E61" s="49">
        <v>1365.6622662</v>
      </c>
      <c r="F61" s="46" t="str">
        <f t="shared" si="8"/>
        <v>N/A</v>
      </c>
      <c r="G61" s="49">
        <v>1101.0302801</v>
      </c>
      <c r="H61" s="46" t="str">
        <f t="shared" si="9"/>
        <v>N/A</v>
      </c>
      <c r="I61" s="12">
        <v>-48.7</v>
      </c>
      <c r="J61" s="12">
        <v>-19.399999999999999</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v>2824.7577586000002</v>
      </c>
      <c r="D63" s="46" t="str">
        <f t="shared" si="7"/>
        <v>N/A</v>
      </c>
      <c r="E63" s="49">
        <v>685.87012987000003</v>
      </c>
      <c r="F63" s="46" t="str">
        <f t="shared" si="8"/>
        <v>N/A</v>
      </c>
      <c r="G63" s="49">
        <v>1472.8802395</v>
      </c>
      <c r="H63" s="46" t="str">
        <f t="shared" si="9"/>
        <v>N/A</v>
      </c>
      <c r="I63" s="12">
        <v>-75.7</v>
      </c>
      <c r="J63" s="12">
        <v>114.7</v>
      </c>
      <c r="K63" s="47" t="s">
        <v>739</v>
      </c>
      <c r="L63" s="9" t="str">
        <f t="shared" si="10"/>
        <v>No</v>
      </c>
    </row>
    <row r="64" spans="1:12" x14ac:dyDescent="0.2">
      <c r="A64" s="48" t="s">
        <v>1519</v>
      </c>
      <c r="B64" s="37" t="s">
        <v>213</v>
      </c>
      <c r="C64" s="49">
        <v>3996.0761934000002</v>
      </c>
      <c r="D64" s="46" t="str">
        <f t="shared" si="7"/>
        <v>N/A</v>
      </c>
      <c r="E64" s="49">
        <v>1605.3801020000001</v>
      </c>
      <c r="F64" s="46" t="str">
        <f t="shared" si="8"/>
        <v>N/A</v>
      </c>
      <c r="G64" s="49">
        <v>1598.4674133999999</v>
      </c>
      <c r="H64" s="46" t="str">
        <f t="shared" si="9"/>
        <v>N/A</v>
      </c>
      <c r="I64" s="12">
        <v>-59.8</v>
      </c>
      <c r="J64" s="12">
        <v>-0.43099999999999999</v>
      </c>
      <c r="K64" s="47" t="s">
        <v>739</v>
      </c>
      <c r="L64" s="9" t="str">
        <f t="shared" si="10"/>
        <v>Yes</v>
      </c>
    </row>
    <row r="65" spans="1:12" x14ac:dyDescent="0.2">
      <c r="A65" s="48" t="s">
        <v>1520</v>
      </c>
      <c r="B65" s="37" t="s">
        <v>213</v>
      </c>
      <c r="C65" s="49">
        <v>2970.9871244999999</v>
      </c>
      <c r="D65" s="46" t="str">
        <f t="shared" si="7"/>
        <v>N/A</v>
      </c>
      <c r="E65" s="49">
        <v>1487.5961537999999</v>
      </c>
      <c r="F65" s="46" t="str">
        <f t="shared" si="8"/>
        <v>N/A</v>
      </c>
      <c r="G65" s="49">
        <v>2684.0319149000002</v>
      </c>
      <c r="H65" s="46" t="str">
        <f t="shared" si="9"/>
        <v>N/A</v>
      </c>
      <c r="I65" s="12">
        <v>-49.9</v>
      </c>
      <c r="J65" s="12">
        <v>80.430000000000007</v>
      </c>
      <c r="K65" s="47" t="s">
        <v>739</v>
      </c>
      <c r="L65" s="9" t="str">
        <f t="shared" si="10"/>
        <v>No</v>
      </c>
    </row>
    <row r="66" spans="1:12" x14ac:dyDescent="0.2">
      <c r="A66" s="48" t="s">
        <v>1521</v>
      </c>
      <c r="B66" s="37" t="s">
        <v>213</v>
      </c>
      <c r="C66" s="49">
        <v>3615.4142664999999</v>
      </c>
      <c r="D66" s="46" t="str">
        <f t="shared" si="7"/>
        <v>N/A</v>
      </c>
      <c r="E66" s="49">
        <v>1689.5432739</v>
      </c>
      <c r="F66" s="46" t="str">
        <f t="shared" si="8"/>
        <v>N/A</v>
      </c>
      <c r="G66" s="49">
        <v>1432.0157548</v>
      </c>
      <c r="H66" s="46" t="str">
        <f t="shared" si="9"/>
        <v>N/A</v>
      </c>
      <c r="I66" s="12">
        <v>-53.3</v>
      </c>
      <c r="J66" s="12">
        <v>-15.2</v>
      </c>
      <c r="K66" s="47" t="s">
        <v>739</v>
      </c>
      <c r="L66" s="9" t="str">
        <f t="shared" si="10"/>
        <v>Yes</v>
      </c>
    </row>
    <row r="67" spans="1:12" x14ac:dyDescent="0.2">
      <c r="A67" s="48" t="s">
        <v>1522</v>
      </c>
      <c r="B67" s="37" t="s">
        <v>213</v>
      </c>
      <c r="C67" s="49">
        <v>1967.5305556000001</v>
      </c>
      <c r="D67" s="46" t="str">
        <f t="shared" si="7"/>
        <v>N/A</v>
      </c>
      <c r="E67" s="49">
        <v>185.34129693</v>
      </c>
      <c r="F67" s="46" t="str">
        <f t="shared" si="8"/>
        <v>N/A</v>
      </c>
      <c r="G67" s="49">
        <v>111.77595628</v>
      </c>
      <c r="H67" s="46" t="str">
        <f t="shared" si="9"/>
        <v>N/A</v>
      </c>
      <c r="I67" s="12">
        <v>-90.6</v>
      </c>
      <c r="J67" s="12">
        <v>-39.700000000000003</v>
      </c>
      <c r="K67" s="47" t="s">
        <v>739</v>
      </c>
      <c r="L67" s="9" t="str">
        <f t="shared" si="10"/>
        <v>No</v>
      </c>
    </row>
    <row r="68" spans="1:12" x14ac:dyDescent="0.2">
      <c r="A68" s="48" t="s">
        <v>1523</v>
      </c>
      <c r="B68" s="37" t="s">
        <v>213</v>
      </c>
      <c r="C68" s="49">
        <v>2899.3450259000001</v>
      </c>
      <c r="D68" s="46" t="str">
        <f t="shared" si="7"/>
        <v>N/A</v>
      </c>
      <c r="E68" s="49">
        <v>151.57534247000001</v>
      </c>
      <c r="F68" s="46" t="str">
        <f t="shared" si="8"/>
        <v>N/A</v>
      </c>
      <c r="G68" s="49">
        <v>123.1744186</v>
      </c>
      <c r="H68" s="46" t="str">
        <f t="shared" si="9"/>
        <v>N/A</v>
      </c>
      <c r="I68" s="12">
        <v>-94.8</v>
      </c>
      <c r="J68" s="12">
        <v>-18.7</v>
      </c>
      <c r="K68" s="47" t="s">
        <v>739</v>
      </c>
      <c r="L68" s="9" t="str">
        <f t="shared" si="10"/>
        <v>Yes</v>
      </c>
    </row>
    <row r="69" spans="1:12" x14ac:dyDescent="0.2">
      <c r="A69" s="48" t="s">
        <v>1524</v>
      </c>
      <c r="B69" s="37" t="s">
        <v>213</v>
      </c>
      <c r="C69" s="49">
        <v>4649.7989055999997</v>
      </c>
      <c r="D69" s="46" t="str">
        <f t="shared" si="7"/>
        <v>N/A</v>
      </c>
      <c r="E69" s="49">
        <v>157.81481481</v>
      </c>
      <c r="F69" s="46" t="str">
        <f t="shared" si="8"/>
        <v>N/A</v>
      </c>
      <c r="G69" s="49">
        <v>34.545454544999998</v>
      </c>
      <c r="H69" s="46" t="str">
        <f t="shared" si="9"/>
        <v>N/A</v>
      </c>
      <c r="I69" s="12">
        <v>-96.6</v>
      </c>
      <c r="J69" s="12">
        <v>-78.099999999999994</v>
      </c>
      <c r="K69" s="47" t="s">
        <v>739</v>
      </c>
      <c r="L69" s="9" t="str">
        <f t="shared" si="10"/>
        <v>No</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v>1598.6184539000001</v>
      </c>
      <c r="D71" s="46" t="str">
        <f t="shared" si="7"/>
        <v>N/A</v>
      </c>
      <c r="E71" s="49">
        <v>87.170454544999998</v>
      </c>
      <c r="F71" s="46" t="str">
        <f t="shared" si="8"/>
        <v>N/A</v>
      </c>
      <c r="G71" s="49">
        <v>36.936170212999997</v>
      </c>
      <c r="H71" s="46" t="str">
        <f t="shared" si="9"/>
        <v>N/A</v>
      </c>
      <c r="I71" s="12">
        <v>-94.5</v>
      </c>
      <c r="J71" s="12">
        <v>-57.6</v>
      </c>
      <c r="K71" s="47" t="s">
        <v>739</v>
      </c>
      <c r="L71" s="9" t="str">
        <f t="shared" si="10"/>
        <v>No</v>
      </c>
    </row>
    <row r="72" spans="1:12" x14ac:dyDescent="0.2">
      <c r="A72" s="48" t="s">
        <v>1527</v>
      </c>
      <c r="B72" s="37" t="s">
        <v>213</v>
      </c>
      <c r="C72" s="49">
        <v>6160.5245901999997</v>
      </c>
      <c r="D72" s="46" t="str">
        <f t="shared" si="7"/>
        <v>N/A</v>
      </c>
      <c r="E72" s="49">
        <v>275.33333333000002</v>
      </c>
      <c r="F72" s="46" t="str">
        <f t="shared" si="8"/>
        <v>N/A</v>
      </c>
      <c r="G72" s="49">
        <v>98.666666667000001</v>
      </c>
      <c r="H72" s="46" t="str">
        <f t="shared" si="9"/>
        <v>N/A</v>
      </c>
      <c r="I72" s="12">
        <v>-95.5</v>
      </c>
      <c r="J72" s="12">
        <v>-64.2</v>
      </c>
      <c r="K72" s="47" t="s">
        <v>739</v>
      </c>
      <c r="L72" s="9" t="str">
        <f t="shared" si="10"/>
        <v>No</v>
      </c>
    </row>
    <row r="73" spans="1:12" x14ac:dyDescent="0.2">
      <c r="A73" s="48" t="s">
        <v>1528</v>
      </c>
      <c r="B73" s="37" t="s">
        <v>213</v>
      </c>
      <c r="C73" s="49">
        <v>1742.8214286</v>
      </c>
      <c r="D73" s="46" t="str">
        <f t="shared" si="7"/>
        <v>N/A</v>
      </c>
      <c r="E73" s="49">
        <v>358.68181817999999</v>
      </c>
      <c r="F73" s="46" t="str">
        <f t="shared" si="8"/>
        <v>N/A</v>
      </c>
      <c r="G73" s="49">
        <v>600.07692308000003</v>
      </c>
      <c r="H73" s="46" t="str">
        <f t="shared" si="9"/>
        <v>N/A</v>
      </c>
      <c r="I73" s="12">
        <v>-79.400000000000006</v>
      </c>
      <c r="J73" s="12">
        <v>67.3</v>
      </c>
      <c r="K73" s="47" t="s">
        <v>739</v>
      </c>
      <c r="L73" s="9" t="str">
        <f t="shared" si="10"/>
        <v>No</v>
      </c>
    </row>
    <row r="74" spans="1:12" x14ac:dyDescent="0.2">
      <c r="A74" s="48" t="s">
        <v>1529</v>
      </c>
      <c r="B74" s="37" t="s">
        <v>213</v>
      </c>
      <c r="C74" s="49">
        <v>992.91244240000003</v>
      </c>
      <c r="D74" s="46" t="str">
        <f t="shared" si="7"/>
        <v>N/A</v>
      </c>
      <c r="E74" s="49">
        <v>218.33333332999999</v>
      </c>
      <c r="F74" s="46" t="str">
        <f t="shared" si="8"/>
        <v>N/A</v>
      </c>
      <c r="G74" s="49">
        <v>0</v>
      </c>
      <c r="H74" s="46" t="str">
        <f t="shared" si="9"/>
        <v>N/A</v>
      </c>
      <c r="I74" s="12">
        <v>-78</v>
      </c>
      <c r="J74" s="12">
        <v>-100</v>
      </c>
      <c r="K74" s="47" t="s">
        <v>739</v>
      </c>
      <c r="L74" s="9" t="str">
        <f t="shared" si="10"/>
        <v>No</v>
      </c>
    </row>
    <row r="75" spans="1:12" x14ac:dyDescent="0.2">
      <c r="A75" s="48" t="s">
        <v>1611</v>
      </c>
      <c r="B75" s="37" t="s">
        <v>213</v>
      </c>
      <c r="C75" s="49">
        <v>51199849</v>
      </c>
      <c r="D75" s="46" t="str">
        <f t="shared" ref="D75:D144" si="11">IF($B75="N/A","N/A",IF(C75&gt;10,"No",IF(C75&lt;-10,"No","Yes")))</f>
        <v>N/A</v>
      </c>
      <c r="E75" s="49">
        <v>2898096</v>
      </c>
      <c r="F75" s="46" t="str">
        <f t="shared" ref="F75:F144" si="12">IF($B75="N/A","N/A",IF(E75&gt;10,"No",IF(E75&lt;-10,"No","Yes")))</f>
        <v>N/A</v>
      </c>
      <c r="G75" s="49">
        <v>32490</v>
      </c>
      <c r="H75" s="46" t="str">
        <f t="shared" ref="H75:H144" si="13">IF($B75="N/A","N/A",IF(G75&gt;10,"No",IF(G75&lt;-10,"No","Yes")))</f>
        <v>N/A</v>
      </c>
      <c r="I75" s="12">
        <v>-94.3</v>
      </c>
      <c r="J75" s="12">
        <v>-98.9</v>
      </c>
      <c r="K75" s="47" t="s">
        <v>739</v>
      </c>
      <c r="L75" s="9" t="str">
        <f t="shared" ref="L75:L135" si="14">IF(J75="Div by 0", "N/A", IF(K75="N/A","N/A", IF(J75&gt;VALUE(MID(K75,1,2)), "No", IF(J75&lt;-1*VALUE(MID(K75,1,2)), "No", "Yes"))))</f>
        <v>No</v>
      </c>
    </row>
    <row r="76" spans="1:12" x14ac:dyDescent="0.2">
      <c r="A76" s="48" t="s">
        <v>598</v>
      </c>
      <c r="B76" s="37" t="s">
        <v>213</v>
      </c>
      <c r="C76" s="38">
        <v>3699</v>
      </c>
      <c r="D76" s="46" t="str">
        <f t="shared" si="11"/>
        <v>N/A</v>
      </c>
      <c r="E76" s="38">
        <v>443</v>
      </c>
      <c r="F76" s="46" t="str">
        <f t="shared" si="12"/>
        <v>N/A</v>
      </c>
      <c r="G76" s="38">
        <v>26</v>
      </c>
      <c r="H76" s="46" t="str">
        <f t="shared" si="13"/>
        <v>N/A</v>
      </c>
      <c r="I76" s="12">
        <v>-88</v>
      </c>
      <c r="J76" s="12">
        <v>-94.1</v>
      </c>
      <c r="K76" s="47" t="s">
        <v>739</v>
      </c>
      <c r="L76" s="9" t="str">
        <f t="shared" si="14"/>
        <v>No</v>
      </c>
    </row>
    <row r="77" spans="1:12" x14ac:dyDescent="0.2">
      <c r="A77" s="48" t="s">
        <v>1438</v>
      </c>
      <c r="B77" s="37" t="s">
        <v>213</v>
      </c>
      <c r="C77" s="49">
        <v>13841.537983</v>
      </c>
      <c r="D77" s="46" t="str">
        <f t="shared" si="11"/>
        <v>N/A</v>
      </c>
      <c r="E77" s="49">
        <v>6541.9774266000004</v>
      </c>
      <c r="F77" s="46" t="str">
        <f t="shared" si="12"/>
        <v>N/A</v>
      </c>
      <c r="G77" s="49">
        <v>1249.6153846</v>
      </c>
      <c r="H77" s="46" t="str">
        <f t="shared" si="13"/>
        <v>N/A</v>
      </c>
      <c r="I77" s="12">
        <v>-52.7</v>
      </c>
      <c r="J77" s="12">
        <v>-80.900000000000006</v>
      </c>
      <c r="K77" s="47" t="s">
        <v>739</v>
      </c>
      <c r="L77" s="9" t="str">
        <f t="shared" si="14"/>
        <v>No</v>
      </c>
    </row>
    <row r="78" spans="1:12" x14ac:dyDescent="0.2">
      <c r="A78" s="48" t="s">
        <v>1439</v>
      </c>
      <c r="B78" s="37" t="s">
        <v>213</v>
      </c>
      <c r="C78" s="38">
        <v>11.555555556</v>
      </c>
      <c r="D78" s="46" t="str">
        <f t="shared" si="11"/>
        <v>N/A</v>
      </c>
      <c r="E78" s="38">
        <v>8.2550790068000008</v>
      </c>
      <c r="F78" s="46" t="str">
        <f t="shared" si="12"/>
        <v>N/A</v>
      </c>
      <c r="G78" s="38">
        <v>0</v>
      </c>
      <c r="H78" s="46" t="str">
        <f t="shared" si="13"/>
        <v>N/A</v>
      </c>
      <c r="I78" s="12">
        <v>-28.6</v>
      </c>
      <c r="J78" s="12">
        <v>-100</v>
      </c>
      <c r="K78" s="47" t="s">
        <v>739</v>
      </c>
      <c r="L78" s="9" t="str">
        <f t="shared" si="14"/>
        <v>No</v>
      </c>
    </row>
    <row r="79" spans="1:12" ht="25.5" x14ac:dyDescent="0.2">
      <c r="A79" s="48" t="s">
        <v>599</v>
      </c>
      <c r="B79" s="37" t="s">
        <v>213</v>
      </c>
      <c r="C79" s="49">
        <v>0</v>
      </c>
      <c r="D79" s="46" t="str">
        <f t="shared" si="11"/>
        <v>N/A</v>
      </c>
      <c r="E79" s="49">
        <v>0</v>
      </c>
      <c r="F79" s="46" t="str">
        <f t="shared" si="12"/>
        <v>N/A</v>
      </c>
      <c r="G79" s="49">
        <v>0</v>
      </c>
      <c r="H79" s="46" t="str">
        <f t="shared" si="13"/>
        <v>N/A</v>
      </c>
      <c r="I79" s="12" t="s">
        <v>1747</v>
      </c>
      <c r="J79" s="12" t="s">
        <v>1747</v>
      </c>
      <c r="K79" s="47" t="s">
        <v>739</v>
      </c>
      <c r="L79" s="9" t="str">
        <f t="shared" si="14"/>
        <v>N/A</v>
      </c>
    </row>
    <row r="80" spans="1:12" x14ac:dyDescent="0.2">
      <c r="A80" s="48" t="s">
        <v>600</v>
      </c>
      <c r="B80" s="37" t="s">
        <v>213</v>
      </c>
      <c r="C80" s="38">
        <v>0</v>
      </c>
      <c r="D80" s="46" t="str">
        <f t="shared" si="11"/>
        <v>N/A</v>
      </c>
      <c r="E80" s="38">
        <v>0</v>
      </c>
      <c r="F80" s="46" t="str">
        <f t="shared" si="12"/>
        <v>N/A</v>
      </c>
      <c r="G80" s="38">
        <v>0</v>
      </c>
      <c r="H80" s="46" t="str">
        <f t="shared" si="13"/>
        <v>N/A</v>
      </c>
      <c r="I80" s="12" t="s">
        <v>1747</v>
      </c>
      <c r="J80" s="12" t="s">
        <v>1747</v>
      </c>
      <c r="K80" s="47" t="s">
        <v>739</v>
      </c>
      <c r="L80" s="9" t="str">
        <f t="shared" si="14"/>
        <v>N/A</v>
      </c>
    </row>
    <row r="81" spans="1:12" x14ac:dyDescent="0.2">
      <c r="A81" s="48" t="s">
        <v>1440</v>
      </c>
      <c r="B81" s="37" t="s">
        <v>213</v>
      </c>
      <c r="C81" s="49" t="s">
        <v>1747</v>
      </c>
      <c r="D81" s="46" t="str">
        <f t="shared" si="11"/>
        <v>N/A</v>
      </c>
      <c r="E81" s="49" t="s">
        <v>1747</v>
      </c>
      <c r="F81" s="46" t="str">
        <f t="shared" si="12"/>
        <v>N/A</v>
      </c>
      <c r="G81" s="49" t="s">
        <v>1747</v>
      </c>
      <c r="H81" s="46" t="str">
        <f t="shared" si="13"/>
        <v>N/A</v>
      </c>
      <c r="I81" s="12" t="s">
        <v>1747</v>
      </c>
      <c r="J81" s="12" t="s">
        <v>1747</v>
      </c>
      <c r="K81" s="47" t="s">
        <v>739</v>
      </c>
      <c r="L81" s="9" t="str">
        <f t="shared" si="14"/>
        <v>N/A</v>
      </c>
    </row>
    <row r="82" spans="1:12" ht="25.5" x14ac:dyDescent="0.2">
      <c r="A82" s="48" t="s">
        <v>601</v>
      </c>
      <c r="B82" s="37" t="s">
        <v>213</v>
      </c>
      <c r="C82" s="49">
        <v>1075622</v>
      </c>
      <c r="D82" s="46" t="str">
        <f t="shared" si="11"/>
        <v>N/A</v>
      </c>
      <c r="E82" s="49">
        <v>308110</v>
      </c>
      <c r="F82" s="46" t="str">
        <f t="shared" si="12"/>
        <v>N/A</v>
      </c>
      <c r="G82" s="49">
        <v>0</v>
      </c>
      <c r="H82" s="46" t="str">
        <f t="shared" si="13"/>
        <v>N/A</v>
      </c>
      <c r="I82" s="12">
        <v>-71.400000000000006</v>
      </c>
      <c r="J82" s="12">
        <v>-100</v>
      </c>
      <c r="K82" s="47" t="s">
        <v>739</v>
      </c>
      <c r="L82" s="9" t="str">
        <f t="shared" si="14"/>
        <v>No</v>
      </c>
    </row>
    <row r="83" spans="1:12" x14ac:dyDescent="0.2">
      <c r="A83" s="48" t="s">
        <v>602</v>
      </c>
      <c r="B83" s="37" t="s">
        <v>213</v>
      </c>
      <c r="C83" s="38">
        <v>252</v>
      </c>
      <c r="D83" s="46" t="str">
        <f t="shared" si="11"/>
        <v>N/A</v>
      </c>
      <c r="E83" s="38">
        <v>67</v>
      </c>
      <c r="F83" s="46" t="str">
        <f t="shared" si="12"/>
        <v>N/A</v>
      </c>
      <c r="G83" s="38">
        <v>0</v>
      </c>
      <c r="H83" s="46" t="str">
        <f t="shared" si="13"/>
        <v>N/A</v>
      </c>
      <c r="I83" s="12">
        <v>-73.400000000000006</v>
      </c>
      <c r="J83" s="12">
        <v>-100</v>
      </c>
      <c r="K83" s="47" t="s">
        <v>739</v>
      </c>
      <c r="L83" s="9" t="str">
        <f t="shared" si="14"/>
        <v>No</v>
      </c>
    </row>
    <row r="84" spans="1:12" ht="25.5" x14ac:dyDescent="0.2">
      <c r="A84" s="4" t="s">
        <v>1441</v>
      </c>
      <c r="B84" s="37" t="s">
        <v>213</v>
      </c>
      <c r="C84" s="49">
        <v>4268.3412698000002</v>
      </c>
      <c r="D84" s="46" t="str">
        <f t="shared" si="11"/>
        <v>N/A</v>
      </c>
      <c r="E84" s="49">
        <v>4598.6567163999998</v>
      </c>
      <c r="F84" s="46" t="str">
        <f t="shared" si="12"/>
        <v>N/A</v>
      </c>
      <c r="G84" s="49" t="s">
        <v>1747</v>
      </c>
      <c r="H84" s="46" t="str">
        <f t="shared" si="13"/>
        <v>N/A</v>
      </c>
      <c r="I84" s="12">
        <v>7.7389999999999999</v>
      </c>
      <c r="J84" s="12" t="s">
        <v>1747</v>
      </c>
      <c r="K84" s="47" t="s">
        <v>739</v>
      </c>
      <c r="L84" s="9" t="str">
        <f t="shared" si="14"/>
        <v>N/A</v>
      </c>
    </row>
    <row r="85" spans="1:12" x14ac:dyDescent="0.2">
      <c r="A85" s="4" t="s">
        <v>603</v>
      </c>
      <c r="B85" s="37" t="s">
        <v>213</v>
      </c>
      <c r="C85" s="49">
        <v>5165994</v>
      </c>
      <c r="D85" s="46" t="str">
        <f t="shared" si="11"/>
        <v>N/A</v>
      </c>
      <c r="E85" s="49">
        <v>3771824</v>
      </c>
      <c r="F85" s="46" t="str">
        <f t="shared" si="12"/>
        <v>N/A</v>
      </c>
      <c r="G85" s="49">
        <v>49641396</v>
      </c>
      <c r="H85" s="46" t="str">
        <f t="shared" si="13"/>
        <v>N/A</v>
      </c>
      <c r="I85" s="12">
        <v>-27</v>
      </c>
      <c r="J85" s="12">
        <v>1216</v>
      </c>
      <c r="K85" s="47" t="s">
        <v>739</v>
      </c>
      <c r="L85" s="9" t="str">
        <f t="shared" si="14"/>
        <v>No</v>
      </c>
    </row>
    <row r="86" spans="1:12" x14ac:dyDescent="0.2">
      <c r="A86" s="4" t="s">
        <v>604</v>
      </c>
      <c r="B86" s="37" t="s">
        <v>213</v>
      </c>
      <c r="C86" s="38">
        <v>38</v>
      </c>
      <c r="D86" s="46" t="str">
        <f t="shared" si="11"/>
        <v>N/A</v>
      </c>
      <c r="E86" s="38">
        <v>26</v>
      </c>
      <c r="F86" s="46" t="str">
        <f t="shared" si="12"/>
        <v>N/A</v>
      </c>
      <c r="G86" s="38">
        <v>248</v>
      </c>
      <c r="H86" s="46" t="str">
        <f t="shared" si="13"/>
        <v>N/A</v>
      </c>
      <c r="I86" s="12">
        <v>-31.6</v>
      </c>
      <c r="J86" s="12">
        <v>853.8</v>
      </c>
      <c r="K86" s="47" t="s">
        <v>739</v>
      </c>
      <c r="L86" s="9" t="str">
        <f t="shared" si="14"/>
        <v>No</v>
      </c>
    </row>
    <row r="87" spans="1:12" x14ac:dyDescent="0.2">
      <c r="A87" s="4" t="s">
        <v>1442</v>
      </c>
      <c r="B87" s="37" t="s">
        <v>213</v>
      </c>
      <c r="C87" s="49">
        <v>135947.21053000001</v>
      </c>
      <c r="D87" s="46" t="str">
        <f t="shared" si="11"/>
        <v>N/A</v>
      </c>
      <c r="E87" s="49">
        <v>145070.15385</v>
      </c>
      <c r="F87" s="46" t="str">
        <f t="shared" si="12"/>
        <v>N/A</v>
      </c>
      <c r="G87" s="49">
        <v>200166.91935000001</v>
      </c>
      <c r="H87" s="46" t="str">
        <f t="shared" si="13"/>
        <v>N/A</v>
      </c>
      <c r="I87" s="12">
        <v>6.7110000000000003</v>
      </c>
      <c r="J87" s="12">
        <v>37.979999999999997</v>
      </c>
      <c r="K87" s="47" t="s">
        <v>739</v>
      </c>
      <c r="L87" s="9" t="str">
        <f t="shared" si="14"/>
        <v>No</v>
      </c>
    </row>
    <row r="88" spans="1:12" x14ac:dyDescent="0.2">
      <c r="A88" s="48" t="s">
        <v>605</v>
      </c>
      <c r="B88" s="37" t="s">
        <v>213</v>
      </c>
      <c r="C88" s="49">
        <v>6344534</v>
      </c>
      <c r="D88" s="46" t="str">
        <f t="shared" si="11"/>
        <v>N/A</v>
      </c>
      <c r="E88" s="49">
        <v>120812</v>
      </c>
      <c r="F88" s="46" t="str">
        <f t="shared" si="12"/>
        <v>N/A</v>
      </c>
      <c r="G88" s="49">
        <v>0</v>
      </c>
      <c r="H88" s="46" t="str">
        <f t="shared" si="13"/>
        <v>N/A</v>
      </c>
      <c r="I88" s="12">
        <v>-98.1</v>
      </c>
      <c r="J88" s="12">
        <v>-100</v>
      </c>
      <c r="K88" s="47" t="s">
        <v>739</v>
      </c>
      <c r="L88" s="9" t="str">
        <f t="shared" si="14"/>
        <v>No</v>
      </c>
    </row>
    <row r="89" spans="1:12" x14ac:dyDescent="0.2">
      <c r="A89" s="51" t="s">
        <v>606</v>
      </c>
      <c r="B89" s="38" t="s">
        <v>213</v>
      </c>
      <c r="C89" s="38">
        <v>176</v>
      </c>
      <c r="D89" s="46" t="str">
        <f t="shared" si="11"/>
        <v>N/A</v>
      </c>
      <c r="E89" s="38">
        <v>11</v>
      </c>
      <c r="F89" s="46" t="str">
        <f t="shared" si="12"/>
        <v>N/A</v>
      </c>
      <c r="G89" s="38">
        <v>0</v>
      </c>
      <c r="H89" s="46" t="str">
        <f t="shared" si="13"/>
        <v>N/A</v>
      </c>
      <c r="I89" s="12">
        <v>-94.3</v>
      </c>
      <c r="J89" s="12">
        <v>-100</v>
      </c>
      <c r="K89" s="52" t="s">
        <v>739</v>
      </c>
      <c r="L89" s="9" t="str">
        <f t="shared" si="14"/>
        <v>No</v>
      </c>
    </row>
    <row r="90" spans="1:12" x14ac:dyDescent="0.2">
      <c r="A90" s="48" t="s">
        <v>1443</v>
      </c>
      <c r="B90" s="37" t="s">
        <v>213</v>
      </c>
      <c r="C90" s="49">
        <v>36048.488636000002</v>
      </c>
      <c r="D90" s="46" t="str">
        <f t="shared" si="11"/>
        <v>N/A</v>
      </c>
      <c r="E90" s="49">
        <v>12081.2</v>
      </c>
      <c r="F90" s="46" t="str">
        <f t="shared" si="12"/>
        <v>N/A</v>
      </c>
      <c r="G90" s="49" t="s">
        <v>1747</v>
      </c>
      <c r="H90" s="46" t="str">
        <f t="shared" si="13"/>
        <v>N/A</v>
      </c>
      <c r="I90" s="12">
        <v>-66.5</v>
      </c>
      <c r="J90" s="12" t="s">
        <v>1747</v>
      </c>
      <c r="K90" s="47" t="s">
        <v>739</v>
      </c>
      <c r="L90" s="9" t="str">
        <f t="shared" si="14"/>
        <v>N/A</v>
      </c>
    </row>
    <row r="91" spans="1:12" ht="25.5" x14ac:dyDescent="0.2">
      <c r="A91" s="48" t="s">
        <v>607</v>
      </c>
      <c r="B91" s="37" t="s">
        <v>213</v>
      </c>
      <c r="C91" s="49">
        <v>41859836</v>
      </c>
      <c r="D91" s="46" t="str">
        <f t="shared" si="11"/>
        <v>N/A</v>
      </c>
      <c r="E91" s="49">
        <v>5510489</v>
      </c>
      <c r="F91" s="46" t="str">
        <f t="shared" si="12"/>
        <v>N/A</v>
      </c>
      <c r="G91" s="49">
        <v>0</v>
      </c>
      <c r="H91" s="46" t="str">
        <f t="shared" si="13"/>
        <v>N/A</v>
      </c>
      <c r="I91" s="12">
        <v>-86.8</v>
      </c>
      <c r="J91" s="12">
        <v>-100</v>
      </c>
      <c r="K91" s="47" t="s">
        <v>739</v>
      </c>
      <c r="L91" s="9" t="str">
        <f t="shared" si="14"/>
        <v>No</v>
      </c>
    </row>
    <row r="92" spans="1:12" x14ac:dyDescent="0.2">
      <c r="A92" s="48" t="s">
        <v>608</v>
      </c>
      <c r="B92" s="37" t="s">
        <v>213</v>
      </c>
      <c r="C92" s="38">
        <v>44290</v>
      </c>
      <c r="D92" s="46" t="str">
        <f t="shared" si="11"/>
        <v>N/A</v>
      </c>
      <c r="E92" s="38">
        <v>16744</v>
      </c>
      <c r="F92" s="46" t="str">
        <f t="shared" si="12"/>
        <v>N/A</v>
      </c>
      <c r="G92" s="38">
        <v>0</v>
      </c>
      <c r="H92" s="46" t="str">
        <f t="shared" si="13"/>
        <v>N/A</v>
      </c>
      <c r="I92" s="12">
        <v>-62.2</v>
      </c>
      <c r="J92" s="12">
        <v>-100</v>
      </c>
      <c r="K92" s="47" t="s">
        <v>739</v>
      </c>
      <c r="L92" s="9" t="str">
        <f t="shared" si="14"/>
        <v>No</v>
      </c>
    </row>
    <row r="93" spans="1:12" x14ac:dyDescent="0.2">
      <c r="A93" s="48" t="s">
        <v>1444</v>
      </c>
      <c r="B93" s="37" t="s">
        <v>213</v>
      </c>
      <c r="C93" s="49">
        <v>945.13063896999995</v>
      </c>
      <c r="D93" s="46" t="str">
        <f t="shared" si="11"/>
        <v>N/A</v>
      </c>
      <c r="E93" s="49">
        <v>329.10230530000001</v>
      </c>
      <c r="F93" s="46" t="str">
        <f t="shared" si="12"/>
        <v>N/A</v>
      </c>
      <c r="G93" s="49" t="s">
        <v>1747</v>
      </c>
      <c r="H93" s="46" t="str">
        <f t="shared" si="13"/>
        <v>N/A</v>
      </c>
      <c r="I93" s="12">
        <v>-65.2</v>
      </c>
      <c r="J93" s="12" t="s">
        <v>1747</v>
      </c>
      <c r="K93" s="47" t="s">
        <v>739</v>
      </c>
      <c r="L93" s="9" t="str">
        <f t="shared" si="14"/>
        <v>N/A</v>
      </c>
    </row>
    <row r="94" spans="1:12" x14ac:dyDescent="0.2">
      <c r="A94" s="48" t="s">
        <v>609</v>
      </c>
      <c r="B94" s="37" t="s">
        <v>213</v>
      </c>
      <c r="C94" s="49">
        <v>13462769</v>
      </c>
      <c r="D94" s="46" t="str">
        <f t="shared" si="11"/>
        <v>N/A</v>
      </c>
      <c r="E94" s="49">
        <v>9616327</v>
      </c>
      <c r="F94" s="46" t="str">
        <f t="shared" si="12"/>
        <v>N/A</v>
      </c>
      <c r="G94" s="49">
        <v>10201965</v>
      </c>
      <c r="H94" s="46" t="str">
        <f t="shared" si="13"/>
        <v>N/A</v>
      </c>
      <c r="I94" s="12">
        <v>-28.6</v>
      </c>
      <c r="J94" s="12">
        <v>6.09</v>
      </c>
      <c r="K94" s="47" t="s">
        <v>739</v>
      </c>
      <c r="L94" s="9" t="str">
        <f t="shared" si="14"/>
        <v>Yes</v>
      </c>
    </row>
    <row r="95" spans="1:12" x14ac:dyDescent="0.2">
      <c r="A95" s="48" t="s">
        <v>610</v>
      </c>
      <c r="B95" s="37" t="s">
        <v>213</v>
      </c>
      <c r="C95" s="38">
        <v>25409</v>
      </c>
      <c r="D95" s="46" t="str">
        <f t="shared" si="11"/>
        <v>N/A</v>
      </c>
      <c r="E95" s="38">
        <v>19163</v>
      </c>
      <c r="F95" s="46" t="str">
        <f t="shared" si="12"/>
        <v>N/A</v>
      </c>
      <c r="G95" s="38">
        <v>20276</v>
      </c>
      <c r="H95" s="46" t="str">
        <f t="shared" si="13"/>
        <v>N/A</v>
      </c>
      <c r="I95" s="12">
        <v>-24.6</v>
      </c>
      <c r="J95" s="12">
        <v>5.8079999999999998</v>
      </c>
      <c r="K95" s="47" t="s">
        <v>739</v>
      </c>
      <c r="L95" s="9" t="str">
        <f t="shared" si="14"/>
        <v>Yes</v>
      </c>
    </row>
    <row r="96" spans="1:12" x14ac:dyDescent="0.2">
      <c r="A96" s="48" t="s">
        <v>1445</v>
      </c>
      <c r="B96" s="37" t="s">
        <v>213</v>
      </c>
      <c r="C96" s="49">
        <v>529.84253610999997</v>
      </c>
      <c r="D96" s="46" t="str">
        <f t="shared" si="11"/>
        <v>N/A</v>
      </c>
      <c r="E96" s="49">
        <v>501.81740854999998</v>
      </c>
      <c r="F96" s="46" t="str">
        <f t="shared" si="12"/>
        <v>N/A</v>
      </c>
      <c r="G96" s="49">
        <v>503.15471493000001</v>
      </c>
      <c r="H96" s="46" t="str">
        <f t="shared" si="13"/>
        <v>N/A</v>
      </c>
      <c r="I96" s="12">
        <v>-5.29</v>
      </c>
      <c r="J96" s="12">
        <v>0.26650000000000001</v>
      </c>
      <c r="K96" s="47" t="s">
        <v>739</v>
      </c>
      <c r="L96" s="9" t="str">
        <f t="shared" si="14"/>
        <v>Yes</v>
      </c>
    </row>
    <row r="97" spans="1:12" ht="25.5" x14ac:dyDescent="0.2">
      <c r="A97" s="48" t="s">
        <v>611</v>
      </c>
      <c r="B97" s="37" t="s">
        <v>213</v>
      </c>
      <c r="C97" s="49">
        <v>472341</v>
      </c>
      <c r="D97" s="46" t="str">
        <f t="shared" si="11"/>
        <v>N/A</v>
      </c>
      <c r="E97" s="49">
        <v>51775</v>
      </c>
      <c r="F97" s="46" t="str">
        <f t="shared" si="12"/>
        <v>N/A</v>
      </c>
      <c r="G97" s="49">
        <v>0</v>
      </c>
      <c r="H97" s="46" t="str">
        <f t="shared" si="13"/>
        <v>N/A</v>
      </c>
      <c r="I97" s="12">
        <v>-89</v>
      </c>
      <c r="J97" s="12">
        <v>-100</v>
      </c>
      <c r="K97" s="47" t="s">
        <v>739</v>
      </c>
      <c r="L97" s="9" t="str">
        <f t="shared" si="14"/>
        <v>No</v>
      </c>
    </row>
    <row r="98" spans="1:12" x14ac:dyDescent="0.2">
      <c r="A98" s="48" t="s">
        <v>612</v>
      </c>
      <c r="B98" s="37" t="s">
        <v>213</v>
      </c>
      <c r="C98" s="38">
        <v>3440</v>
      </c>
      <c r="D98" s="46" t="str">
        <f t="shared" si="11"/>
        <v>N/A</v>
      </c>
      <c r="E98" s="38">
        <v>453</v>
      </c>
      <c r="F98" s="46" t="str">
        <f t="shared" si="12"/>
        <v>N/A</v>
      </c>
      <c r="G98" s="38">
        <v>0</v>
      </c>
      <c r="H98" s="46" t="str">
        <f t="shared" si="13"/>
        <v>N/A</v>
      </c>
      <c r="I98" s="12">
        <v>-86.8</v>
      </c>
      <c r="J98" s="12">
        <v>-100</v>
      </c>
      <c r="K98" s="47" t="s">
        <v>739</v>
      </c>
      <c r="L98" s="9" t="str">
        <f t="shared" si="14"/>
        <v>No</v>
      </c>
    </row>
    <row r="99" spans="1:12" ht="25.5" x14ac:dyDescent="0.2">
      <c r="A99" s="48" t="s">
        <v>1446</v>
      </c>
      <c r="B99" s="37" t="s">
        <v>213</v>
      </c>
      <c r="C99" s="49">
        <v>137.30843023</v>
      </c>
      <c r="D99" s="46" t="str">
        <f t="shared" si="11"/>
        <v>N/A</v>
      </c>
      <c r="E99" s="49">
        <v>114.29359823</v>
      </c>
      <c r="F99" s="46" t="str">
        <f t="shared" si="12"/>
        <v>N/A</v>
      </c>
      <c r="G99" s="49" t="s">
        <v>1747</v>
      </c>
      <c r="H99" s="46" t="str">
        <f t="shared" si="13"/>
        <v>N/A</v>
      </c>
      <c r="I99" s="12">
        <v>-16.8</v>
      </c>
      <c r="J99" s="12" t="s">
        <v>1747</v>
      </c>
      <c r="K99" s="47" t="s">
        <v>739</v>
      </c>
      <c r="L99" s="9" t="str">
        <f t="shared" si="14"/>
        <v>N/A</v>
      </c>
    </row>
    <row r="100" spans="1:12" ht="25.5" x14ac:dyDescent="0.2">
      <c r="A100" s="48" t="s">
        <v>613</v>
      </c>
      <c r="B100" s="37" t="s">
        <v>213</v>
      </c>
      <c r="C100" s="49">
        <v>24506285</v>
      </c>
      <c r="D100" s="46" t="str">
        <f t="shared" si="11"/>
        <v>N/A</v>
      </c>
      <c r="E100" s="49">
        <v>2565242</v>
      </c>
      <c r="F100" s="46" t="str">
        <f t="shared" si="12"/>
        <v>N/A</v>
      </c>
      <c r="G100" s="49">
        <v>15802</v>
      </c>
      <c r="H100" s="46" t="str">
        <f t="shared" si="13"/>
        <v>N/A</v>
      </c>
      <c r="I100" s="12">
        <v>-89.5</v>
      </c>
      <c r="J100" s="12">
        <v>-99.4</v>
      </c>
      <c r="K100" s="47" t="s">
        <v>739</v>
      </c>
      <c r="L100" s="9" t="str">
        <f t="shared" si="14"/>
        <v>No</v>
      </c>
    </row>
    <row r="101" spans="1:12" x14ac:dyDescent="0.2">
      <c r="A101" s="48" t="s">
        <v>614</v>
      </c>
      <c r="B101" s="37" t="s">
        <v>213</v>
      </c>
      <c r="C101" s="38">
        <v>20813</v>
      </c>
      <c r="D101" s="46" t="str">
        <f t="shared" si="11"/>
        <v>N/A</v>
      </c>
      <c r="E101" s="38">
        <v>4480</v>
      </c>
      <c r="F101" s="46" t="str">
        <f t="shared" si="12"/>
        <v>N/A</v>
      </c>
      <c r="G101" s="38">
        <v>117</v>
      </c>
      <c r="H101" s="46" t="str">
        <f t="shared" si="13"/>
        <v>N/A</v>
      </c>
      <c r="I101" s="12">
        <v>-78.5</v>
      </c>
      <c r="J101" s="12">
        <v>-97.4</v>
      </c>
      <c r="K101" s="47" t="s">
        <v>739</v>
      </c>
      <c r="L101" s="9" t="str">
        <f t="shared" si="14"/>
        <v>No</v>
      </c>
    </row>
    <row r="102" spans="1:12" x14ac:dyDescent="0.2">
      <c r="A102" s="48" t="s">
        <v>1447</v>
      </c>
      <c r="B102" s="37" t="s">
        <v>213</v>
      </c>
      <c r="C102" s="49">
        <v>1177.4508721</v>
      </c>
      <c r="D102" s="46" t="str">
        <f t="shared" si="11"/>
        <v>N/A</v>
      </c>
      <c r="E102" s="49">
        <v>572.59866070999999</v>
      </c>
      <c r="F102" s="46" t="str">
        <f t="shared" si="12"/>
        <v>N/A</v>
      </c>
      <c r="G102" s="49">
        <v>135.05982906</v>
      </c>
      <c r="H102" s="46" t="str">
        <f t="shared" si="13"/>
        <v>N/A</v>
      </c>
      <c r="I102" s="12">
        <v>-51.4</v>
      </c>
      <c r="J102" s="12">
        <v>-76.400000000000006</v>
      </c>
      <c r="K102" s="47" t="s">
        <v>739</v>
      </c>
      <c r="L102" s="9" t="str">
        <f t="shared" si="14"/>
        <v>No</v>
      </c>
    </row>
    <row r="103" spans="1:12" x14ac:dyDescent="0.2">
      <c r="A103" s="48" t="s">
        <v>615</v>
      </c>
      <c r="B103" s="37" t="s">
        <v>213</v>
      </c>
      <c r="C103" s="49">
        <v>255961</v>
      </c>
      <c r="D103" s="46" t="str">
        <f t="shared" si="11"/>
        <v>N/A</v>
      </c>
      <c r="E103" s="49">
        <v>72679</v>
      </c>
      <c r="F103" s="46" t="str">
        <f t="shared" si="12"/>
        <v>N/A</v>
      </c>
      <c r="G103" s="49">
        <v>43747</v>
      </c>
      <c r="H103" s="46" t="str">
        <f t="shared" si="13"/>
        <v>N/A</v>
      </c>
      <c r="I103" s="12">
        <v>-71.599999999999994</v>
      </c>
      <c r="J103" s="12">
        <v>-39.799999999999997</v>
      </c>
      <c r="K103" s="47" t="s">
        <v>739</v>
      </c>
      <c r="L103" s="9" t="str">
        <f t="shared" si="14"/>
        <v>No</v>
      </c>
    </row>
    <row r="104" spans="1:12" x14ac:dyDescent="0.2">
      <c r="A104" s="48" t="s">
        <v>616</v>
      </c>
      <c r="B104" s="37" t="s">
        <v>213</v>
      </c>
      <c r="C104" s="38">
        <v>1135</v>
      </c>
      <c r="D104" s="46" t="str">
        <f t="shared" si="11"/>
        <v>N/A</v>
      </c>
      <c r="E104" s="38">
        <v>188</v>
      </c>
      <c r="F104" s="46" t="str">
        <f t="shared" si="12"/>
        <v>N/A</v>
      </c>
      <c r="G104" s="38">
        <v>110</v>
      </c>
      <c r="H104" s="46" t="str">
        <f t="shared" si="13"/>
        <v>N/A</v>
      </c>
      <c r="I104" s="12">
        <v>-83.4</v>
      </c>
      <c r="J104" s="12">
        <v>-41.5</v>
      </c>
      <c r="K104" s="47" t="s">
        <v>739</v>
      </c>
      <c r="L104" s="9" t="str">
        <f t="shared" si="14"/>
        <v>No</v>
      </c>
    </row>
    <row r="105" spans="1:12" x14ac:dyDescent="0.2">
      <c r="A105" s="48" t="s">
        <v>1448</v>
      </c>
      <c r="B105" s="37" t="s">
        <v>213</v>
      </c>
      <c r="C105" s="49">
        <v>225.51629955999999</v>
      </c>
      <c r="D105" s="46" t="str">
        <f t="shared" si="11"/>
        <v>N/A</v>
      </c>
      <c r="E105" s="49">
        <v>386.59042553</v>
      </c>
      <c r="F105" s="46" t="str">
        <f t="shared" si="12"/>
        <v>N/A</v>
      </c>
      <c r="G105" s="49">
        <v>397.7</v>
      </c>
      <c r="H105" s="46" t="str">
        <f t="shared" si="13"/>
        <v>N/A</v>
      </c>
      <c r="I105" s="12">
        <v>71.42</v>
      </c>
      <c r="J105" s="12">
        <v>2.8740000000000001</v>
      </c>
      <c r="K105" s="47" t="s">
        <v>739</v>
      </c>
      <c r="L105" s="9" t="str">
        <f t="shared" si="14"/>
        <v>Yes</v>
      </c>
    </row>
    <row r="106" spans="1:12" ht="25.5" x14ac:dyDescent="0.2">
      <c r="A106" s="48" t="s">
        <v>617</v>
      </c>
      <c r="B106" s="37" t="s">
        <v>213</v>
      </c>
      <c r="C106" s="49">
        <v>94885587</v>
      </c>
      <c r="D106" s="46" t="str">
        <f t="shared" si="11"/>
        <v>N/A</v>
      </c>
      <c r="E106" s="49">
        <v>8979297</v>
      </c>
      <c r="F106" s="46" t="str">
        <f t="shared" si="12"/>
        <v>N/A</v>
      </c>
      <c r="G106" s="49">
        <v>0</v>
      </c>
      <c r="H106" s="46" t="str">
        <f t="shared" si="13"/>
        <v>N/A</v>
      </c>
      <c r="I106" s="12">
        <v>-90.5</v>
      </c>
      <c r="J106" s="12">
        <v>-100</v>
      </c>
      <c r="K106" s="47" t="s">
        <v>739</v>
      </c>
      <c r="L106" s="9" t="str">
        <f t="shared" si="14"/>
        <v>No</v>
      </c>
    </row>
    <row r="107" spans="1:12" x14ac:dyDescent="0.2">
      <c r="A107" s="48" t="s">
        <v>618</v>
      </c>
      <c r="B107" s="37" t="s">
        <v>213</v>
      </c>
      <c r="C107" s="38">
        <v>2685</v>
      </c>
      <c r="D107" s="46" t="str">
        <f t="shared" si="11"/>
        <v>N/A</v>
      </c>
      <c r="E107" s="38">
        <v>1006</v>
      </c>
      <c r="F107" s="46" t="str">
        <f t="shared" si="12"/>
        <v>N/A</v>
      </c>
      <c r="G107" s="38">
        <v>0</v>
      </c>
      <c r="H107" s="46" t="str">
        <f t="shared" si="13"/>
        <v>N/A</v>
      </c>
      <c r="I107" s="12">
        <v>-62.5</v>
      </c>
      <c r="J107" s="12">
        <v>-100</v>
      </c>
      <c r="K107" s="47" t="s">
        <v>739</v>
      </c>
      <c r="L107" s="9" t="str">
        <f t="shared" si="14"/>
        <v>No</v>
      </c>
    </row>
    <row r="108" spans="1:12" ht="25.5" x14ac:dyDescent="0.2">
      <c r="A108" s="48" t="s">
        <v>1449</v>
      </c>
      <c r="B108" s="37" t="s">
        <v>213</v>
      </c>
      <c r="C108" s="49">
        <v>35339.138547000002</v>
      </c>
      <c r="D108" s="46" t="str">
        <f t="shared" si="11"/>
        <v>N/A</v>
      </c>
      <c r="E108" s="49">
        <v>8925.7425447000005</v>
      </c>
      <c r="F108" s="46" t="str">
        <f t="shared" si="12"/>
        <v>N/A</v>
      </c>
      <c r="G108" s="49" t="s">
        <v>1747</v>
      </c>
      <c r="H108" s="46" t="str">
        <f t="shared" si="13"/>
        <v>N/A</v>
      </c>
      <c r="I108" s="12">
        <v>-74.7</v>
      </c>
      <c r="J108" s="12" t="s">
        <v>1747</v>
      </c>
      <c r="K108" s="47" t="s">
        <v>739</v>
      </c>
      <c r="L108" s="9" t="str">
        <f t="shared" si="14"/>
        <v>N/A</v>
      </c>
    </row>
    <row r="109" spans="1:12" ht="25.5" x14ac:dyDescent="0.2">
      <c r="A109" s="48" t="s">
        <v>619</v>
      </c>
      <c r="B109" s="37" t="s">
        <v>213</v>
      </c>
      <c r="C109" s="49">
        <v>17348283</v>
      </c>
      <c r="D109" s="46" t="str">
        <f t="shared" si="11"/>
        <v>N/A</v>
      </c>
      <c r="E109" s="49">
        <v>1897528</v>
      </c>
      <c r="F109" s="46" t="str">
        <f t="shared" si="12"/>
        <v>N/A</v>
      </c>
      <c r="G109" s="49">
        <v>11332</v>
      </c>
      <c r="H109" s="46" t="str">
        <f t="shared" si="13"/>
        <v>N/A</v>
      </c>
      <c r="I109" s="12">
        <v>-89.1</v>
      </c>
      <c r="J109" s="12">
        <v>-99.4</v>
      </c>
      <c r="K109" s="47" t="s">
        <v>739</v>
      </c>
      <c r="L109" s="9" t="str">
        <f t="shared" si="14"/>
        <v>No</v>
      </c>
    </row>
    <row r="110" spans="1:12" x14ac:dyDescent="0.2">
      <c r="A110" s="48" t="s">
        <v>620</v>
      </c>
      <c r="B110" s="37" t="s">
        <v>213</v>
      </c>
      <c r="C110" s="38">
        <v>35987</v>
      </c>
      <c r="D110" s="46" t="str">
        <f t="shared" si="11"/>
        <v>N/A</v>
      </c>
      <c r="E110" s="38">
        <v>8890</v>
      </c>
      <c r="F110" s="46" t="str">
        <f t="shared" si="12"/>
        <v>N/A</v>
      </c>
      <c r="G110" s="38">
        <v>65</v>
      </c>
      <c r="H110" s="46" t="str">
        <f t="shared" si="13"/>
        <v>N/A</v>
      </c>
      <c r="I110" s="12">
        <v>-75.3</v>
      </c>
      <c r="J110" s="12">
        <v>-99.3</v>
      </c>
      <c r="K110" s="47" t="s">
        <v>739</v>
      </c>
      <c r="L110" s="9" t="str">
        <f t="shared" si="14"/>
        <v>No</v>
      </c>
    </row>
    <row r="111" spans="1:12" x14ac:dyDescent="0.2">
      <c r="A111" s="48" t="s">
        <v>1450</v>
      </c>
      <c r="B111" s="37" t="s">
        <v>213</v>
      </c>
      <c r="C111" s="49">
        <v>482.07083112999999</v>
      </c>
      <c r="D111" s="46" t="str">
        <f t="shared" si="11"/>
        <v>N/A</v>
      </c>
      <c r="E111" s="49">
        <v>213.44521935</v>
      </c>
      <c r="F111" s="46" t="str">
        <f t="shared" si="12"/>
        <v>N/A</v>
      </c>
      <c r="G111" s="49">
        <v>174.33846154</v>
      </c>
      <c r="H111" s="46" t="str">
        <f t="shared" si="13"/>
        <v>N/A</v>
      </c>
      <c r="I111" s="12">
        <v>-55.7</v>
      </c>
      <c r="J111" s="12">
        <v>-18.3</v>
      </c>
      <c r="K111" s="47" t="s">
        <v>739</v>
      </c>
      <c r="L111" s="9" t="str">
        <f t="shared" si="14"/>
        <v>Yes</v>
      </c>
    </row>
    <row r="112" spans="1:12" x14ac:dyDescent="0.2">
      <c r="A112" s="48" t="s">
        <v>621</v>
      </c>
      <c r="B112" s="37" t="s">
        <v>213</v>
      </c>
      <c r="C112" s="49">
        <v>98333449</v>
      </c>
      <c r="D112" s="46" t="str">
        <f t="shared" si="11"/>
        <v>N/A</v>
      </c>
      <c r="E112" s="49">
        <v>66811030</v>
      </c>
      <c r="F112" s="46" t="str">
        <f t="shared" si="12"/>
        <v>N/A</v>
      </c>
      <c r="G112" s="49">
        <v>77413105</v>
      </c>
      <c r="H112" s="46" t="str">
        <f t="shared" si="13"/>
        <v>N/A</v>
      </c>
      <c r="I112" s="12">
        <v>-32.1</v>
      </c>
      <c r="J112" s="12">
        <v>15.87</v>
      </c>
      <c r="K112" s="47" t="s">
        <v>739</v>
      </c>
      <c r="L112" s="9" t="str">
        <f t="shared" si="14"/>
        <v>Yes</v>
      </c>
    </row>
    <row r="113" spans="1:12" x14ac:dyDescent="0.2">
      <c r="A113" s="48" t="s">
        <v>622</v>
      </c>
      <c r="B113" s="37" t="s">
        <v>213</v>
      </c>
      <c r="C113" s="38">
        <v>44527</v>
      </c>
      <c r="D113" s="46" t="str">
        <f t="shared" si="11"/>
        <v>N/A</v>
      </c>
      <c r="E113" s="38">
        <v>29956</v>
      </c>
      <c r="F113" s="46" t="str">
        <f t="shared" si="12"/>
        <v>N/A</v>
      </c>
      <c r="G113" s="38">
        <v>30555</v>
      </c>
      <c r="H113" s="46" t="str">
        <f t="shared" si="13"/>
        <v>N/A</v>
      </c>
      <c r="I113" s="12">
        <v>-32.700000000000003</v>
      </c>
      <c r="J113" s="12">
        <v>2</v>
      </c>
      <c r="K113" s="47" t="s">
        <v>739</v>
      </c>
      <c r="L113" s="9" t="str">
        <f t="shared" si="14"/>
        <v>Yes</v>
      </c>
    </row>
    <row r="114" spans="1:12" x14ac:dyDescent="0.2">
      <c r="A114" s="48" t="s">
        <v>1451</v>
      </c>
      <c r="B114" s="37" t="s">
        <v>213</v>
      </c>
      <c r="C114" s="49">
        <v>2208.4004986</v>
      </c>
      <c r="D114" s="46" t="str">
        <f t="shared" si="11"/>
        <v>N/A</v>
      </c>
      <c r="E114" s="49">
        <v>2230.3054480000001</v>
      </c>
      <c r="F114" s="46" t="str">
        <f t="shared" si="12"/>
        <v>N/A</v>
      </c>
      <c r="G114" s="49">
        <v>2533.5658647999999</v>
      </c>
      <c r="H114" s="46" t="str">
        <f t="shared" si="13"/>
        <v>N/A</v>
      </c>
      <c r="I114" s="12">
        <v>0.9919</v>
      </c>
      <c r="J114" s="12">
        <v>13.6</v>
      </c>
      <c r="K114" s="47" t="s">
        <v>739</v>
      </c>
      <c r="L114" s="9" t="str">
        <f t="shared" si="14"/>
        <v>Yes</v>
      </c>
    </row>
    <row r="115" spans="1:12" ht="25.5" x14ac:dyDescent="0.2">
      <c r="A115" s="48" t="s">
        <v>623</v>
      </c>
      <c r="B115" s="37" t="s">
        <v>213</v>
      </c>
      <c r="C115" s="49">
        <v>7152214</v>
      </c>
      <c r="D115" s="46" t="str">
        <f t="shared" si="11"/>
        <v>N/A</v>
      </c>
      <c r="E115" s="49">
        <v>7991173</v>
      </c>
      <c r="F115" s="46" t="str">
        <f t="shared" si="12"/>
        <v>N/A</v>
      </c>
      <c r="G115" s="49">
        <v>20188552</v>
      </c>
      <c r="H115" s="46" t="str">
        <f t="shared" si="13"/>
        <v>N/A</v>
      </c>
      <c r="I115" s="12">
        <v>11.73</v>
      </c>
      <c r="J115" s="12">
        <v>152.6</v>
      </c>
      <c r="K115" s="47" t="s">
        <v>739</v>
      </c>
      <c r="L115" s="9" t="str">
        <f t="shared" si="14"/>
        <v>No</v>
      </c>
    </row>
    <row r="116" spans="1:12" x14ac:dyDescent="0.2">
      <c r="A116" s="51" t="s">
        <v>624</v>
      </c>
      <c r="B116" s="38" t="s">
        <v>213</v>
      </c>
      <c r="C116" s="38">
        <v>2512</v>
      </c>
      <c r="D116" s="46" t="str">
        <f t="shared" si="11"/>
        <v>N/A</v>
      </c>
      <c r="E116" s="38">
        <v>574</v>
      </c>
      <c r="F116" s="46" t="str">
        <f t="shared" si="12"/>
        <v>N/A</v>
      </c>
      <c r="G116" s="38">
        <v>839</v>
      </c>
      <c r="H116" s="46" t="str">
        <f t="shared" si="13"/>
        <v>N/A</v>
      </c>
      <c r="I116" s="12">
        <v>-77.099999999999994</v>
      </c>
      <c r="J116" s="12">
        <v>46.17</v>
      </c>
      <c r="K116" s="52" t="s">
        <v>739</v>
      </c>
      <c r="L116" s="9" t="str">
        <f t="shared" si="14"/>
        <v>No</v>
      </c>
    </row>
    <row r="117" spans="1:12" ht="25.5" x14ac:dyDescent="0.2">
      <c r="A117" s="48" t="s">
        <v>1452</v>
      </c>
      <c r="B117" s="37" t="s">
        <v>213</v>
      </c>
      <c r="C117" s="49">
        <v>2847.2189490000001</v>
      </c>
      <c r="D117" s="46" t="str">
        <f t="shared" si="11"/>
        <v>N/A</v>
      </c>
      <c r="E117" s="49">
        <v>13921.904181</v>
      </c>
      <c r="F117" s="46" t="str">
        <f t="shared" si="12"/>
        <v>N/A</v>
      </c>
      <c r="G117" s="49">
        <v>24062.636471999998</v>
      </c>
      <c r="H117" s="46" t="str">
        <f t="shared" si="13"/>
        <v>N/A</v>
      </c>
      <c r="I117" s="12">
        <v>389</v>
      </c>
      <c r="J117" s="12">
        <v>72.84</v>
      </c>
      <c r="K117" s="47" t="s">
        <v>739</v>
      </c>
      <c r="L117" s="9" t="str">
        <f t="shared" si="14"/>
        <v>No</v>
      </c>
    </row>
    <row r="118" spans="1:12" ht="25.5" x14ac:dyDescent="0.2">
      <c r="A118" s="48" t="s">
        <v>625</v>
      </c>
      <c r="B118" s="37" t="s">
        <v>213</v>
      </c>
      <c r="C118" s="49">
        <v>987145</v>
      </c>
      <c r="D118" s="46" t="str">
        <f t="shared" si="11"/>
        <v>N/A</v>
      </c>
      <c r="E118" s="49">
        <v>100438</v>
      </c>
      <c r="F118" s="46" t="str">
        <f t="shared" si="12"/>
        <v>N/A</v>
      </c>
      <c r="G118" s="49">
        <v>0</v>
      </c>
      <c r="H118" s="46" t="str">
        <f t="shared" si="13"/>
        <v>N/A</v>
      </c>
      <c r="I118" s="12">
        <v>-89.8</v>
      </c>
      <c r="J118" s="12">
        <v>-100</v>
      </c>
      <c r="K118" s="47" t="s">
        <v>739</v>
      </c>
      <c r="L118" s="9" t="str">
        <f t="shared" si="14"/>
        <v>No</v>
      </c>
    </row>
    <row r="119" spans="1:12" x14ac:dyDescent="0.2">
      <c r="A119" s="48" t="s">
        <v>626</v>
      </c>
      <c r="B119" s="37" t="s">
        <v>213</v>
      </c>
      <c r="C119" s="38">
        <v>3522</v>
      </c>
      <c r="D119" s="46" t="str">
        <f t="shared" si="11"/>
        <v>N/A</v>
      </c>
      <c r="E119" s="38">
        <v>444</v>
      </c>
      <c r="F119" s="46" t="str">
        <f t="shared" si="12"/>
        <v>N/A</v>
      </c>
      <c r="G119" s="38">
        <v>0</v>
      </c>
      <c r="H119" s="46" t="str">
        <f t="shared" si="13"/>
        <v>N/A</v>
      </c>
      <c r="I119" s="12">
        <v>-87.4</v>
      </c>
      <c r="J119" s="12">
        <v>-100</v>
      </c>
      <c r="K119" s="47" t="s">
        <v>739</v>
      </c>
      <c r="L119" s="9" t="str">
        <f t="shared" si="14"/>
        <v>No</v>
      </c>
    </row>
    <row r="120" spans="1:12" ht="25.5" x14ac:dyDescent="0.2">
      <c r="A120" s="48" t="s">
        <v>1453</v>
      </c>
      <c r="B120" s="37" t="s">
        <v>213</v>
      </c>
      <c r="C120" s="49">
        <v>280.27967064000001</v>
      </c>
      <c r="D120" s="46" t="str">
        <f t="shared" si="11"/>
        <v>N/A</v>
      </c>
      <c r="E120" s="49">
        <v>226.21171171</v>
      </c>
      <c r="F120" s="46" t="str">
        <f t="shared" si="12"/>
        <v>N/A</v>
      </c>
      <c r="G120" s="49" t="s">
        <v>1747</v>
      </c>
      <c r="H120" s="46" t="str">
        <f t="shared" si="13"/>
        <v>N/A</v>
      </c>
      <c r="I120" s="12">
        <v>-19.3</v>
      </c>
      <c r="J120" s="12" t="s">
        <v>1747</v>
      </c>
      <c r="K120" s="47" t="s">
        <v>739</v>
      </c>
      <c r="L120" s="9" t="str">
        <f t="shared" si="14"/>
        <v>N/A</v>
      </c>
    </row>
    <row r="121" spans="1:12" ht="25.5" x14ac:dyDescent="0.2">
      <c r="A121" s="48" t="s">
        <v>627</v>
      </c>
      <c r="B121" s="37" t="s">
        <v>213</v>
      </c>
      <c r="C121" s="49">
        <v>0</v>
      </c>
      <c r="D121" s="46" t="str">
        <f t="shared" si="11"/>
        <v>N/A</v>
      </c>
      <c r="E121" s="49">
        <v>0</v>
      </c>
      <c r="F121" s="46" t="str">
        <f t="shared" si="12"/>
        <v>N/A</v>
      </c>
      <c r="G121" s="49">
        <v>0</v>
      </c>
      <c r="H121" s="46" t="str">
        <f t="shared" si="13"/>
        <v>N/A</v>
      </c>
      <c r="I121" s="12" t="s">
        <v>1747</v>
      </c>
      <c r="J121" s="12" t="s">
        <v>1747</v>
      </c>
      <c r="K121" s="47" t="s">
        <v>739</v>
      </c>
      <c r="L121" s="9" t="str">
        <f t="shared" si="14"/>
        <v>N/A</v>
      </c>
    </row>
    <row r="122" spans="1:12" x14ac:dyDescent="0.2">
      <c r="A122" s="48" t="s">
        <v>628</v>
      </c>
      <c r="B122" s="37" t="s">
        <v>213</v>
      </c>
      <c r="C122" s="38">
        <v>0</v>
      </c>
      <c r="D122" s="46" t="str">
        <f t="shared" si="11"/>
        <v>N/A</v>
      </c>
      <c r="E122" s="38">
        <v>0</v>
      </c>
      <c r="F122" s="46" t="str">
        <f t="shared" si="12"/>
        <v>N/A</v>
      </c>
      <c r="G122" s="38">
        <v>0</v>
      </c>
      <c r="H122" s="46" t="str">
        <f t="shared" si="13"/>
        <v>N/A</v>
      </c>
      <c r="I122" s="12" t="s">
        <v>1747</v>
      </c>
      <c r="J122" s="12" t="s">
        <v>1747</v>
      </c>
      <c r="K122" s="47" t="s">
        <v>739</v>
      </c>
      <c r="L122" s="9" t="str">
        <f t="shared" si="14"/>
        <v>N/A</v>
      </c>
    </row>
    <row r="123" spans="1:12" ht="25.5" x14ac:dyDescent="0.2">
      <c r="A123" s="48" t="s">
        <v>1454</v>
      </c>
      <c r="B123" s="37" t="s">
        <v>213</v>
      </c>
      <c r="C123" s="49" t="s">
        <v>1747</v>
      </c>
      <c r="D123" s="46" t="str">
        <f t="shared" si="11"/>
        <v>N/A</v>
      </c>
      <c r="E123" s="49" t="s">
        <v>1747</v>
      </c>
      <c r="F123" s="46" t="str">
        <f t="shared" si="12"/>
        <v>N/A</v>
      </c>
      <c r="G123" s="49" t="s">
        <v>1747</v>
      </c>
      <c r="H123" s="46" t="str">
        <f t="shared" si="13"/>
        <v>N/A</v>
      </c>
      <c r="I123" s="12" t="s">
        <v>1747</v>
      </c>
      <c r="J123" s="12" t="s">
        <v>1747</v>
      </c>
      <c r="K123" s="47" t="s">
        <v>739</v>
      </c>
      <c r="L123" s="9" t="str">
        <f t="shared" si="14"/>
        <v>N/A</v>
      </c>
    </row>
    <row r="124" spans="1:12" ht="25.5" x14ac:dyDescent="0.2">
      <c r="A124" s="48" t="s">
        <v>629</v>
      </c>
      <c r="B124" s="37" t="s">
        <v>213</v>
      </c>
      <c r="C124" s="49">
        <v>0</v>
      </c>
      <c r="D124" s="46" t="str">
        <f t="shared" si="11"/>
        <v>N/A</v>
      </c>
      <c r="E124" s="49">
        <v>0</v>
      </c>
      <c r="F124" s="46" t="str">
        <f t="shared" si="12"/>
        <v>N/A</v>
      </c>
      <c r="G124" s="49">
        <v>0</v>
      </c>
      <c r="H124" s="46" t="str">
        <f t="shared" si="13"/>
        <v>N/A</v>
      </c>
      <c r="I124" s="12" t="s">
        <v>1747</v>
      </c>
      <c r="J124" s="12" t="s">
        <v>1747</v>
      </c>
      <c r="K124" s="47" t="s">
        <v>739</v>
      </c>
      <c r="L124" s="9" t="str">
        <f t="shared" si="14"/>
        <v>N/A</v>
      </c>
    </row>
    <row r="125" spans="1:12" ht="25.5" x14ac:dyDescent="0.2">
      <c r="A125" s="48" t="s">
        <v>630</v>
      </c>
      <c r="B125" s="37" t="s">
        <v>213</v>
      </c>
      <c r="C125" s="38">
        <v>0</v>
      </c>
      <c r="D125" s="46" t="str">
        <f t="shared" si="11"/>
        <v>N/A</v>
      </c>
      <c r="E125" s="38">
        <v>0</v>
      </c>
      <c r="F125" s="46" t="str">
        <f t="shared" si="12"/>
        <v>N/A</v>
      </c>
      <c r="G125" s="38">
        <v>0</v>
      </c>
      <c r="H125" s="46" t="str">
        <f t="shared" si="13"/>
        <v>N/A</v>
      </c>
      <c r="I125" s="12" t="s">
        <v>1747</v>
      </c>
      <c r="J125" s="12" t="s">
        <v>1747</v>
      </c>
      <c r="K125" s="47" t="s">
        <v>739</v>
      </c>
      <c r="L125" s="9" t="str">
        <f t="shared" si="14"/>
        <v>N/A</v>
      </c>
    </row>
    <row r="126" spans="1:12" ht="25.5" x14ac:dyDescent="0.2">
      <c r="A126" s="48" t="s">
        <v>1455</v>
      </c>
      <c r="B126" s="37" t="s">
        <v>213</v>
      </c>
      <c r="C126" s="49" t="s">
        <v>1747</v>
      </c>
      <c r="D126" s="46" t="str">
        <f t="shared" si="11"/>
        <v>N/A</v>
      </c>
      <c r="E126" s="49" t="s">
        <v>1747</v>
      </c>
      <c r="F126" s="46" t="str">
        <f t="shared" si="12"/>
        <v>N/A</v>
      </c>
      <c r="G126" s="49" t="s">
        <v>1747</v>
      </c>
      <c r="H126" s="46" t="str">
        <f t="shared" si="13"/>
        <v>N/A</v>
      </c>
      <c r="I126" s="12" t="s">
        <v>1747</v>
      </c>
      <c r="J126" s="12" t="s">
        <v>1747</v>
      </c>
      <c r="K126" s="47" t="s">
        <v>739</v>
      </c>
      <c r="L126" s="9" t="str">
        <f t="shared" si="14"/>
        <v>N/A</v>
      </c>
    </row>
    <row r="127" spans="1:12" ht="25.5" x14ac:dyDescent="0.2">
      <c r="A127" s="48" t="s">
        <v>631</v>
      </c>
      <c r="B127" s="37" t="s">
        <v>213</v>
      </c>
      <c r="C127" s="49">
        <v>8157</v>
      </c>
      <c r="D127" s="46" t="str">
        <f t="shared" si="11"/>
        <v>N/A</v>
      </c>
      <c r="E127" s="49">
        <v>606</v>
      </c>
      <c r="F127" s="46" t="str">
        <f t="shared" si="12"/>
        <v>N/A</v>
      </c>
      <c r="G127" s="49">
        <v>1568</v>
      </c>
      <c r="H127" s="46" t="str">
        <f t="shared" si="13"/>
        <v>N/A</v>
      </c>
      <c r="I127" s="12">
        <v>-92.6</v>
      </c>
      <c r="J127" s="12">
        <v>158.69999999999999</v>
      </c>
      <c r="K127" s="47" t="s">
        <v>739</v>
      </c>
      <c r="L127" s="9" t="str">
        <f t="shared" si="14"/>
        <v>No</v>
      </c>
    </row>
    <row r="128" spans="1:12" x14ac:dyDescent="0.2">
      <c r="A128" s="48" t="s">
        <v>632</v>
      </c>
      <c r="B128" s="37" t="s">
        <v>213</v>
      </c>
      <c r="C128" s="38">
        <v>53</v>
      </c>
      <c r="D128" s="46" t="str">
        <f t="shared" si="11"/>
        <v>N/A</v>
      </c>
      <c r="E128" s="38">
        <v>11</v>
      </c>
      <c r="F128" s="46" t="str">
        <f t="shared" si="12"/>
        <v>N/A</v>
      </c>
      <c r="G128" s="38">
        <v>11</v>
      </c>
      <c r="H128" s="46" t="str">
        <f t="shared" si="13"/>
        <v>N/A</v>
      </c>
      <c r="I128" s="12">
        <v>-88.7</v>
      </c>
      <c r="J128" s="12">
        <v>83.33</v>
      </c>
      <c r="K128" s="47" t="s">
        <v>739</v>
      </c>
      <c r="L128" s="9" t="str">
        <f t="shared" si="14"/>
        <v>No</v>
      </c>
    </row>
    <row r="129" spans="1:12" ht="25.5" x14ac:dyDescent="0.2">
      <c r="A129" s="48" t="s">
        <v>1456</v>
      </c>
      <c r="B129" s="37" t="s">
        <v>213</v>
      </c>
      <c r="C129" s="49">
        <v>153.90566038</v>
      </c>
      <c r="D129" s="46" t="str">
        <f t="shared" si="11"/>
        <v>N/A</v>
      </c>
      <c r="E129" s="49">
        <v>101</v>
      </c>
      <c r="F129" s="46" t="str">
        <f t="shared" si="12"/>
        <v>N/A</v>
      </c>
      <c r="G129" s="49">
        <v>142.54545454999999</v>
      </c>
      <c r="H129" s="46" t="str">
        <f t="shared" si="13"/>
        <v>N/A</v>
      </c>
      <c r="I129" s="12">
        <v>-34.4</v>
      </c>
      <c r="J129" s="12">
        <v>41.13</v>
      </c>
      <c r="K129" s="47" t="s">
        <v>739</v>
      </c>
      <c r="L129" s="9" t="str">
        <f t="shared" si="14"/>
        <v>No</v>
      </c>
    </row>
    <row r="130" spans="1:12" ht="25.5" x14ac:dyDescent="0.2">
      <c r="A130" s="48" t="s">
        <v>633</v>
      </c>
      <c r="B130" s="37" t="s">
        <v>213</v>
      </c>
      <c r="C130" s="49">
        <v>2793115</v>
      </c>
      <c r="D130" s="46" t="str">
        <f t="shared" si="11"/>
        <v>N/A</v>
      </c>
      <c r="E130" s="49">
        <v>386037</v>
      </c>
      <c r="F130" s="46" t="str">
        <f t="shared" si="12"/>
        <v>N/A</v>
      </c>
      <c r="G130" s="49">
        <v>0</v>
      </c>
      <c r="H130" s="46" t="str">
        <f t="shared" si="13"/>
        <v>N/A</v>
      </c>
      <c r="I130" s="12">
        <v>-86.2</v>
      </c>
      <c r="J130" s="12">
        <v>-100</v>
      </c>
      <c r="K130" s="47" t="s">
        <v>739</v>
      </c>
      <c r="L130" s="9" t="str">
        <f t="shared" si="14"/>
        <v>No</v>
      </c>
    </row>
    <row r="131" spans="1:12" x14ac:dyDescent="0.2">
      <c r="A131" s="48" t="s">
        <v>634</v>
      </c>
      <c r="B131" s="37" t="s">
        <v>213</v>
      </c>
      <c r="C131" s="38">
        <v>415</v>
      </c>
      <c r="D131" s="46" t="str">
        <f t="shared" si="11"/>
        <v>N/A</v>
      </c>
      <c r="E131" s="38">
        <v>188</v>
      </c>
      <c r="F131" s="46" t="str">
        <f t="shared" si="12"/>
        <v>N/A</v>
      </c>
      <c r="G131" s="38">
        <v>0</v>
      </c>
      <c r="H131" s="46" t="str">
        <f t="shared" si="13"/>
        <v>N/A</v>
      </c>
      <c r="I131" s="12">
        <v>-54.7</v>
      </c>
      <c r="J131" s="12">
        <v>-100</v>
      </c>
      <c r="K131" s="47" t="s">
        <v>739</v>
      </c>
      <c r="L131" s="9" t="str">
        <f t="shared" si="14"/>
        <v>No</v>
      </c>
    </row>
    <row r="132" spans="1:12" ht="25.5" x14ac:dyDescent="0.2">
      <c r="A132" s="48" t="s">
        <v>1457</v>
      </c>
      <c r="B132" s="37" t="s">
        <v>213</v>
      </c>
      <c r="C132" s="49">
        <v>6730.3975903999999</v>
      </c>
      <c r="D132" s="46" t="str">
        <f t="shared" si="11"/>
        <v>N/A</v>
      </c>
      <c r="E132" s="49">
        <v>2053.3882979</v>
      </c>
      <c r="F132" s="46" t="str">
        <f t="shared" si="12"/>
        <v>N/A</v>
      </c>
      <c r="G132" s="49" t="s">
        <v>1747</v>
      </c>
      <c r="H132" s="46" t="str">
        <f t="shared" si="13"/>
        <v>N/A</v>
      </c>
      <c r="I132" s="12">
        <v>-69.5</v>
      </c>
      <c r="J132" s="12" t="s">
        <v>1747</v>
      </c>
      <c r="K132" s="47" t="s">
        <v>739</v>
      </c>
      <c r="L132" s="9" t="str">
        <f t="shared" si="14"/>
        <v>N/A</v>
      </c>
    </row>
    <row r="133" spans="1:12" ht="25.5" x14ac:dyDescent="0.2">
      <c r="A133" s="48" t="s">
        <v>635</v>
      </c>
      <c r="B133" s="37" t="s">
        <v>213</v>
      </c>
      <c r="C133" s="49">
        <v>3110247</v>
      </c>
      <c r="D133" s="46" t="str">
        <f t="shared" si="11"/>
        <v>N/A</v>
      </c>
      <c r="E133" s="49">
        <v>268381</v>
      </c>
      <c r="F133" s="46" t="str">
        <f t="shared" si="12"/>
        <v>N/A</v>
      </c>
      <c r="G133" s="49">
        <v>0</v>
      </c>
      <c r="H133" s="46" t="str">
        <f t="shared" si="13"/>
        <v>N/A</v>
      </c>
      <c r="I133" s="12">
        <v>-91.4</v>
      </c>
      <c r="J133" s="12">
        <v>-100</v>
      </c>
      <c r="K133" s="47" t="s">
        <v>739</v>
      </c>
      <c r="L133" s="9" t="str">
        <f t="shared" si="14"/>
        <v>No</v>
      </c>
    </row>
    <row r="134" spans="1:12" x14ac:dyDescent="0.2">
      <c r="A134" s="48" t="s">
        <v>636</v>
      </c>
      <c r="B134" s="37" t="s">
        <v>213</v>
      </c>
      <c r="C134" s="38">
        <v>108</v>
      </c>
      <c r="D134" s="46" t="str">
        <f t="shared" si="11"/>
        <v>N/A</v>
      </c>
      <c r="E134" s="38">
        <v>40</v>
      </c>
      <c r="F134" s="46" t="str">
        <f t="shared" si="12"/>
        <v>N/A</v>
      </c>
      <c r="G134" s="38">
        <v>0</v>
      </c>
      <c r="H134" s="46" t="str">
        <f t="shared" si="13"/>
        <v>N/A</v>
      </c>
      <c r="I134" s="12">
        <v>-63</v>
      </c>
      <c r="J134" s="12">
        <v>-100</v>
      </c>
      <c r="K134" s="47" t="s">
        <v>739</v>
      </c>
      <c r="L134" s="9" t="str">
        <f t="shared" si="14"/>
        <v>No</v>
      </c>
    </row>
    <row r="135" spans="1:12" x14ac:dyDescent="0.2">
      <c r="A135" s="48" t="s">
        <v>1458</v>
      </c>
      <c r="B135" s="37" t="s">
        <v>213</v>
      </c>
      <c r="C135" s="49">
        <v>28798.583332999999</v>
      </c>
      <c r="D135" s="46" t="str">
        <f t="shared" si="11"/>
        <v>N/A</v>
      </c>
      <c r="E135" s="49">
        <v>6709.5249999999996</v>
      </c>
      <c r="F135" s="46" t="str">
        <f t="shared" si="12"/>
        <v>N/A</v>
      </c>
      <c r="G135" s="49" t="s">
        <v>1747</v>
      </c>
      <c r="H135" s="46" t="str">
        <f t="shared" si="13"/>
        <v>N/A</v>
      </c>
      <c r="I135" s="12">
        <v>-76.7</v>
      </c>
      <c r="J135" s="12" t="s">
        <v>1747</v>
      </c>
      <c r="K135" s="47" t="s">
        <v>739</v>
      </c>
      <c r="L135" s="9" t="str">
        <f t="shared" si="14"/>
        <v>N/A</v>
      </c>
    </row>
    <row r="136" spans="1:12" ht="25.5" x14ac:dyDescent="0.2">
      <c r="A136" s="48" t="s">
        <v>637</v>
      </c>
      <c r="B136" s="37" t="s">
        <v>213</v>
      </c>
      <c r="C136" s="49">
        <v>41215</v>
      </c>
      <c r="D136" s="46" t="str">
        <f t="shared" si="11"/>
        <v>N/A</v>
      </c>
      <c r="E136" s="49">
        <v>3375</v>
      </c>
      <c r="F136" s="46" t="str">
        <f t="shared" si="12"/>
        <v>N/A</v>
      </c>
      <c r="G136" s="49">
        <v>0</v>
      </c>
      <c r="H136" s="46" t="str">
        <f t="shared" si="13"/>
        <v>N/A</v>
      </c>
      <c r="I136" s="12">
        <v>-91.8</v>
      </c>
      <c r="J136" s="12">
        <v>-100</v>
      </c>
      <c r="K136" s="47" t="s">
        <v>739</v>
      </c>
      <c r="L136" s="9" t="str">
        <f>IF(J136="Div by 0", "N/A", IF(OR(J136="N/A",K136="N/A"),"N/A", IF(J136&gt;VALUE(MID(K136,1,2)), "No", IF(J136&lt;-1*VALUE(MID(K136,1,2)), "No", "Yes"))))</f>
        <v>No</v>
      </c>
    </row>
    <row r="137" spans="1:12" x14ac:dyDescent="0.2">
      <c r="A137" s="48" t="s">
        <v>638</v>
      </c>
      <c r="B137" s="37" t="s">
        <v>213</v>
      </c>
      <c r="C137" s="38">
        <v>299</v>
      </c>
      <c r="D137" s="46" t="str">
        <f t="shared" si="11"/>
        <v>N/A</v>
      </c>
      <c r="E137" s="38">
        <v>45</v>
      </c>
      <c r="F137" s="46" t="str">
        <f t="shared" si="12"/>
        <v>N/A</v>
      </c>
      <c r="G137" s="38">
        <v>0</v>
      </c>
      <c r="H137" s="46" t="str">
        <f t="shared" si="13"/>
        <v>N/A</v>
      </c>
      <c r="I137" s="12">
        <v>-84.9</v>
      </c>
      <c r="J137" s="12">
        <v>-100</v>
      </c>
      <c r="K137" s="47" t="s">
        <v>739</v>
      </c>
      <c r="L137" s="9" t="str">
        <f t="shared" ref="L137:L141" si="15">IF(J137="Div by 0", "N/A", IF(OR(J137="N/A",K137="N/A"),"N/A", IF(J137&gt;VALUE(MID(K137,1,2)), "No", IF(J137&lt;-1*VALUE(MID(K137,1,2)), "No", "Yes"))))</f>
        <v>No</v>
      </c>
    </row>
    <row r="138" spans="1:12" ht="25.5" x14ac:dyDescent="0.2">
      <c r="A138" s="48" t="s">
        <v>1459</v>
      </c>
      <c r="B138" s="37" t="s">
        <v>213</v>
      </c>
      <c r="C138" s="49">
        <v>137.84280935999999</v>
      </c>
      <c r="D138" s="46" t="str">
        <f t="shared" si="11"/>
        <v>N/A</v>
      </c>
      <c r="E138" s="49">
        <v>75</v>
      </c>
      <c r="F138" s="46" t="str">
        <f t="shared" si="12"/>
        <v>N/A</v>
      </c>
      <c r="G138" s="49" t="s">
        <v>1747</v>
      </c>
      <c r="H138" s="46" t="str">
        <f t="shared" si="13"/>
        <v>N/A</v>
      </c>
      <c r="I138" s="12">
        <v>-45.6</v>
      </c>
      <c r="J138" s="12" t="s">
        <v>1747</v>
      </c>
      <c r="K138" s="47" t="s">
        <v>739</v>
      </c>
      <c r="L138" s="9" t="str">
        <f t="shared" si="15"/>
        <v>N/A</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23648891</v>
      </c>
      <c r="D142" s="46" t="str">
        <f t="shared" si="11"/>
        <v>N/A</v>
      </c>
      <c r="E142" s="49">
        <v>2529455</v>
      </c>
      <c r="F142" s="46" t="str">
        <f t="shared" si="12"/>
        <v>N/A</v>
      </c>
      <c r="G142" s="49">
        <v>105987</v>
      </c>
      <c r="H142" s="46" t="str">
        <f t="shared" si="13"/>
        <v>N/A</v>
      </c>
      <c r="I142" s="12">
        <v>-89.3</v>
      </c>
      <c r="J142" s="12">
        <v>-95.8</v>
      </c>
      <c r="K142" s="47" t="s">
        <v>739</v>
      </c>
      <c r="L142" s="9" t="str">
        <f t="shared" ref="L142:L153" si="16">IF(J142="Div by 0", "N/A", IF(K142="N/A","N/A", IF(J142&gt;VALUE(MID(K142,1,2)), "No", IF(J142&lt;-1*VALUE(MID(K142,1,2)), "No", "Yes"))))</f>
        <v>No</v>
      </c>
    </row>
    <row r="143" spans="1:12" ht="25.5" x14ac:dyDescent="0.2">
      <c r="A143" s="48" t="s">
        <v>642</v>
      </c>
      <c r="B143" s="37" t="s">
        <v>213</v>
      </c>
      <c r="C143" s="38">
        <v>15378</v>
      </c>
      <c r="D143" s="46" t="str">
        <f t="shared" si="11"/>
        <v>N/A</v>
      </c>
      <c r="E143" s="38">
        <v>4021</v>
      </c>
      <c r="F143" s="46" t="str">
        <f t="shared" si="12"/>
        <v>N/A</v>
      </c>
      <c r="G143" s="38">
        <v>44</v>
      </c>
      <c r="H143" s="46" t="str">
        <f t="shared" si="13"/>
        <v>N/A</v>
      </c>
      <c r="I143" s="12">
        <v>-73.900000000000006</v>
      </c>
      <c r="J143" s="12">
        <v>-98.9</v>
      </c>
      <c r="K143" s="47" t="s">
        <v>739</v>
      </c>
      <c r="L143" s="9" t="str">
        <f t="shared" si="16"/>
        <v>No</v>
      </c>
    </row>
    <row r="144" spans="1:12" ht="25.5" x14ac:dyDescent="0.2">
      <c r="A144" s="48" t="s">
        <v>1461</v>
      </c>
      <c r="B144" s="37" t="s">
        <v>213</v>
      </c>
      <c r="C144" s="49">
        <v>1537.8391858</v>
      </c>
      <c r="D144" s="46" t="str">
        <f t="shared" si="11"/>
        <v>N/A</v>
      </c>
      <c r="E144" s="49">
        <v>629.06117881</v>
      </c>
      <c r="F144" s="46" t="str">
        <f t="shared" si="12"/>
        <v>N/A</v>
      </c>
      <c r="G144" s="49">
        <v>2408.7954544999998</v>
      </c>
      <c r="H144" s="46" t="str">
        <f t="shared" si="13"/>
        <v>N/A</v>
      </c>
      <c r="I144" s="12">
        <v>-59.1</v>
      </c>
      <c r="J144" s="12">
        <v>282.89999999999998</v>
      </c>
      <c r="K144" s="47" t="s">
        <v>739</v>
      </c>
      <c r="L144" s="9" t="str">
        <f t="shared" si="16"/>
        <v>No</v>
      </c>
    </row>
    <row r="145" spans="1:12" ht="25.5" x14ac:dyDescent="0.2">
      <c r="A145" s="48" t="s">
        <v>643</v>
      </c>
      <c r="B145" s="37" t="s">
        <v>213</v>
      </c>
      <c r="C145" s="49">
        <v>17418714</v>
      </c>
      <c r="D145" s="46" t="str">
        <f t="shared" ref="D145:D153" si="17">IF($B145="N/A","N/A",IF(C145&gt;10,"No",IF(C145&lt;-10,"No","Yes")))</f>
        <v>N/A</v>
      </c>
      <c r="E145" s="49">
        <v>6599614</v>
      </c>
      <c r="F145" s="46" t="str">
        <f t="shared" ref="F145:F153" si="18">IF($B145="N/A","N/A",IF(E145&gt;10,"No",IF(E145&lt;-10,"No","Yes")))</f>
        <v>N/A</v>
      </c>
      <c r="G145" s="49">
        <v>60750943</v>
      </c>
      <c r="H145" s="46" t="str">
        <f t="shared" ref="H145:H153" si="19">IF($B145="N/A","N/A",IF(G145&gt;10,"No",IF(G145&lt;-10,"No","Yes")))</f>
        <v>N/A</v>
      </c>
      <c r="I145" s="12">
        <v>-62.1</v>
      </c>
      <c r="J145" s="12">
        <v>820.5</v>
      </c>
      <c r="K145" s="47" t="s">
        <v>739</v>
      </c>
      <c r="L145" s="9" t="str">
        <f t="shared" si="16"/>
        <v>No</v>
      </c>
    </row>
    <row r="146" spans="1:12" x14ac:dyDescent="0.2">
      <c r="A146" s="48" t="s">
        <v>644</v>
      </c>
      <c r="B146" s="37" t="s">
        <v>213</v>
      </c>
      <c r="C146" s="38">
        <v>202</v>
      </c>
      <c r="D146" s="46" t="str">
        <f t="shared" si="17"/>
        <v>N/A</v>
      </c>
      <c r="E146" s="38">
        <v>95</v>
      </c>
      <c r="F146" s="46" t="str">
        <f t="shared" si="18"/>
        <v>N/A</v>
      </c>
      <c r="G146" s="38">
        <v>590</v>
      </c>
      <c r="H146" s="46" t="str">
        <f t="shared" si="19"/>
        <v>N/A</v>
      </c>
      <c r="I146" s="12">
        <v>-53</v>
      </c>
      <c r="J146" s="12">
        <v>521.1</v>
      </c>
      <c r="K146" s="47" t="s">
        <v>739</v>
      </c>
      <c r="L146" s="9" t="str">
        <f t="shared" si="16"/>
        <v>No</v>
      </c>
    </row>
    <row r="147" spans="1:12" ht="25.5" x14ac:dyDescent="0.2">
      <c r="A147" s="48" t="s">
        <v>1462</v>
      </c>
      <c r="B147" s="37" t="s">
        <v>213</v>
      </c>
      <c r="C147" s="49">
        <v>86231.257425999996</v>
      </c>
      <c r="D147" s="46" t="str">
        <f t="shared" si="17"/>
        <v>N/A</v>
      </c>
      <c r="E147" s="49">
        <v>69469.621052999995</v>
      </c>
      <c r="F147" s="46" t="str">
        <f t="shared" si="18"/>
        <v>N/A</v>
      </c>
      <c r="G147" s="49">
        <v>102967.7</v>
      </c>
      <c r="H147" s="46" t="str">
        <f t="shared" si="19"/>
        <v>N/A</v>
      </c>
      <c r="I147" s="12">
        <v>-19.399999999999999</v>
      </c>
      <c r="J147" s="12">
        <v>48.22</v>
      </c>
      <c r="K147" s="47" t="s">
        <v>739</v>
      </c>
      <c r="L147" s="9" t="str">
        <f t="shared" si="16"/>
        <v>No</v>
      </c>
    </row>
    <row r="148" spans="1:12" ht="25.5" x14ac:dyDescent="0.2">
      <c r="A148" s="48" t="s">
        <v>645</v>
      </c>
      <c r="B148" s="37" t="s">
        <v>213</v>
      </c>
      <c r="C148" s="49">
        <v>5159061</v>
      </c>
      <c r="D148" s="46" t="str">
        <f t="shared" si="17"/>
        <v>N/A</v>
      </c>
      <c r="E148" s="49">
        <v>1314366</v>
      </c>
      <c r="F148" s="46" t="str">
        <f t="shared" si="18"/>
        <v>N/A</v>
      </c>
      <c r="G148" s="49">
        <v>2866306</v>
      </c>
      <c r="H148" s="46" t="str">
        <f t="shared" si="19"/>
        <v>N/A</v>
      </c>
      <c r="I148" s="12">
        <v>-74.5</v>
      </c>
      <c r="J148" s="12">
        <v>118.1</v>
      </c>
      <c r="K148" s="47" t="s">
        <v>739</v>
      </c>
      <c r="L148" s="9" t="str">
        <f t="shared" si="16"/>
        <v>No</v>
      </c>
    </row>
    <row r="149" spans="1:12" x14ac:dyDescent="0.2">
      <c r="A149" s="48" t="s">
        <v>646</v>
      </c>
      <c r="B149" s="37" t="s">
        <v>213</v>
      </c>
      <c r="C149" s="38">
        <v>19667</v>
      </c>
      <c r="D149" s="46" t="str">
        <f t="shared" si="17"/>
        <v>N/A</v>
      </c>
      <c r="E149" s="38">
        <v>6072</v>
      </c>
      <c r="F149" s="46" t="str">
        <f t="shared" si="18"/>
        <v>N/A</v>
      </c>
      <c r="G149" s="38">
        <v>371</v>
      </c>
      <c r="H149" s="46" t="str">
        <f t="shared" si="19"/>
        <v>N/A</v>
      </c>
      <c r="I149" s="12">
        <v>-69.099999999999994</v>
      </c>
      <c r="J149" s="12">
        <v>-93.9</v>
      </c>
      <c r="K149" s="47" t="s">
        <v>739</v>
      </c>
      <c r="L149" s="9" t="str">
        <f t="shared" si="16"/>
        <v>No</v>
      </c>
    </row>
    <row r="150" spans="1:12" ht="25.5" x14ac:dyDescent="0.2">
      <c r="A150" s="48" t="s">
        <v>1463</v>
      </c>
      <c r="B150" s="37" t="s">
        <v>213</v>
      </c>
      <c r="C150" s="49">
        <v>262.32068948</v>
      </c>
      <c r="D150" s="46" t="str">
        <f t="shared" si="17"/>
        <v>N/A</v>
      </c>
      <c r="E150" s="49">
        <v>216.46343873999999</v>
      </c>
      <c r="F150" s="46" t="str">
        <f t="shared" si="18"/>
        <v>N/A</v>
      </c>
      <c r="G150" s="49">
        <v>7725.8921833000004</v>
      </c>
      <c r="H150" s="46" t="str">
        <f t="shared" si="19"/>
        <v>N/A</v>
      </c>
      <c r="I150" s="12">
        <v>-17.5</v>
      </c>
      <c r="J150" s="12">
        <v>3469</v>
      </c>
      <c r="K150" s="47" t="s">
        <v>739</v>
      </c>
      <c r="L150" s="9" t="str">
        <f t="shared" si="16"/>
        <v>No</v>
      </c>
    </row>
    <row r="151" spans="1:12" ht="25.5" x14ac:dyDescent="0.2">
      <c r="A151" s="48" t="s">
        <v>647</v>
      </c>
      <c r="B151" s="37" t="s">
        <v>213</v>
      </c>
      <c r="C151" s="49">
        <v>3802594</v>
      </c>
      <c r="D151" s="46" t="str">
        <f t="shared" si="17"/>
        <v>N/A</v>
      </c>
      <c r="E151" s="49">
        <v>1204735</v>
      </c>
      <c r="F151" s="46" t="str">
        <f t="shared" si="18"/>
        <v>N/A</v>
      </c>
      <c r="G151" s="49">
        <v>11495719</v>
      </c>
      <c r="H151" s="46" t="str">
        <f t="shared" si="19"/>
        <v>N/A</v>
      </c>
      <c r="I151" s="12">
        <v>-68.3</v>
      </c>
      <c r="J151" s="12">
        <v>854.2</v>
      </c>
      <c r="K151" s="47" t="s">
        <v>739</v>
      </c>
      <c r="L151" s="9" t="str">
        <f t="shared" si="16"/>
        <v>No</v>
      </c>
    </row>
    <row r="152" spans="1:12" x14ac:dyDescent="0.2">
      <c r="A152" s="48" t="s">
        <v>648</v>
      </c>
      <c r="B152" s="37" t="s">
        <v>213</v>
      </c>
      <c r="C152" s="38">
        <v>296</v>
      </c>
      <c r="D152" s="46" t="str">
        <f t="shared" si="17"/>
        <v>N/A</v>
      </c>
      <c r="E152" s="38">
        <v>127</v>
      </c>
      <c r="F152" s="46" t="str">
        <f t="shared" si="18"/>
        <v>N/A</v>
      </c>
      <c r="G152" s="38">
        <v>685</v>
      </c>
      <c r="H152" s="46" t="str">
        <f t="shared" si="19"/>
        <v>N/A</v>
      </c>
      <c r="I152" s="12">
        <v>-57.1</v>
      </c>
      <c r="J152" s="12">
        <v>439.4</v>
      </c>
      <c r="K152" s="47" t="s">
        <v>739</v>
      </c>
      <c r="L152" s="9" t="str">
        <f t="shared" si="16"/>
        <v>No</v>
      </c>
    </row>
    <row r="153" spans="1:12" ht="25.5" x14ac:dyDescent="0.2">
      <c r="A153" s="48" t="s">
        <v>1464</v>
      </c>
      <c r="B153" s="37" t="s">
        <v>213</v>
      </c>
      <c r="C153" s="49">
        <v>12846.601350999999</v>
      </c>
      <c r="D153" s="46" t="str">
        <f t="shared" si="17"/>
        <v>N/A</v>
      </c>
      <c r="E153" s="49">
        <v>9486.1023621999993</v>
      </c>
      <c r="F153" s="46" t="str">
        <f t="shared" si="18"/>
        <v>N/A</v>
      </c>
      <c r="G153" s="49">
        <v>16782.071532999998</v>
      </c>
      <c r="H153" s="46" t="str">
        <f t="shared" si="19"/>
        <v>N/A</v>
      </c>
      <c r="I153" s="12">
        <v>-26.2</v>
      </c>
      <c r="J153" s="12">
        <v>76.91</v>
      </c>
      <c r="K153" s="47" t="s">
        <v>739</v>
      </c>
      <c r="L153" s="9" t="str">
        <f t="shared" si="16"/>
        <v>No</v>
      </c>
    </row>
    <row r="154" spans="1:12" x14ac:dyDescent="0.2">
      <c r="A154" s="48" t="s">
        <v>1530</v>
      </c>
      <c r="B154" s="37" t="s">
        <v>213</v>
      </c>
      <c r="C154" s="49">
        <v>718.38263810000001</v>
      </c>
      <c r="D154" s="46" t="str">
        <f t="shared" ref="D154:D173" si="20">IF($B154="N/A","N/A",IF(C154&gt;10,"No",IF(C154&lt;-10,"No","Yes")))</f>
        <v>N/A</v>
      </c>
      <c r="E154" s="49">
        <v>62.153555803000003</v>
      </c>
      <c r="F154" s="46" t="str">
        <f t="shared" ref="F154:F173" si="21">IF($B154="N/A","N/A",IF(E154&gt;10,"No",IF(E154&lt;-10,"No","Yes")))</f>
        <v>N/A</v>
      </c>
      <c r="G154" s="49">
        <v>0.75819098289999998</v>
      </c>
      <c r="H154" s="46" t="str">
        <f t="shared" ref="H154:H173" si="22">IF($B154="N/A","N/A",IF(G154&gt;10,"No",IF(G154&lt;-10,"No","Yes")))</f>
        <v>N/A</v>
      </c>
      <c r="I154" s="12">
        <v>-91.3</v>
      </c>
      <c r="J154" s="12">
        <v>-98.8</v>
      </c>
      <c r="K154" s="47" t="s">
        <v>739</v>
      </c>
      <c r="L154" s="9" t="str">
        <f t="shared" ref="L154:L173" si="23">IF(J154="Div by 0", "N/A", IF(K154="N/A","N/A", IF(J154&gt;VALUE(MID(K154,1,2)), "No", IF(J154&lt;-1*VALUE(MID(K154,1,2)), "No", "Yes"))))</f>
        <v>No</v>
      </c>
    </row>
    <row r="155" spans="1:12" x14ac:dyDescent="0.2">
      <c r="A155" s="53" t="s">
        <v>1531</v>
      </c>
      <c r="B155" s="37" t="s">
        <v>213</v>
      </c>
      <c r="C155" s="49">
        <v>73.423694779000002</v>
      </c>
      <c r="D155" s="46" t="str">
        <f t="shared" si="20"/>
        <v>N/A</v>
      </c>
      <c r="E155" s="49">
        <v>11.224489796</v>
      </c>
      <c r="F155" s="46" t="str">
        <f t="shared" si="21"/>
        <v>N/A</v>
      </c>
      <c r="G155" s="49">
        <v>39.165217390999999</v>
      </c>
      <c r="H155" s="46" t="str">
        <f t="shared" si="22"/>
        <v>N/A</v>
      </c>
      <c r="I155" s="12">
        <v>-84.7</v>
      </c>
      <c r="J155" s="12">
        <v>248.9</v>
      </c>
      <c r="K155" s="47" t="s">
        <v>739</v>
      </c>
      <c r="L155" s="9" t="str">
        <f t="shared" si="23"/>
        <v>No</v>
      </c>
    </row>
    <row r="156" spans="1:12" ht="25.5" x14ac:dyDescent="0.2">
      <c r="A156" s="53" t="s">
        <v>1532</v>
      </c>
      <c r="B156" s="37" t="s">
        <v>213</v>
      </c>
      <c r="C156" s="49">
        <v>800.57077751999998</v>
      </c>
      <c r="D156" s="46" t="str">
        <f t="shared" si="20"/>
        <v>N/A</v>
      </c>
      <c r="E156" s="49">
        <v>71.854990782000002</v>
      </c>
      <c r="F156" s="46" t="str">
        <f t="shared" si="21"/>
        <v>N/A</v>
      </c>
      <c r="G156" s="49">
        <v>0.85482146680000004</v>
      </c>
      <c r="H156" s="46" t="str">
        <f t="shared" si="22"/>
        <v>N/A</v>
      </c>
      <c r="I156" s="12">
        <v>-91</v>
      </c>
      <c r="J156" s="12">
        <v>-98.8</v>
      </c>
      <c r="K156" s="47" t="s">
        <v>739</v>
      </c>
      <c r="L156" s="9" t="str">
        <f t="shared" si="23"/>
        <v>No</v>
      </c>
    </row>
    <row r="157" spans="1:12" x14ac:dyDescent="0.2">
      <c r="A157" s="53" t="s">
        <v>1533</v>
      </c>
      <c r="B157" s="37" t="s">
        <v>213</v>
      </c>
      <c r="C157" s="49">
        <v>488.76176881999999</v>
      </c>
      <c r="D157" s="46" t="str">
        <f t="shared" si="20"/>
        <v>N/A</v>
      </c>
      <c r="E157" s="49">
        <v>20.045400523000001</v>
      </c>
      <c r="F157" s="46" t="str">
        <f t="shared" si="21"/>
        <v>N/A</v>
      </c>
      <c r="G157" s="49">
        <v>0</v>
      </c>
      <c r="H157" s="46" t="str">
        <f t="shared" si="22"/>
        <v>N/A</v>
      </c>
      <c r="I157" s="12">
        <v>-95.9</v>
      </c>
      <c r="J157" s="12">
        <v>-100</v>
      </c>
      <c r="K157" s="47" t="s">
        <v>739</v>
      </c>
      <c r="L157" s="9" t="str">
        <f t="shared" si="23"/>
        <v>No</v>
      </c>
    </row>
    <row r="158" spans="1:12" x14ac:dyDescent="0.2">
      <c r="A158" s="53" t="s">
        <v>1534</v>
      </c>
      <c r="B158" s="37" t="s">
        <v>213</v>
      </c>
      <c r="C158" s="49">
        <v>969.36572742999999</v>
      </c>
      <c r="D158" s="46" t="str">
        <f t="shared" si="20"/>
        <v>N/A</v>
      </c>
      <c r="E158" s="49">
        <v>0</v>
      </c>
      <c r="F158" s="46" t="str">
        <f t="shared" si="21"/>
        <v>N/A</v>
      </c>
      <c r="G158" s="49">
        <v>0</v>
      </c>
      <c r="H158" s="46" t="str">
        <f t="shared" si="22"/>
        <v>N/A</v>
      </c>
      <c r="I158" s="12">
        <v>-100</v>
      </c>
      <c r="J158" s="12" t="s">
        <v>1747</v>
      </c>
      <c r="K158" s="47" t="s">
        <v>739</v>
      </c>
      <c r="L158" s="9" t="str">
        <f t="shared" si="23"/>
        <v>N/A</v>
      </c>
    </row>
    <row r="159" spans="1:12" x14ac:dyDescent="0.2">
      <c r="A159" s="48" t="s">
        <v>1535</v>
      </c>
      <c r="B159" s="37" t="s">
        <v>213</v>
      </c>
      <c r="C159" s="49">
        <v>176.59567005</v>
      </c>
      <c r="D159" s="46" t="str">
        <f t="shared" si="20"/>
        <v>N/A</v>
      </c>
      <c r="E159" s="49">
        <v>90.090632237999998</v>
      </c>
      <c r="F159" s="46" t="str">
        <f t="shared" si="21"/>
        <v>N/A</v>
      </c>
      <c r="G159" s="49">
        <v>1158.4382525999999</v>
      </c>
      <c r="H159" s="46" t="str">
        <f t="shared" si="22"/>
        <v>N/A</v>
      </c>
      <c r="I159" s="12">
        <v>-49</v>
      </c>
      <c r="J159" s="12">
        <v>1186</v>
      </c>
      <c r="K159" s="47" t="s">
        <v>739</v>
      </c>
      <c r="L159" s="9" t="str">
        <f t="shared" si="23"/>
        <v>No</v>
      </c>
    </row>
    <row r="160" spans="1:12" x14ac:dyDescent="0.2">
      <c r="A160" s="53" t="s">
        <v>1536</v>
      </c>
      <c r="B160" s="37" t="s">
        <v>213</v>
      </c>
      <c r="C160" s="49">
        <v>9444.6746987999995</v>
      </c>
      <c r="D160" s="46" t="str">
        <f t="shared" si="20"/>
        <v>N/A</v>
      </c>
      <c r="E160" s="49">
        <v>104.48979592000001</v>
      </c>
      <c r="F160" s="46" t="str">
        <f t="shared" si="21"/>
        <v>N/A</v>
      </c>
      <c r="G160" s="49">
        <v>41612.147826</v>
      </c>
      <c r="H160" s="46" t="str">
        <f t="shared" si="22"/>
        <v>N/A</v>
      </c>
      <c r="I160" s="12">
        <v>-98.9</v>
      </c>
      <c r="J160" s="12">
        <v>39724</v>
      </c>
      <c r="K160" s="47" t="s">
        <v>739</v>
      </c>
      <c r="L160" s="9" t="str">
        <f t="shared" si="23"/>
        <v>No</v>
      </c>
    </row>
    <row r="161" spans="1:12" ht="25.5" x14ac:dyDescent="0.2">
      <c r="A161" s="53" t="s">
        <v>1537</v>
      </c>
      <c r="B161" s="37" t="s">
        <v>213</v>
      </c>
      <c r="C161" s="49">
        <v>149.01503923000001</v>
      </c>
      <c r="D161" s="46" t="str">
        <f t="shared" si="20"/>
        <v>N/A</v>
      </c>
      <c r="E161" s="49">
        <v>107.43218330000001</v>
      </c>
      <c r="F161" s="46" t="str">
        <f t="shared" si="21"/>
        <v>N/A</v>
      </c>
      <c r="G161" s="49">
        <v>1370.1090137000001</v>
      </c>
      <c r="H161" s="46" t="str">
        <f t="shared" si="22"/>
        <v>N/A</v>
      </c>
      <c r="I161" s="12">
        <v>-27.9</v>
      </c>
      <c r="J161" s="12">
        <v>1175</v>
      </c>
      <c r="K161" s="47" t="s">
        <v>739</v>
      </c>
      <c r="L161" s="9" t="str">
        <f t="shared" si="23"/>
        <v>No</v>
      </c>
    </row>
    <row r="162" spans="1:12" x14ac:dyDescent="0.2">
      <c r="A162" s="53" t="s">
        <v>1538</v>
      </c>
      <c r="B162" s="37" t="s">
        <v>213</v>
      </c>
      <c r="C162" s="49">
        <v>19.50937197</v>
      </c>
      <c r="D162" s="46" t="str">
        <f t="shared" si="20"/>
        <v>N/A</v>
      </c>
      <c r="E162" s="49">
        <v>13.228666508</v>
      </c>
      <c r="F162" s="46" t="str">
        <f t="shared" si="21"/>
        <v>N/A</v>
      </c>
      <c r="G162" s="49">
        <v>0</v>
      </c>
      <c r="H162" s="46" t="str">
        <f t="shared" si="22"/>
        <v>N/A</v>
      </c>
      <c r="I162" s="12">
        <v>-32.200000000000003</v>
      </c>
      <c r="J162" s="12">
        <v>-100</v>
      </c>
      <c r="K162" s="47" t="s">
        <v>739</v>
      </c>
      <c r="L162" s="9" t="str">
        <f t="shared" si="23"/>
        <v>No</v>
      </c>
    </row>
    <row r="163" spans="1:12" x14ac:dyDescent="0.2">
      <c r="A163" s="53" t="s">
        <v>1539</v>
      </c>
      <c r="B163" s="37" t="s">
        <v>213</v>
      </c>
      <c r="C163" s="49">
        <v>0</v>
      </c>
      <c r="D163" s="46" t="str">
        <f t="shared" si="20"/>
        <v>N/A</v>
      </c>
      <c r="E163" s="49">
        <v>0</v>
      </c>
      <c r="F163" s="46" t="str">
        <f t="shared" si="21"/>
        <v>N/A</v>
      </c>
      <c r="G163" s="49">
        <v>0</v>
      </c>
      <c r="H163" s="46" t="str">
        <f t="shared" si="22"/>
        <v>N/A</v>
      </c>
      <c r="I163" s="12" t="s">
        <v>1747</v>
      </c>
      <c r="J163" s="12" t="s">
        <v>1747</v>
      </c>
      <c r="K163" s="47" t="s">
        <v>739</v>
      </c>
      <c r="L163" s="9" t="str">
        <f t="shared" si="23"/>
        <v>N/A</v>
      </c>
    </row>
    <row r="164" spans="1:12" x14ac:dyDescent="0.2">
      <c r="A164" s="48" t="s">
        <v>1540</v>
      </c>
      <c r="B164" s="37" t="s">
        <v>213</v>
      </c>
      <c r="C164" s="49">
        <v>1379.7119305000001</v>
      </c>
      <c r="D164" s="46" t="str">
        <f t="shared" si="20"/>
        <v>N/A</v>
      </c>
      <c r="E164" s="49">
        <v>1432.8521489</v>
      </c>
      <c r="F164" s="46" t="str">
        <f t="shared" si="21"/>
        <v>N/A</v>
      </c>
      <c r="G164" s="49">
        <v>1806.5225660000001</v>
      </c>
      <c r="H164" s="46" t="str">
        <f t="shared" si="22"/>
        <v>N/A</v>
      </c>
      <c r="I164" s="12">
        <v>3.8519999999999999</v>
      </c>
      <c r="J164" s="12">
        <v>26.08</v>
      </c>
      <c r="K164" s="47" t="s">
        <v>739</v>
      </c>
      <c r="L164" s="9" t="str">
        <f t="shared" si="23"/>
        <v>Yes</v>
      </c>
    </row>
    <row r="165" spans="1:12" x14ac:dyDescent="0.2">
      <c r="A165" s="53" t="s">
        <v>1541</v>
      </c>
      <c r="B165" s="37" t="s">
        <v>213</v>
      </c>
      <c r="C165" s="49">
        <v>24.779116466000001</v>
      </c>
      <c r="D165" s="46" t="str">
        <f t="shared" si="20"/>
        <v>N/A</v>
      </c>
      <c r="E165" s="49">
        <v>2.1326530612000001</v>
      </c>
      <c r="F165" s="46" t="str">
        <f t="shared" si="21"/>
        <v>N/A</v>
      </c>
      <c r="G165" s="49">
        <v>66.321739129999997</v>
      </c>
      <c r="H165" s="46" t="str">
        <f t="shared" si="22"/>
        <v>N/A</v>
      </c>
      <c r="I165" s="12">
        <v>-91.4</v>
      </c>
      <c r="J165" s="12">
        <v>3010</v>
      </c>
      <c r="K165" s="47" t="s">
        <v>739</v>
      </c>
      <c r="L165" s="9" t="str">
        <f t="shared" si="23"/>
        <v>No</v>
      </c>
    </row>
    <row r="166" spans="1:12" x14ac:dyDescent="0.2">
      <c r="A166" s="53" t="s">
        <v>1542</v>
      </c>
      <c r="B166" s="37" t="s">
        <v>213</v>
      </c>
      <c r="C166" s="49">
        <v>1629.3122771000001</v>
      </c>
      <c r="D166" s="46" t="str">
        <f t="shared" si="20"/>
        <v>N/A</v>
      </c>
      <c r="E166" s="49">
        <v>1561.6279431</v>
      </c>
      <c r="F166" s="46" t="str">
        <f t="shared" si="21"/>
        <v>N/A</v>
      </c>
      <c r="G166" s="49">
        <v>2062.7454412000002</v>
      </c>
      <c r="H166" s="46" t="str">
        <f t="shared" si="22"/>
        <v>N/A</v>
      </c>
      <c r="I166" s="12">
        <v>-4.1500000000000004</v>
      </c>
      <c r="J166" s="12">
        <v>32.090000000000003</v>
      </c>
      <c r="K166" s="47" t="s">
        <v>739</v>
      </c>
      <c r="L166" s="9" t="str">
        <f t="shared" si="23"/>
        <v>No</v>
      </c>
    </row>
    <row r="167" spans="1:12" x14ac:dyDescent="0.2">
      <c r="A167" s="53" t="s">
        <v>1543</v>
      </c>
      <c r="B167" s="37" t="s">
        <v>213</v>
      </c>
      <c r="C167" s="49">
        <v>833.42906387999994</v>
      </c>
      <c r="D167" s="46" t="str">
        <f t="shared" si="20"/>
        <v>N/A</v>
      </c>
      <c r="E167" s="49">
        <v>892.02792964000002</v>
      </c>
      <c r="F167" s="46" t="str">
        <f t="shared" si="21"/>
        <v>N/A</v>
      </c>
      <c r="G167" s="49">
        <v>995.04287732</v>
      </c>
      <c r="H167" s="46" t="str">
        <f t="shared" si="22"/>
        <v>N/A</v>
      </c>
      <c r="I167" s="12">
        <v>7.0309999999999997</v>
      </c>
      <c r="J167" s="12">
        <v>11.55</v>
      </c>
      <c r="K167" s="47" t="s">
        <v>739</v>
      </c>
      <c r="L167" s="9" t="str">
        <f t="shared" si="23"/>
        <v>Yes</v>
      </c>
    </row>
    <row r="168" spans="1:12" x14ac:dyDescent="0.2">
      <c r="A168" s="53" t="s">
        <v>1544</v>
      </c>
      <c r="B168" s="37" t="s">
        <v>213</v>
      </c>
      <c r="C168" s="49">
        <v>356.25819436</v>
      </c>
      <c r="D168" s="46" t="str">
        <f t="shared" si="20"/>
        <v>N/A</v>
      </c>
      <c r="E168" s="49">
        <v>70.445205478999995</v>
      </c>
      <c r="F168" s="46" t="str">
        <f t="shared" si="21"/>
        <v>N/A</v>
      </c>
      <c r="G168" s="49">
        <v>120.81395349</v>
      </c>
      <c r="H168" s="46" t="str">
        <f t="shared" si="22"/>
        <v>N/A</v>
      </c>
      <c r="I168" s="12">
        <v>-80.2</v>
      </c>
      <c r="J168" s="12">
        <v>71.5</v>
      </c>
      <c r="K168" s="47" t="s">
        <v>739</v>
      </c>
      <c r="L168" s="9" t="str">
        <f t="shared" si="23"/>
        <v>No</v>
      </c>
    </row>
    <row r="169" spans="1:12" x14ac:dyDescent="0.2">
      <c r="A169" s="48" t="s">
        <v>1545</v>
      </c>
      <c r="B169" s="37" t="s">
        <v>213</v>
      </c>
      <c r="C169" s="49">
        <v>3606.6436137999999</v>
      </c>
      <c r="D169" s="46" t="str">
        <f t="shared" si="20"/>
        <v>N/A</v>
      </c>
      <c r="E169" s="49">
        <v>1052.9139144000001</v>
      </c>
      <c r="F169" s="46" t="str">
        <f t="shared" si="21"/>
        <v>N/A</v>
      </c>
      <c r="G169" s="49">
        <v>2466.2074349</v>
      </c>
      <c r="H169" s="46" t="str">
        <f t="shared" si="22"/>
        <v>N/A</v>
      </c>
      <c r="I169" s="12">
        <v>-70.8</v>
      </c>
      <c r="J169" s="12">
        <v>134.19999999999999</v>
      </c>
      <c r="K169" s="47" t="s">
        <v>739</v>
      </c>
      <c r="L169" s="9" t="str">
        <f t="shared" si="23"/>
        <v>No</v>
      </c>
    </row>
    <row r="170" spans="1:12" x14ac:dyDescent="0.2">
      <c r="A170" s="53" t="s">
        <v>1546</v>
      </c>
      <c r="B170" s="37" t="s">
        <v>213</v>
      </c>
      <c r="C170" s="49">
        <v>1036.9558233</v>
      </c>
      <c r="D170" s="46" t="str">
        <f t="shared" si="20"/>
        <v>N/A</v>
      </c>
      <c r="E170" s="49">
        <v>37.826530611999999</v>
      </c>
      <c r="F170" s="46" t="str">
        <f t="shared" si="21"/>
        <v>N/A</v>
      </c>
      <c r="G170" s="49">
        <v>17623.608695999999</v>
      </c>
      <c r="H170" s="46" t="str">
        <f t="shared" si="22"/>
        <v>N/A</v>
      </c>
      <c r="I170" s="12">
        <v>-96.4</v>
      </c>
      <c r="J170" s="12">
        <v>46491</v>
      </c>
      <c r="K170" s="47" t="s">
        <v>739</v>
      </c>
      <c r="L170" s="9" t="str">
        <f t="shared" si="23"/>
        <v>No</v>
      </c>
    </row>
    <row r="171" spans="1:12" x14ac:dyDescent="0.2">
      <c r="A171" s="53" t="s">
        <v>1547</v>
      </c>
      <c r="B171" s="37" t="s">
        <v>213</v>
      </c>
      <c r="C171" s="49">
        <v>4314.5559959000002</v>
      </c>
      <c r="D171" s="46" t="str">
        <f t="shared" si="20"/>
        <v>N/A</v>
      </c>
      <c r="E171" s="49">
        <v>1148.9618909999999</v>
      </c>
      <c r="F171" s="46" t="str">
        <f t="shared" si="21"/>
        <v>N/A</v>
      </c>
      <c r="G171" s="49">
        <v>3053.1231253000001</v>
      </c>
      <c r="H171" s="46" t="str">
        <f t="shared" si="22"/>
        <v>N/A</v>
      </c>
      <c r="I171" s="12">
        <v>-73.400000000000006</v>
      </c>
      <c r="J171" s="12">
        <v>165.7</v>
      </c>
      <c r="K171" s="47" t="s">
        <v>739</v>
      </c>
      <c r="L171" s="9" t="str">
        <f t="shared" si="23"/>
        <v>No</v>
      </c>
    </row>
    <row r="172" spans="1:12" x14ac:dyDescent="0.2">
      <c r="A172" s="53" t="s">
        <v>1548</v>
      </c>
      <c r="B172" s="37" t="s">
        <v>213</v>
      </c>
      <c r="C172" s="49">
        <v>1941.6664871</v>
      </c>
      <c r="D172" s="46" t="str">
        <f t="shared" si="20"/>
        <v>N/A</v>
      </c>
      <c r="E172" s="49">
        <v>648.16199191999999</v>
      </c>
      <c r="F172" s="46" t="str">
        <f t="shared" si="21"/>
        <v>N/A</v>
      </c>
      <c r="G172" s="49">
        <v>373.16434624999999</v>
      </c>
      <c r="H172" s="46" t="str">
        <f t="shared" si="22"/>
        <v>N/A</v>
      </c>
      <c r="I172" s="12">
        <v>-66.599999999999994</v>
      </c>
      <c r="J172" s="12">
        <v>-42.4</v>
      </c>
      <c r="K172" s="47" t="s">
        <v>739</v>
      </c>
      <c r="L172" s="9" t="str">
        <f t="shared" si="23"/>
        <v>No</v>
      </c>
    </row>
    <row r="173" spans="1:12" x14ac:dyDescent="0.2">
      <c r="A173" s="53" t="s">
        <v>1549</v>
      </c>
      <c r="B173" s="37" t="s">
        <v>213</v>
      </c>
      <c r="C173" s="49">
        <v>1573.7211041</v>
      </c>
      <c r="D173" s="46" t="str">
        <f t="shared" si="20"/>
        <v>N/A</v>
      </c>
      <c r="E173" s="49">
        <v>81.130136985999997</v>
      </c>
      <c r="F173" s="46" t="str">
        <f t="shared" si="21"/>
        <v>N/A</v>
      </c>
      <c r="G173" s="49">
        <v>2.3604651162999999</v>
      </c>
      <c r="H173" s="46" t="str">
        <f t="shared" si="22"/>
        <v>N/A</v>
      </c>
      <c r="I173" s="12">
        <v>-94.8</v>
      </c>
      <c r="J173" s="12">
        <v>-97.1</v>
      </c>
      <c r="K173" s="47" t="s">
        <v>739</v>
      </c>
      <c r="L173" s="9" t="str">
        <f t="shared" si="23"/>
        <v>No</v>
      </c>
    </row>
    <row r="174" spans="1:12" x14ac:dyDescent="0.2">
      <c r="A174" s="48" t="s">
        <v>373</v>
      </c>
      <c r="B174" s="37" t="s">
        <v>213</v>
      </c>
      <c r="C174" s="8">
        <v>5.1900492486000003</v>
      </c>
      <c r="D174" s="46" t="str">
        <f t="shared" ref="D174:D203" si="24">IF($B174="N/A","N/A",IF(C174&gt;10,"No",IF(C174&lt;-10,"No","Yes")))</f>
        <v>N/A</v>
      </c>
      <c r="E174" s="8">
        <v>0.95007291760000001</v>
      </c>
      <c r="F174" s="46" t="str">
        <f t="shared" ref="F174:F203" si="25">IF($B174="N/A","N/A",IF(E174&gt;10,"No",IF(E174&lt;-10,"No","Yes")))</f>
        <v>N/A</v>
      </c>
      <c r="G174" s="8">
        <v>6.0673947499999999E-2</v>
      </c>
      <c r="H174" s="46" t="str">
        <f t="shared" ref="H174:H203" si="26">IF($B174="N/A","N/A",IF(G174&gt;10,"No",IF(G174&lt;-10,"No","Yes")))</f>
        <v>N/A</v>
      </c>
      <c r="I174" s="12">
        <v>-81.7</v>
      </c>
      <c r="J174" s="12">
        <v>-93.6</v>
      </c>
      <c r="K174" s="47" t="s">
        <v>739</v>
      </c>
      <c r="L174" s="9" t="str">
        <f t="shared" ref="L174:L203" si="27">IF(J174="Div by 0", "N/A", IF(K174="N/A","N/A", IF(J174&gt;VALUE(MID(K174,1,2)), "No", IF(J174&lt;-1*VALUE(MID(K174,1,2)), "No", "Yes"))))</f>
        <v>No</v>
      </c>
    </row>
    <row r="175" spans="1:12" x14ac:dyDescent="0.2">
      <c r="A175" s="53" t="s">
        <v>483</v>
      </c>
      <c r="B175" s="37" t="s">
        <v>213</v>
      </c>
      <c r="C175" s="8">
        <v>3.8152610442000001</v>
      </c>
      <c r="D175" s="46" t="str">
        <f t="shared" si="24"/>
        <v>N/A</v>
      </c>
      <c r="E175" s="8">
        <v>1.0204081632999999</v>
      </c>
      <c r="F175" s="46" t="str">
        <f t="shared" si="25"/>
        <v>N/A</v>
      </c>
      <c r="G175" s="8">
        <v>2.6086956522000002</v>
      </c>
      <c r="H175" s="46" t="str">
        <f t="shared" si="26"/>
        <v>N/A</v>
      </c>
      <c r="I175" s="12">
        <v>-73.3</v>
      </c>
      <c r="J175" s="12">
        <v>155.69999999999999</v>
      </c>
      <c r="K175" s="47" t="s">
        <v>739</v>
      </c>
      <c r="L175" s="9" t="str">
        <f t="shared" si="27"/>
        <v>No</v>
      </c>
    </row>
    <row r="176" spans="1:12" x14ac:dyDescent="0.2">
      <c r="A176" s="53" t="s">
        <v>484</v>
      </c>
      <c r="B176" s="37" t="s">
        <v>213</v>
      </c>
      <c r="C176" s="8">
        <v>5.0427993975999996</v>
      </c>
      <c r="D176" s="46" t="str">
        <f t="shared" si="24"/>
        <v>N/A</v>
      </c>
      <c r="E176" s="8">
        <v>1.0481959442</v>
      </c>
      <c r="F176" s="46" t="str">
        <f t="shared" si="25"/>
        <v>N/A</v>
      </c>
      <c r="G176" s="8">
        <v>7.0252603900000002E-2</v>
      </c>
      <c r="H176" s="46" t="str">
        <f t="shared" si="26"/>
        <v>N/A</v>
      </c>
      <c r="I176" s="12">
        <v>-79.2</v>
      </c>
      <c r="J176" s="12">
        <v>-93.3</v>
      </c>
      <c r="K176" s="47" t="s">
        <v>739</v>
      </c>
      <c r="L176" s="9" t="str">
        <f t="shared" si="27"/>
        <v>No</v>
      </c>
    </row>
    <row r="177" spans="1:12" x14ac:dyDescent="0.2">
      <c r="A177" s="53" t="s">
        <v>485</v>
      </c>
      <c r="B177" s="37" t="s">
        <v>213</v>
      </c>
      <c r="C177" s="8">
        <v>5.0468598512999998</v>
      </c>
      <c r="D177" s="46" t="str">
        <f t="shared" si="24"/>
        <v>N/A</v>
      </c>
      <c r="E177" s="8">
        <v>0.52293796049999997</v>
      </c>
      <c r="F177" s="46" t="str">
        <f t="shared" si="25"/>
        <v>N/A</v>
      </c>
      <c r="G177" s="8">
        <v>0</v>
      </c>
      <c r="H177" s="46" t="str">
        <f t="shared" si="26"/>
        <v>N/A</v>
      </c>
      <c r="I177" s="12">
        <v>-89.6</v>
      </c>
      <c r="J177" s="12">
        <v>-100</v>
      </c>
      <c r="K177" s="47" t="s">
        <v>739</v>
      </c>
      <c r="L177" s="9" t="str">
        <f t="shared" si="27"/>
        <v>No</v>
      </c>
    </row>
    <row r="178" spans="1:12" x14ac:dyDescent="0.2">
      <c r="A178" s="53" t="s">
        <v>486</v>
      </c>
      <c r="B178" s="37" t="s">
        <v>213</v>
      </c>
      <c r="C178" s="8">
        <v>11.385853939</v>
      </c>
      <c r="D178" s="46" t="str">
        <f t="shared" si="24"/>
        <v>N/A</v>
      </c>
      <c r="E178" s="8">
        <v>0</v>
      </c>
      <c r="F178" s="46" t="str">
        <f t="shared" si="25"/>
        <v>N/A</v>
      </c>
      <c r="G178" s="8">
        <v>0</v>
      </c>
      <c r="H178" s="46" t="str">
        <f t="shared" si="26"/>
        <v>N/A</v>
      </c>
      <c r="I178" s="12">
        <v>-100</v>
      </c>
      <c r="J178" s="12" t="s">
        <v>1747</v>
      </c>
      <c r="K178" s="47" t="s">
        <v>739</v>
      </c>
      <c r="L178" s="9" t="str">
        <f t="shared" si="27"/>
        <v>N/A</v>
      </c>
    </row>
    <row r="179" spans="1:12" x14ac:dyDescent="0.2">
      <c r="A179" s="48" t="s">
        <v>1550</v>
      </c>
      <c r="B179" s="37" t="s">
        <v>213</v>
      </c>
      <c r="C179" s="8">
        <v>0.65384237629999997</v>
      </c>
      <c r="D179" s="46" t="str">
        <f t="shared" si="24"/>
        <v>N/A</v>
      </c>
      <c r="E179" s="8">
        <v>0.2208973149</v>
      </c>
      <c r="F179" s="46" t="str">
        <f t="shared" si="25"/>
        <v>N/A</v>
      </c>
      <c r="G179" s="8">
        <v>0.578736115</v>
      </c>
      <c r="H179" s="46" t="str">
        <f t="shared" si="26"/>
        <v>N/A</v>
      </c>
      <c r="I179" s="12">
        <v>-66.2</v>
      </c>
      <c r="J179" s="12">
        <v>162</v>
      </c>
      <c r="K179" s="47" t="s">
        <v>739</v>
      </c>
      <c r="L179" s="9" t="str">
        <f t="shared" si="27"/>
        <v>No</v>
      </c>
    </row>
    <row r="180" spans="1:12" x14ac:dyDescent="0.2">
      <c r="A180" s="53" t="s">
        <v>1551</v>
      </c>
      <c r="B180" s="37" t="s">
        <v>213</v>
      </c>
      <c r="C180" s="8">
        <v>25.702811244999999</v>
      </c>
      <c r="D180" s="46" t="str">
        <f t="shared" si="24"/>
        <v>N/A</v>
      </c>
      <c r="E180" s="8">
        <v>3.0612244897999998</v>
      </c>
      <c r="F180" s="46" t="str">
        <f t="shared" si="25"/>
        <v>N/A</v>
      </c>
      <c r="G180" s="8">
        <v>21.739130435</v>
      </c>
      <c r="H180" s="46" t="str">
        <f t="shared" si="26"/>
        <v>N/A</v>
      </c>
      <c r="I180" s="12">
        <v>-88.1</v>
      </c>
      <c r="J180" s="12">
        <v>610.1</v>
      </c>
      <c r="K180" s="47" t="s">
        <v>739</v>
      </c>
      <c r="L180" s="9" t="str">
        <f t="shared" si="27"/>
        <v>No</v>
      </c>
    </row>
    <row r="181" spans="1:12" x14ac:dyDescent="0.2">
      <c r="A181" s="53" t="s">
        <v>1552</v>
      </c>
      <c r="B181" s="37" t="s">
        <v>213</v>
      </c>
      <c r="C181" s="8">
        <v>0.47554886260000001</v>
      </c>
      <c r="D181" s="46" t="str">
        <f t="shared" si="24"/>
        <v>N/A</v>
      </c>
      <c r="E181" s="8">
        <v>0.2027916776</v>
      </c>
      <c r="F181" s="46" t="str">
        <f t="shared" si="25"/>
        <v>N/A</v>
      </c>
      <c r="G181" s="8">
        <v>0.68114481199999999</v>
      </c>
      <c r="H181" s="46" t="str">
        <f t="shared" si="26"/>
        <v>N/A</v>
      </c>
      <c r="I181" s="12">
        <v>-57.4</v>
      </c>
      <c r="J181" s="12">
        <v>235.9</v>
      </c>
      <c r="K181" s="47" t="s">
        <v>739</v>
      </c>
      <c r="L181" s="9" t="str">
        <f t="shared" si="27"/>
        <v>No</v>
      </c>
    </row>
    <row r="182" spans="1:12" x14ac:dyDescent="0.2">
      <c r="A182" s="53" t="s">
        <v>1553</v>
      </c>
      <c r="B182" s="37" t="s">
        <v>213</v>
      </c>
      <c r="C182" s="8">
        <v>0.52784660130000005</v>
      </c>
      <c r="D182" s="46" t="str">
        <f t="shared" si="24"/>
        <v>N/A</v>
      </c>
      <c r="E182" s="8">
        <v>0.27335393390000001</v>
      </c>
      <c r="F182" s="46" t="str">
        <f t="shared" si="25"/>
        <v>N/A</v>
      </c>
      <c r="G182" s="8">
        <v>0</v>
      </c>
      <c r="H182" s="46" t="str">
        <f t="shared" si="26"/>
        <v>N/A</v>
      </c>
      <c r="I182" s="12">
        <v>-48.2</v>
      </c>
      <c r="J182" s="12">
        <v>-100</v>
      </c>
      <c r="K182" s="47" t="s">
        <v>739</v>
      </c>
      <c r="L182" s="9" t="str">
        <f t="shared" si="27"/>
        <v>No</v>
      </c>
    </row>
    <row r="183" spans="1:12" x14ac:dyDescent="0.2">
      <c r="A183" s="53" t="s">
        <v>1554</v>
      </c>
      <c r="B183" s="37" t="s">
        <v>213</v>
      </c>
      <c r="C183" s="8">
        <v>0</v>
      </c>
      <c r="D183" s="46" t="str">
        <f t="shared" si="24"/>
        <v>N/A</v>
      </c>
      <c r="E183" s="8">
        <v>0</v>
      </c>
      <c r="F183" s="46" t="str">
        <f t="shared" si="25"/>
        <v>N/A</v>
      </c>
      <c r="G183" s="8">
        <v>0</v>
      </c>
      <c r="H183" s="46" t="str">
        <f t="shared" si="26"/>
        <v>N/A</v>
      </c>
      <c r="I183" s="12" t="s">
        <v>1747</v>
      </c>
      <c r="J183" s="12" t="s">
        <v>1747</v>
      </c>
      <c r="K183" s="47" t="s">
        <v>739</v>
      </c>
      <c r="L183" s="9" t="str">
        <f t="shared" si="27"/>
        <v>N/A</v>
      </c>
    </row>
    <row r="184" spans="1:12" x14ac:dyDescent="0.2">
      <c r="A184" s="48" t="s">
        <v>97</v>
      </c>
      <c r="B184" s="37" t="s">
        <v>213</v>
      </c>
      <c r="C184" s="8">
        <v>62.475621220000001</v>
      </c>
      <c r="D184" s="46" t="str">
        <f t="shared" si="24"/>
        <v>N/A</v>
      </c>
      <c r="E184" s="8">
        <v>64.244659861000002</v>
      </c>
      <c r="F184" s="46" t="str">
        <f t="shared" si="25"/>
        <v>N/A</v>
      </c>
      <c r="G184" s="8">
        <v>71.303556427000004</v>
      </c>
      <c r="H184" s="46" t="str">
        <f t="shared" si="26"/>
        <v>N/A</v>
      </c>
      <c r="I184" s="12">
        <v>2.8319999999999999</v>
      </c>
      <c r="J184" s="12">
        <v>10.99</v>
      </c>
      <c r="K184" s="47" t="s">
        <v>739</v>
      </c>
      <c r="L184" s="9" t="str">
        <f t="shared" si="27"/>
        <v>Yes</v>
      </c>
    </row>
    <row r="185" spans="1:12" x14ac:dyDescent="0.2">
      <c r="A185" s="53" t="s">
        <v>487</v>
      </c>
      <c r="B185" s="37" t="s">
        <v>213</v>
      </c>
      <c r="C185" s="8">
        <v>1.4056224900000001</v>
      </c>
      <c r="D185" s="46" t="str">
        <f t="shared" si="24"/>
        <v>N/A</v>
      </c>
      <c r="E185" s="8">
        <v>1.0204081632999999</v>
      </c>
      <c r="F185" s="46" t="str">
        <f t="shared" si="25"/>
        <v>N/A</v>
      </c>
      <c r="G185" s="8">
        <v>0.86956521740000003</v>
      </c>
      <c r="H185" s="46" t="str">
        <f t="shared" si="26"/>
        <v>N/A</v>
      </c>
      <c r="I185" s="12">
        <v>-27.4</v>
      </c>
      <c r="J185" s="12">
        <v>-14.8</v>
      </c>
      <c r="K185" s="47" t="s">
        <v>739</v>
      </c>
      <c r="L185" s="9" t="str">
        <f t="shared" si="27"/>
        <v>Yes</v>
      </c>
    </row>
    <row r="186" spans="1:12" x14ac:dyDescent="0.2">
      <c r="A186" s="53" t="s">
        <v>488</v>
      </c>
      <c r="B186" s="37" t="s">
        <v>213</v>
      </c>
      <c r="C186" s="8">
        <v>58.878893556000001</v>
      </c>
      <c r="D186" s="46" t="str">
        <f t="shared" si="24"/>
        <v>N/A</v>
      </c>
      <c r="E186" s="8">
        <v>63.149855148999997</v>
      </c>
      <c r="F186" s="46" t="str">
        <f t="shared" si="25"/>
        <v>N/A</v>
      </c>
      <c r="G186" s="8">
        <v>71.562967713999996</v>
      </c>
      <c r="H186" s="46" t="str">
        <f t="shared" si="26"/>
        <v>N/A</v>
      </c>
      <c r="I186" s="12">
        <v>7.2539999999999996</v>
      </c>
      <c r="J186" s="12">
        <v>13.32</v>
      </c>
      <c r="K186" s="47" t="s">
        <v>739</v>
      </c>
      <c r="L186" s="9" t="str">
        <f t="shared" si="27"/>
        <v>Yes</v>
      </c>
    </row>
    <row r="187" spans="1:12" x14ac:dyDescent="0.2">
      <c r="A187" s="53" t="s">
        <v>489</v>
      </c>
      <c r="B187" s="37" t="s">
        <v>213</v>
      </c>
      <c r="C187" s="8">
        <v>74.307874609999999</v>
      </c>
      <c r="D187" s="46" t="str">
        <f t="shared" si="24"/>
        <v>N/A</v>
      </c>
      <c r="E187" s="8">
        <v>70.656049440999993</v>
      </c>
      <c r="F187" s="46" t="str">
        <f t="shared" si="25"/>
        <v>N/A</v>
      </c>
      <c r="G187" s="8">
        <v>71.60008071</v>
      </c>
      <c r="H187" s="46" t="str">
        <f t="shared" si="26"/>
        <v>N/A</v>
      </c>
      <c r="I187" s="12">
        <v>-4.91</v>
      </c>
      <c r="J187" s="12">
        <v>1.3360000000000001</v>
      </c>
      <c r="K187" s="47" t="s">
        <v>739</v>
      </c>
      <c r="L187" s="9" t="str">
        <f t="shared" si="27"/>
        <v>Yes</v>
      </c>
    </row>
    <row r="188" spans="1:12" x14ac:dyDescent="0.2">
      <c r="A188" s="53" t="s">
        <v>490</v>
      </c>
      <c r="B188" s="37" t="s">
        <v>213</v>
      </c>
      <c r="C188" s="8">
        <v>58.021851638999998</v>
      </c>
      <c r="D188" s="46" t="str">
        <f t="shared" si="24"/>
        <v>N/A</v>
      </c>
      <c r="E188" s="8">
        <v>21.917808219000001</v>
      </c>
      <c r="F188" s="46" t="str">
        <f t="shared" si="25"/>
        <v>N/A</v>
      </c>
      <c r="G188" s="8">
        <v>32.558139535000002</v>
      </c>
      <c r="H188" s="46" t="str">
        <f t="shared" si="26"/>
        <v>N/A</v>
      </c>
      <c r="I188" s="12">
        <v>-62.2</v>
      </c>
      <c r="J188" s="12">
        <v>48.55</v>
      </c>
      <c r="K188" s="47" t="s">
        <v>739</v>
      </c>
      <c r="L188" s="9" t="str">
        <f t="shared" si="27"/>
        <v>No</v>
      </c>
    </row>
    <row r="189" spans="1:12" x14ac:dyDescent="0.2">
      <c r="A189" s="48" t="s">
        <v>118</v>
      </c>
      <c r="B189" s="37" t="s">
        <v>213</v>
      </c>
      <c r="C189" s="8">
        <v>69.345175456999996</v>
      </c>
      <c r="D189" s="46" t="str">
        <f t="shared" si="24"/>
        <v>N/A</v>
      </c>
      <c r="E189" s="8">
        <v>58.284721626</v>
      </c>
      <c r="F189" s="46" t="str">
        <f t="shared" si="25"/>
        <v>N/A</v>
      </c>
      <c r="G189" s="8">
        <v>49.227573976000002</v>
      </c>
      <c r="H189" s="46" t="str">
        <f t="shared" si="26"/>
        <v>N/A</v>
      </c>
      <c r="I189" s="12">
        <v>-15.9</v>
      </c>
      <c r="J189" s="12">
        <v>-15.5</v>
      </c>
      <c r="K189" s="47" t="s">
        <v>739</v>
      </c>
      <c r="L189" s="9" t="str">
        <f t="shared" si="27"/>
        <v>Yes</v>
      </c>
    </row>
    <row r="190" spans="1:12" x14ac:dyDescent="0.2">
      <c r="A190" s="53" t="s">
        <v>491</v>
      </c>
      <c r="B190" s="37" t="s">
        <v>213</v>
      </c>
      <c r="C190" s="8">
        <v>19.879518072</v>
      </c>
      <c r="D190" s="46" t="str">
        <f t="shared" si="24"/>
        <v>N/A</v>
      </c>
      <c r="E190" s="8">
        <v>6.1224489795999997</v>
      </c>
      <c r="F190" s="46" t="str">
        <f t="shared" si="25"/>
        <v>N/A</v>
      </c>
      <c r="G190" s="8">
        <v>32.173913042999999</v>
      </c>
      <c r="H190" s="46" t="str">
        <f t="shared" si="26"/>
        <v>N/A</v>
      </c>
      <c r="I190" s="12">
        <v>-69.2</v>
      </c>
      <c r="J190" s="12">
        <v>425.5</v>
      </c>
      <c r="K190" s="47" t="s">
        <v>739</v>
      </c>
      <c r="L190" s="9" t="str">
        <f t="shared" si="27"/>
        <v>No</v>
      </c>
    </row>
    <row r="191" spans="1:12" x14ac:dyDescent="0.2">
      <c r="A191" s="53" t="s">
        <v>492</v>
      </c>
      <c r="B191" s="37" t="s">
        <v>213</v>
      </c>
      <c r="C191" s="8">
        <v>63.303479433</v>
      </c>
      <c r="D191" s="46" t="str">
        <f t="shared" si="24"/>
        <v>N/A</v>
      </c>
      <c r="E191" s="8">
        <v>55.088227547999999</v>
      </c>
      <c r="F191" s="46" t="str">
        <f t="shared" si="25"/>
        <v>N/A</v>
      </c>
      <c r="G191" s="8">
        <v>44.689819481000001</v>
      </c>
      <c r="H191" s="46" t="str">
        <f t="shared" si="26"/>
        <v>N/A</v>
      </c>
      <c r="I191" s="12">
        <v>-13</v>
      </c>
      <c r="J191" s="12">
        <v>-18.899999999999999</v>
      </c>
      <c r="K191" s="47" t="s">
        <v>739</v>
      </c>
      <c r="L191" s="9" t="str">
        <f t="shared" si="27"/>
        <v>Yes</v>
      </c>
    </row>
    <row r="192" spans="1:12" x14ac:dyDescent="0.2">
      <c r="A192" s="53" t="s">
        <v>493</v>
      </c>
      <c r="B192" s="37" t="s">
        <v>213</v>
      </c>
      <c r="C192" s="8">
        <v>86.938489712000006</v>
      </c>
      <c r="D192" s="46" t="str">
        <f t="shared" si="24"/>
        <v>N/A</v>
      </c>
      <c r="E192" s="8">
        <v>74.055146184999998</v>
      </c>
      <c r="F192" s="46" t="str">
        <f t="shared" si="25"/>
        <v>N/A</v>
      </c>
      <c r="G192" s="8">
        <v>64.830508475000002</v>
      </c>
      <c r="H192" s="46" t="str">
        <f t="shared" si="26"/>
        <v>N/A</v>
      </c>
      <c r="I192" s="12">
        <v>-14.8</v>
      </c>
      <c r="J192" s="12">
        <v>-12.5</v>
      </c>
      <c r="K192" s="47" t="s">
        <v>739</v>
      </c>
      <c r="L192" s="9" t="str">
        <f t="shared" si="27"/>
        <v>Yes</v>
      </c>
    </row>
    <row r="193" spans="1:12" x14ac:dyDescent="0.2">
      <c r="A193" s="53" t="s">
        <v>494</v>
      </c>
      <c r="B193" s="37" t="s">
        <v>213</v>
      </c>
      <c r="C193" s="8">
        <v>71.017826337000002</v>
      </c>
      <c r="D193" s="46" t="str">
        <f t="shared" si="24"/>
        <v>N/A</v>
      </c>
      <c r="E193" s="8">
        <v>15.753424658</v>
      </c>
      <c r="F193" s="46" t="str">
        <f t="shared" si="25"/>
        <v>N/A</v>
      </c>
      <c r="G193" s="8">
        <v>1.1627906977</v>
      </c>
      <c r="H193" s="46" t="str">
        <f t="shared" si="26"/>
        <v>N/A</v>
      </c>
      <c r="I193" s="12">
        <v>-77.8</v>
      </c>
      <c r="J193" s="12">
        <v>-92.6</v>
      </c>
      <c r="K193" s="47" t="s">
        <v>739</v>
      </c>
      <c r="L193" s="9" t="str">
        <f t="shared" si="27"/>
        <v>No</v>
      </c>
    </row>
    <row r="194" spans="1:12" x14ac:dyDescent="0.2">
      <c r="A194" s="48" t="s">
        <v>1555</v>
      </c>
      <c r="B194" s="37" t="s">
        <v>213</v>
      </c>
      <c r="C194" s="38">
        <v>11.555555556</v>
      </c>
      <c r="D194" s="46" t="str">
        <f t="shared" si="24"/>
        <v>N/A</v>
      </c>
      <c r="E194" s="38">
        <v>8.2550790068000008</v>
      </c>
      <c r="F194" s="46" t="str">
        <f t="shared" si="25"/>
        <v>N/A</v>
      </c>
      <c r="G194" s="38">
        <v>0</v>
      </c>
      <c r="H194" s="46" t="str">
        <f t="shared" si="26"/>
        <v>N/A</v>
      </c>
      <c r="I194" s="12">
        <v>-28.6</v>
      </c>
      <c r="J194" s="12">
        <v>-100</v>
      </c>
      <c r="K194" s="47" t="s">
        <v>739</v>
      </c>
      <c r="L194" s="9" t="str">
        <f t="shared" si="27"/>
        <v>No</v>
      </c>
    </row>
    <row r="195" spans="1:12" x14ac:dyDescent="0.2">
      <c r="A195" s="53" t="s">
        <v>1556</v>
      </c>
      <c r="B195" s="37" t="s">
        <v>213</v>
      </c>
      <c r="C195" s="38">
        <v>0.68421052630000001</v>
      </c>
      <c r="D195" s="46" t="str">
        <f t="shared" si="24"/>
        <v>N/A</v>
      </c>
      <c r="E195" s="38">
        <v>0</v>
      </c>
      <c r="F195" s="46" t="str">
        <f t="shared" si="25"/>
        <v>N/A</v>
      </c>
      <c r="G195" s="38">
        <v>0</v>
      </c>
      <c r="H195" s="46" t="str">
        <f t="shared" si="26"/>
        <v>N/A</v>
      </c>
      <c r="I195" s="12">
        <v>-100</v>
      </c>
      <c r="J195" s="12" t="s">
        <v>1747</v>
      </c>
      <c r="K195" s="47" t="s">
        <v>739</v>
      </c>
      <c r="L195" s="9" t="str">
        <f t="shared" si="27"/>
        <v>N/A</v>
      </c>
    </row>
    <row r="196" spans="1:12" x14ac:dyDescent="0.2">
      <c r="A196" s="53" t="s">
        <v>1557</v>
      </c>
      <c r="B196" s="37" t="s">
        <v>213</v>
      </c>
      <c r="C196" s="38">
        <v>12.985068761999999</v>
      </c>
      <c r="D196" s="46" t="str">
        <f t="shared" si="24"/>
        <v>N/A</v>
      </c>
      <c r="E196" s="38">
        <v>8.6608040201000005</v>
      </c>
      <c r="F196" s="46" t="str">
        <f t="shared" si="25"/>
        <v>N/A</v>
      </c>
      <c r="G196" s="38">
        <v>0</v>
      </c>
      <c r="H196" s="46" t="str">
        <f t="shared" si="26"/>
        <v>N/A</v>
      </c>
      <c r="I196" s="12">
        <v>-33.299999999999997</v>
      </c>
      <c r="J196" s="12">
        <v>-100</v>
      </c>
      <c r="K196" s="47" t="s">
        <v>739</v>
      </c>
      <c r="L196" s="9" t="str">
        <f t="shared" si="27"/>
        <v>No</v>
      </c>
    </row>
    <row r="197" spans="1:12" x14ac:dyDescent="0.2">
      <c r="A197" s="53" t="s">
        <v>1558</v>
      </c>
      <c r="B197" s="37" t="s">
        <v>213</v>
      </c>
      <c r="C197" s="38">
        <v>8.8569903949000004</v>
      </c>
      <c r="D197" s="46" t="str">
        <f t="shared" si="24"/>
        <v>N/A</v>
      </c>
      <c r="E197" s="38">
        <v>4.7727272727000001</v>
      </c>
      <c r="F197" s="46" t="str">
        <f t="shared" si="25"/>
        <v>N/A</v>
      </c>
      <c r="G197" s="38" t="s">
        <v>1747</v>
      </c>
      <c r="H197" s="46" t="str">
        <f t="shared" si="26"/>
        <v>N/A</v>
      </c>
      <c r="I197" s="12">
        <v>-46.1</v>
      </c>
      <c r="J197" s="12" t="s">
        <v>1747</v>
      </c>
      <c r="K197" s="47" t="s">
        <v>739</v>
      </c>
      <c r="L197" s="9" t="str">
        <f t="shared" si="27"/>
        <v>N/A</v>
      </c>
    </row>
    <row r="198" spans="1:12" x14ac:dyDescent="0.2">
      <c r="A198" s="53" t="s">
        <v>1559</v>
      </c>
      <c r="B198" s="37" t="s">
        <v>213</v>
      </c>
      <c r="C198" s="38">
        <v>6.9949494949000002</v>
      </c>
      <c r="D198" s="46" t="str">
        <f t="shared" si="24"/>
        <v>N/A</v>
      </c>
      <c r="E198" s="38" t="s">
        <v>1747</v>
      </c>
      <c r="F198" s="46" t="str">
        <f t="shared" si="25"/>
        <v>N/A</v>
      </c>
      <c r="G198" s="38" t="s">
        <v>1747</v>
      </c>
      <c r="H198" s="46" t="str">
        <f t="shared" si="26"/>
        <v>N/A</v>
      </c>
      <c r="I198" s="12" t="s">
        <v>1747</v>
      </c>
      <c r="J198" s="12" t="s">
        <v>1747</v>
      </c>
      <c r="K198" s="47" t="s">
        <v>739</v>
      </c>
      <c r="L198" s="9" t="str">
        <f t="shared" si="27"/>
        <v>N/A</v>
      </c>
    </row>
    <row r="199" spans="1:12" x14ac:dyDescent="0.2">
      <c r="A199" s="48" t="s">
        <v>1560</v>
      </c>
      <c r="B199" s="37" t="s">
        <v>213</v>
      </c>
      <c r="C199" s="38">
        <v>133.73175965999999</v>
      </c>
      <c r="D199" s="46" t="str">
        <f t="shared" si="24"/>
        <v>N/A</v>
      </c>
      <c r="E199" s="38">
        <v>89.203883494999999</v>
      </c>
      <c r="F199" s="46" t="str">
        <f t="shared" si="25"/>
        <v>N/A</v>
      </c>
      <c r="G199" s="38">
        <v>341.43951613000002</v>
      </c>
      <c r="H199" s="46" t="str">
        <f t="shared" si="26"/>
        <v>N/A</v>
      </c>
      <c r="I199" s="12">
        <v>-33.299999999999997</v>
      </c>
      <c r="J199" s="12">
        <v>282.8</v>
      </c>
      <c r="K199" s="47" t="s">
        <v>739</v>
      </c>
      <c r="L199" s="9" t="str">
        <f t="shared" si="27"/>
        <v>No</v>
      </c>
    </row>
    <row r="200" spans="1:12" x14ac:dyDescent="0.2">
      <c r="A200" s="53" t="s">
        <v>1561</v>
      </c>
      <c r="B200" s="37" t="s">
        <v>213</v>
      </c>
      <c r="C200" s="38">
        <v>284.8203125</v>
      </c>
      <c r="D200" s="46" t="str">
        <f t="shared" si="24"/>
        <v>N/A</v>
      </c>
      <c r="E200" s="38">
        <v>23.666666667000001</v>
      </c>
      <c r="F200" s="46" t="str">
        <f t="shared" si="25"/>
        <v>N/A</v>
      </c>
      <c r="G200" s="38">
        <v>349.4</v>
      </c>
      <c r="H200" s="46" t="str">
        <f t="shared" si="26"/>
        <v>N/A</v>
      </c>
      <c r="I200" s="12">
        <v>-91.7</v>
      </c>
      <c r="J200" s="12">
        <v>1376</v>
      </c>
      <c r="K200" s="47" t="s">
        <v>739</v>
      </c>
      <c r="L200" s="9" t="str">
        <f t="shared" si="27"/>
        <v>No</v>
      </c>
    </row>
    <row r="201" spans="1:12" x14ac:dyDescent="0.2">
      <c r="A201" s="53" t="s">
        <v>1562</v>
      </c>
      <c r="B201" s="37" t="s">
        <v>213</v>
      </c>
      <c r="C201" s="38">
        <v>104.74166667</v>
      </c>
      <c r="D201" s="46" t="str">
        <f t="shared" si="24"/>
        <v>N/A</v>
      </c>
      <c r="E201" s="38">
        <v>115.46753246999999</v>
      </c>
      <c r="F201" s="46" t="str">
        <f t="shared" si="25"/>
        <v>N/A</v>
      </c>
      <c r="G201" s="38">
        <v>340.54708520000003</v>
      </c>
      <c r="H201" s="46" t="str">
        <f t="shared" si="26"/>
        <v>N/A</v>
      </c>
      <c r="I201" s="12">
        <v>10.24</v>
      </c>
      <c r="J201" s="12">
        <v>194.9</v>
      </c>
      <c r="K201" s="47" t="s">
        <v>739</v>
      </c>
      <c r="L201" s="9" t="str">
        <f t="shared" si="27"/>
        <v>No</v>
      </c>
    </row>
    <row r="202" spans="1:12" x14ac:dyDescent="0.2">
      <c r="A202" s="53" t="s">
        <v>1563</v>
      </c>
      <c r="B202" s="37" t="s">
        <v>213</v>
      </c>
      <c r="C202" s="38">
        <v>7.3877551019999999</v>
      </c>
      <c r="D202" s="46" t="str">
        <f t="shared" si="24"/>
        <v>N/A</v>
      </c>
      <c r="E202" s="38">
        <v>9.8260869564999993</v>
      </c>
      <c r="F202" s="46" t="str">
        <f t="shared" si="25"/>
        <v>N/A</v>
      </c>
      <c r="G202" s="38" t="s">
        <v>1747</v>
      </c>
      <c r="H202" s="46" t="str">
        <f t="shared" si="26"/>
        <v>N/A</v>
      </c>
      <c r="I202" s="12">
        <v>33.01</v>
      </c>
      <c r="J202" s="12" t="s">
        <v>1747</v>
      </c>
      <c r="K202" s="47" t="s">
        <v>739</v>
      </c>
      <c r="L202" s="9" t="str">
        <f t="shared" si="27"/>
        <v>N/A</v>
      </c>
    </row>
    <row r="203" spans="1:12" x14ac:dyDescent="0.2">
      <c r="A203" s="53" t="s">
        <v>1564</v>
      </c>
      <c r="B203" s="37" t="s">
        <v>213</v>
      </c>
      <c r="C203" s="38" t="s">
        <v>1747</v>
      </c>
      <c r="D203" s="46" t="str">
        <f t="shared" si="24"/>
        <v>N/A</v>
      </c>
      <c r="E203" s="38" t="s">
        <v>1747</v>
      </c>
      <c r="F203" s="46" t="str">
        <f t="shared" si="25"/>
        <v>N/A</v>
      </c>
      <c r="G203" s="38" t="s">
        <v>1747</v>
      </c>
      <c r="H203" s="46" t="str">
        <f t="shared" si="26"/>
        <v>N/A</v>
      </c>
      <c r="I203" s="12" t="s">
        <v>1747</v>
      </c>
      <c r="J203" s="12" t="s">
        <v>1747</v>
      </c>
      <c r="K203" s="47" t="s">
        <v>739</v>
      </c>
      <c r="L203" s="9" t="str">
        <f t="shared" si="27"/>
        <v>N/A</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-66.7</v>
      </c>
      <c r="J204" s="12">
        <v>0</v>
      </c>
      <c r="K204" s="14" t="s">
        <v>213</v>
      </c>
      <c r="L204" s="9" t="str">
        <f t="shared" ref="L204:L214" si="31">IF(J204="Div by 0", "N/A", IF(K204="N/A","N/A", IF(J204&gt;VALUE(MID(K204,1,2)), "No", IF(J204&lt;-1*VALUE(MID(K204,1,2)), "No", "Yes"))))</f>
        <v>N/A</v>
      </c>
    </row>
    <row r="205" spans="1:12" x14ac:dyDescent="0.2">
      <c r="A205" s="48" t="s">
        <v>128</v>
      </c>
      <c r="B205" s="37" t="s">
        <v>213</v>
      </c>
      <c r="C205" s="38">
        <v>15</v>
      </c>
      <c r="D205" s="46" t="str">
        <f t="shared" si="28"/>
        <v>N/A</v>
      </c>
      <c r="E205" s="38">
        <v>11</v>
      </c>
      <c r="F205" s="46" t="str">
        <f t="shared" si="29"/>
        <v>N/A</v>
      </c>
      <c r="G205" s="38">
        <v>11</v>
      </c>
      <c r="H205" s="46" t="str">
        <f t="shared" si="30"/>
        <v>N/A</v>
      </c>
      <c r="I205" s="12">
        <v>-93.3</v>
      </c>
      <c r="J205" s="12">
        <v>200</v>
      </c>
      <c r="K205" s="14" t="s">
        <v>213</v>
      </c>
      <c r="L205" s="9" t="str">
        <f t="shared" si="31"/>
        <v>N/A</v>
      </c>
    </row>
    <row r="206" spans="1:12" ht="25.5" x14ac:dyDescent="0.2">
      <c r="A206" s="48" t="s">
        <v>1612</v>
      </c>
      <c r="B206" s="37" t="s">
        <v>213</v>
      </c>
      <c r="C206" s="38">
        <v>11</v>
      </c>
      <c r="D206" s="46" t="str">
        <f t="shared" si="28"/>
        <v>N/A</v>
      </c>
      <c r="E206" s="38">
        <v>0</v>
      </c>
      <c r="F206" s="46" t="str">
        <f t="shared" si="29"/>
        <v>N/A</v>
      </c>
      <c r="G206" s="38">
        <v>0</v>
      </c>
      <c r="H206" s="46" t="str">
        <f t="shared" si="30"/>
        <v>N/A</v>
      </c>
      <c r="I206" s="12">
        <v>-100</v>
      </c>
      <c r="J206" s="12" t="s">
        <v>1747</v>
      </c>
      <c r="K206" s="14" t="s">
        <v>213</v>
      </c>
      <c r="L206" s="9" t="str">
        <f t="shared" si="31"/>
        <v>N/A</v>
      </c>
    </row>
    <row r="207" spans="1:12" ht="25.5" x14ac:dyDescent="0.2">
      <c r="A207" s="48" t="s">
        <v>1565</v>
      </c>
      <c r="B207" s="37" t="s">
        <v>213</v>
      </c>
      <c r="C207" s="38">
        <v>11</v>
      </c>
      <c r="D207" s="46" t="str">
        <f t="shared" si="28"/>
        <v>N/A</v>
      </c>
      <c r="E207" s="38">
        <v>11</v>
      </c>
      <c r="F207" s="46" t="str">
        <f t="shared" si="29"/>
        <v>N/A</v>
      </c>
      <c r="G207" s="38">
        <v>100</v>
      </c>
      <c r="H207" s="46" t="str">
        <f t="shared" si="30"/>
        <v>N/A</v>
      </c>
      <c r="I207" s="12">
        <v>-40</v>
      </c>
      <c r="J207" s="12">
        <v>3233</v>
      </c>
      <c r="K207" s="14" t="s">
        <v>213</v>
      </c>
      <c r="L207" s="9" t="str">
        <f t="shared" si="31"/>
        <v>N/A</v>
      </c>
    </row>
    <row r="208" spans="1:12" x14ac:dyDescent="0.2">
      <c r="A208" s="48" t="s">
        <v>1613</v>
      </c>
      <c r="B208" s="37" t="s">
        <v>213</v>
      </c>
      <c r="C208" s="38">
        <v>20</v>
      </c>
      <c r="D208" s="46" t="str">
        <f t="shared" si="28"/>
        <v>N/A</v>
      </c>
      <c r="E208" s="38">
        <v>11</v>
      </c>
      <c r="F208" s="46" t="str">
        <f t="shared" si="29"/>
        <v>N/A</v>
      </c>
      <c r="G208" s="38">
        <v>11</v>
      </c>
      <c r="H208" s="46" t="str">
        <f t="shared" si="30"/>
        <v>N/A</v>
      </c>
      <c r="I208" s="12">
        <v>-45</v>
      </c>
      <c r="J208" s="12">
        <v>0</v>
      </c>
      <c r="K208" s="14" t="s">
        <v>213</v>
      </c>
      <c r="L208" s="9" t="str">
        <f t="shared" si="31"/>
        <v>N/A</v>
      </c>
    </row>
    <row r="209" spans="1:12" x14ac:dyDescent="0.2">
      <c r="A209" s="48" t="s">
        <v>1614</v>
      </c>
      <c r="B209" s="37" t="s">
        <v>213</v>
      </c>
      <c r="C209" s="38">
        <v>202</v>
      </c>
      <c r="D209" s="46" t="str">
        <f t="shared" si="28"/>
        <v>N/A</v>
      </c>
      <c r="E209" s="38">
        <v>11</v>
      </c>
      <c r="F209" s="46" t="str">
        <f t="shared" si="29"/>
        <v>N/A</v>
      </c>
      <c r="G209" s="38">
        <v>106</v>
      </c>
      <c r="H209" s="46" t="str">
        <f t="shared" si="30"/>
        <v>N/A</v>
      </c>
      <c r="I209" s="12">
        <v>-96</v>
      </c>
      <c r="J209" s="12">
        <v>1225</v>
      </c>
      <c r="K209" s="14" t="s">
        <v>213</v>
      </c>
      <c r="L209" s="9" t="str">
        <f t="shared" si="31"/>
        <v>N/A</v>
      </c>
    </row>
    <row r="210" spans="1:12" x14ac:dyDescent="0.2">
      <c r="A210" s="48" t="s">
        <v>125</v>
      </c>
      <c r="B210" s="37" t="s">
        <v>213</v>
      </c>
      <c r="C210" s="49">
        <v>5402226</v>
      </c>
      <c r="D210" s="46" t="str">
        <f t="shared" si="28"/>
        <v>N/A</v>
      </c>
      <c r="E210" s="49">
        <v>1452721</v>
      </c>
      <c r="F210" s="46" t="str">
        <f t="shared" si="29"/>
        <v>N/A</v>
      </c>
      <c r="G210" s="49">
        <v>4133684</v>
      </c>
      <c r="H210" s="46" t="str">
        <f t="shared" si="30"/>
        <v>N/A</v>
      </c>
      <c r="I210" s="12">
        <v>-73.099999999999994</v>
      </c>
      <c r="J210" s="12">
        <v>184.5</v>
      </c>
      <c r="K210" s="14" t="s">
        <v>213</v>
      </c>
      <c r="L210" s="9" t="str">
        <f t="shared" si="31"/>
        <v>N/A</v>
      </c>
    </row>
    <row r="211" spans="1:12" x14ac:dyDescent="0.2">
      <c r="A211" s="48" t="s">
        <v>1615</v>
      </c>
      <c r="B211" s="37" t="s">
        <v>213</v>
      </c>
      <c r="C211" s="49">
        <v>1086816</v>
      </c>
      <c r="D211" s="46" t="str">
        <f t="shared" si="28"/>
        <v>N/A</v>
      </c>
      <c r="E211" s="49">
        <v>85975</v>
      </c>
      <c r="F211" s="46" t="str">
        <f t="shared" si="29"/>
        <v>N/A</v>
      </c>
      <c r="G211" s="49">
        <v>2264</v>
      </c>
      <c r="H211" s="46" t="str">
        <f t="shared" si="30"/>
        <v>N/A</v>
      </c>
      <c r="I211" s="12">
        <v>-92.1</v>
      </c>
      <c r="J211" s="12">
        <v>-97.4</v>
      </c>
      <c r="K211" s="14" t="s">
        <v>213</v>
      </c>
      <c r="L211" s="9" t="str">
        <f t="shared" si="31"/>
        <v>N/A</v>
      </c>
    </row>
    <row r="212" spans="1:12" x14ac:dyDescent="0.2">
      <c r="A212" s="48" t="s">
        <v>1566</v>
      </c>
      <c r="B212" s="37" t="s">
        <v>213</v>
      </c>
      <c r="C212" s="49">
        <v>250585</v>
      </c>
      <c r="D212" s="46" t="str">
        <f t="shared" si="28"/>
        <v>N/A</v>
      </c>
      <c r="E212" s="49">
        <v>230417</v>
      </c>
      <c r="F212" s="46" t="str">
        <f t="shared" si="29"/>
        <v>N/A</v>
      </c>
      <c r="G212" s="49">
        <v>333812</v>
      </c>
      <c r="H212" s="46" t="str">
        <f t="shared" si="30"/>
        <v>N/A</v>
      </c>
      <c r="I212" s="12">
        <v>-8.0500000000000007</v>
      </c>
      <c r="J212" s="12">
        <v>44.87</v>
      </c>
      <c r="K212" s="14" t="s">
        <v>213</v>
      </c>
      <c r="L212" s="9" t="str">
        <f t="shared" si="31"/>
        <v>N/A</v>
      </c>
    </row>
    <row r="213" spans="1:12" x14ac:dyDescent="0.2">
      <c r="A213" s="48" t="s">
        <v>1616</v>
      </c>
      <c r="B213" s="37" t="s">
        <v>213</v>
      </c>
      <c r="C213" s="49">
        <v>5397628</v>
      </c>
      <c r="D213" s="46" t="str">
        <f t="shared" si="28"/>
        <v>N/A</v>
      </c>
      <c r="E213" s="49">
        <v>1452266</v>
      </c>
      <c r="F213" s="46" t="str">
        <f t="shared" si="29"/>
        <v>N/A</v>
      </c>
      <c r="G213" s="49">
        <v>4133684</v>
      </c>
      <c r="H213" s="46" t="str">
        <f t="shared" si="30"/>
        <v>N/A</v>
      </c>
      <c r="I213" s="12">
        <v>-73.099999999999994</v>
      </c>
      <c r="J213" s="12">
        <v>184.6</v>
      </c>
      <c r="K213" s="14" t="s">
        <v>213</v>
      </c>
      <c r="L213" s="9" t="str">
        <f t="shared" si="31"/>
        <v>N/A</v>
      </c>
    </row>
    <row r="214" spans="1:12" x14ac:dyDescent="0.2">
      <c r="A214" s="53" t="s">
        <v>1617</v>
      </c>
      <c r="B214" s="37" t="s">
        <v>213</v>
      </c>
      <c r="C214" s="49">
        <v>439262</v>
      </c>
      <c r="D214" s="46" t="str">
        <f t="shared" si="28"/>
        <v>N/A</v>
      </c>
      <c r="E214" s="49">
        <v>317349</v>
      </c>
      <c r="F214" s="46" t="str">
        <f t="shared" si="29"/>
        <v>N/A</v>
      </c>
      <c r="G214" s="49">
        <v>419603</v>
      </c>
      <c r="H214" s="46" t="str">
        <f t="shared" si="30"/>
        <v>N/A</v>
      </c>
      <c r="I214" s="12">
        <v>-27.8</v>
      </c>
      <c r="J214" s="12">
        <v>32.22</v>
      </c>
      <c r="K214" s="14" t="s">
        <v>213</v>
      </c>
      <c r="L214" s="9" t="str">
        <f t="shared" si="31"/>
        <v>N/A</v>
      </c>
    </row>
    <row r="215" spans="1:12" ht="25.5" x14ac:dyDescent="0.2">
      <c r="A215" s="48" t="s">
        <v>1380</v>
      </c>
      <c r="B215" s="37" t="s">
        <v>213</v>
      </c>
      <c r="C215" s="49">
        <v>975152</v>
      </c>
      <c r="D215" s="46" t="str">
        <f t="shared" ref="D215:D229" si="32">IF($B215="N/A","N/A",IF(C215&gt;10,"No",IF(C215&lt;-10,"No","Yes")))</f>
        <v>N/A</v>
      </c>
      <c r="E215" s="49">
        <v>419299</v>
      </c>
      <c r="F215" s="46" t="str">
        <f t="shared" ref="F215:F229" si="33">IF($B215="N/A","N/A",IF(E215&gt;10,"No",IF(E215&lt;-10,"No","Yes")))</f>
        <v>N/A</v>
      </c>
      <c r="G215" s="49">
        <v>435964</v>
      </c>
      <c r="H215" s="46" t="str">
        <f t="shared" ref="H215:H229" si="34">IF($B215="N/A","N/A",IF(G215&gt;10,"No",IF(G215&lt;-10,"No","Yes")))</f>
        <v>N/A</v>
      </c>
      <c r="I215" s="12">
        <v>-57</v>
      </c>
      <c r="J215" s="12">
        <v>3.9740000000000002</v>
      </c>
      <c r="K215" s="47" t="s">
        <v>739</v>
      </c>
      <c r="L215" s="9" t="str">
        <f t="shared" ref="L215:L229" si="35">IF(J215="Div by 0", "N/A", IF(K215="N/A","N/A", IF(J215&gt;VALUE(MID(K215,1,2)), "No", IF(J215&lt;-1*VALUE(MID(K215,1,2)), "No", "Yes"))))</f>
        <v>Yes</v>
      </c>
    </row>
    <row r="216" spans="1:12" x14ac:dyDescent="0.2">
      <c r="A216" s="48" t="s">
        <v>649</v>
      </c>
      <c r="B216" s="37" t="s">
        <v>213</v>
      </c>
      <c r="C216" s="38">
        <v>3958</v>
      </c>
      <c r="D216" s="46" t="str">
        <f t="shared" si="32"/>
        <v>N/A</v>
      </c>
      <c r="E216" s="38">
        <v>1953</v>
      </c>
      <c r="F216" s="46" t="str">
        <f t="shared" si="33"/>
        <v>N/A</v>
      </c>
      <c r="G216" s="38">
        <v>1982</v>
      </c>
      <c r="H216" s="46" t="str">
        <f t="shared" si="34"/>
        <v>N/A</v>
      </c>
      <c r="I216" s="12">
        <v>-50.7</v>
      </c>
      <c r="J216" s="12">
        <v>1.4850000000000001</v>
      </c>
      <c r="K216" s="47" t="s">
        <v>739</v>
      </c>
      <c r="L216" s="9" t="str">
        <f t="shared" si="35"/>
        <v>Yes</v>
      </c>
    </row>
    <row r="217" spans="1:12" ht="25.5" x14ac:dyDescent="0.2">
      <c r="A217" s="48" t="s">
        <v>1381</v>
      </c>
      <c r="B217" s="37" t="s">
        <v>213</v>
      </c>
      <c r="C217" s="49">
        <v>246.37493684</v>
      </c>
      <c r="D217" s="46" t="str">
        <f t="shared" si="32"/>
        <v>N/A</v>
      </c>
      <c r="E217" s="49">
        <v>214.69482847</v>
      </c>
      <c r="F217" s="46" t="str">
        <f t="shared" si="33"/>
        <v>N/A</v>
      </c>
      <c r="G217" s="49">
        <v>219.96165489000001</v>
      </c>
      <c r="H217" s="46" t="str">
        <f t="shared" si="34"/>
        <v>N/A</v>
      </c>
      <c r="I217" s="12">
        <v>-12.9</v>
      </c>
      <c r="J217" s="12">
        <v>2.4529999999999998</v>
      </c>
      <c r="K217" s="47" t="s">
        <v>739</v>
      </c>
      <c r="L217" s="9" t="str">
        <f t="shared" si="35"/>
        <v>Yes</v>
      </c>
    </row>
    <row r="218" spans="1:12" ht="25.5" x14ac:dyDescent="0.2">
      <c r="A218" s="48" t="s">
        <v>1382</v>
      </c>
      <c r="B218" s="37" t="s">
        <v>213</v>
      </c>
      <c r="C218" s="49">
        <v>11299</v>
      </c>
      <c r="D218" s="46" t="str">
        <f t="shared" si="32"/>
        <v>N/A</v>
      </c>
      <c r="E218" s="49">
        <v>2015</v>
      </c>
      <c r="F218" s="46" t="str">
        <f t="shared" si="33"/>
        <v>N/A</v>
      </c>
      <c r="G218" s="49">
        <v>0</v>
      </c>
      <c r="H218" s="46" t="str">
        <f t="shared" si="34"/>
        <v>N/A</v>
      </c>
      <c r="I218" s="12">
        <v>-82.2</v>
      </c>
      <c r="J218" s="12">
        <v>-100</v>
      </c>
      <c r="K218" s="47" t="s">
        <v>739</v>
      </c>
      <c r="L218" s="9" t="str">
        <f t="shared" si="35"/>
        <v>No</v>
      </c>
    </row>
    <row r="219" spans="1:12" x14ac:dyDescent="0.2">
      <c r="A219" s="48" t="s">
        <v>516</v>
      </c>
      <c r="B219" s="37" t="s">
        <v>213</v>
      </c>
      <c r="C219" s="38">
        <v>63</v>
      </c>
      <c r="D219" s="46" t="str">
        <f t="shared" si="32"/>
        <v>N/A</v>
      </c>
      <c r="E219" s="38">
        <v>29</v>
      </c>
      <c r="F219" s="46" t="str">
        <f t="shared" si="33"/>
        <v>N/A</v>
      </c>
      <c r="G219" s="38">
        <v>0</v>
      </c>
      <c r="H219" s="46" t="str">
        <f t="shared" si="34"/>
        <v>N/A</v>
      </c>
      <c r="I219" s="12">
        <v>-54</v>
      </c>
      <c r="J219" s="12">
        <v>-100</v>
      </c>
      <c r="K219" s="47" t="s">
        <v>739</v>
      </c>
      <c r="L219" s="9" t="str">
        <f t="shared" si="35"/>
        <v>No</v>
      </c>
    </row>
    <row r="220" spans="1:12" ht="25.5" x14ac:dyDescent="0.2">
      <c r="A220" s="48" t="s">
        <v>1383</v>
      </c>
      <c r="B220" s="37" t="s">
        <v>213</v>
      </c>
      <c r="C220" s="49">
        <v>179.34920635</v>
      </c>
      <c r="D220" s="46" t="str">
        <f t="shared" si="32"/>
        <v>N/A</v>
      </c>
      <c r="E220" s="49">
        <v>69.482758621000002</v>
      </c>
      <c r="F220" s="46" t="str">
        <f t="shared" si="33"/>
        <v>N/A</v>
      </c>
      <c r="G220" s="49" t="s">
        <v>1747</v>
      </c>
      <c r="H220" s="46" t="str">
        <f t="shared" si="34"/>
        <v>N/A</v>
      </c>
      <c r="I220" s="12">
        <v>-61.3</v>
      </c>
      <c r="J220" s="12" t="s">
        <v>1747</v>
      </c>
      <c r="K220" s="47" t="s">
        <v>739</v>
      </c>
      <c r="L220" s="9" t="str">
        <f t="shared" si="35"/>
        <v>N/A</v>
      </c>
    </row>
    <row r="221" spans="1:12" ht="25.5" x14ac:dyDescent="0.2">
      <c r="A221" s="48" t="s">
        <v>1384</v>
      </c>
      <c r="B221" s="37" t="s">
        <v>213</v>
      </c>
      <c r="C221" s="49">
        <v>60184</v>
      </c>
      <c r="D221" s="46" t="str">
        <f t="shared" si="32"/>
        <v>N/A</v>
      </c>
      <c r="E221" s="49">
        <v>10882</v>
      </c>
      <c r="F221" s="46" t="str">
        <f t="shared" si="33"/>
        <v>N/A</v>
      </c>
      <c r="G221" s="49">
        <v>0</v>
      </c>
      <c r="H221" s="46" t="str">
        <f t="shared" si="34"/>
        <v>N/A</v>
      </c>
      <c r="I221" s="12">
        <v>-81.900000000000006</v>
      </c>
      <c r="J221" s="12">
        <v>-100</v>
      </c>
      <c r="K221" s="47" t="s">
        <v>739</v>
      </c>
      <c r="L221" s="9" t="str">
        <f t="shared" si="35"/>
        <v>No</v>
      </c>
    </row>
    <row r="222" spans="1:12" x14ac:dyDescent="0.2">
      <c r="A222" s="48" t="s">
        <v>517</v>
      </c>
      <c r="B222" s="37" t="s">
        <v>213</v>
      </c>
      <c r="C222" s="38">
        <v>248</v>
      </c>
      <c r="D222" s="46" t="str">
        <f t="shared" si="32"/>
        <v>N/A</v>
      </c>
      <c r="E222" s="38">
        <v>73</v>
      </c>
      <c r="F222" s="46" t="str">
        <f t="shared" si="33"/>
        <v>N/A</v>
      </c>
      <c r="G222" s="38">
        <v>0</v>
      </c>
      <c r="H222" s="46" t="str">
        <f t="shared" si="34"/>
        <v>N/A</v>
      </c>
      <c r="I222" s="12">
        <v>-70.599999999999994</v>
      </c>
      <c r="J222" s="12">
        <v>-100</v>
      </c>
      <c r="K222" s="47" t="s">
        <v>739</v>
      </c>
      <c r="L222" s="9" t="str">
        <f t="shared" si="35"/>
        <v>No</v>
      </c>
    </row>
    <row r="223" spans="1:12" ht="25.5" x14ac:dyDescent="0.2">
      <c r="A223" s="48" t="s">
        <v>1385</v>
      </c>
      <c r="B223" s="37" t="s">
        <v>213</v>
      </c>
      <c r="C223" s="49">
        <v>242.67741935000001</v>
      </c>
      <c r="D223" s="46" t="str">
        <f t="shared" si="32"/>
        <v>N/A</v>
      </c>
      <c r="E223" s="49">
        <v>149.06849314999999</v>
      </c>
      <c r="F223" s="46" t="str">
        <f t="shared" si="33"/>
        <v>N/A</v>
      </c>
      <c r="G223" s="49" t="s">
        <v>1747</v>
      </c>
      <c r="H223" s="46" t="str">
        <f t="shared" si="34"/>
        <v>N/A</v>
      </c>
      <c r="I223" s="12">
        <v>-38.6</v>
      </c>
      <c r="J223" s="12" t="s">
        <v>1747</v>
      </c>
      <c r="K223" s="47" t="s">
        <v>739</v>
      </c>
      <c r="L223" s="9" t="str">
        <f t="shared" si="35"/>
        <v>N/A</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45399047</v>
      </c>
      <c r="D227" s="46" t="str">
        <f t="shared" si="32"/>
        <v>N/A</v>
      </c>
      <c r="E227" s="49">
        <v>17256425</v>
      </c>
      <c r="F227" s="46" t="str">
        <f t="shared" si="33"/>
        <v>N/A</v>
      </c>
      <c r="G227" s="49">
        <v>95191044</v>
      </c>
      <c r="H227" s="46" t="str">
        <f t="shared" si="34"/>
        <v>N/A</v>
      </c>
      <c r="I227" s="12">
        <v>-62</v>
      </c>
      <c r="J227" s="12">
        <v>451.6</v>
      </c>
      <c r="K227" s="47" t="s">
        <v>739</v>
      </c>
      <c r="L227" s="9" t="str">
        <f t="shared" si="35"/>
        <v>No</v>
      </c>
    </row>
    <row r="228" spans="1:12" ht="25.5" x14ac:dyDescent="0.2">
      <c r="A228" s="48" t="s">
        <v>519</v>
      </c>
      <c r="B228" s="37" t="s">
        <v>213</v>
      </c>
      <c r="C228" s="38">
        <v>732</v>
      </c>
      <c r="D228" s="46" t="str">
        <f t="shared" si="32"/>
        <v>N/A</v>
      </c>
      <c r="E228" s="38">
        <v>323</v>
      </c>
      <c r="F228" s="46" t="str">
        <f t="shared" si="33"/>
        <v>N/A</v>
      </c>
      <c r="G228" s="38">
        <v>845</v>
      </c>
      <c r="H228" s="46" t="str">
        <f t="shared" si="34"/>
        <v>N/A</v>
      </c>
      <c r="I228" s="12">
        <v>-55.9</v>
      </c>
      <c r="J228" s="12">
        <v>161.6</v>
      </c>
      <c r="K228" s="47" t="s">
        <v>739</v>
      </c>
      <c r="L228" s="9" t="str">
        <f t="shared" si="35"/>
        <v>No</v>
      </c>
    </row>
    <row r="229" spans="1:12" ht="25.5" x14ac:dyDescent="0.2">
      <c r="A229" s="48" t="s">
        <v>1389</v>
      </c>
      <c r="B229" s="37" t="s">
        <v>213</v>
      </c>
      <c r="C229" s="49">
        <v>62020.556011000001</v>
      </c>
      <c r="D229" s="46" t="str">
        <f t="shared" si="32"/>
        <v>N/A</v>
      </c>
      <c r="E229" s="49">
        <v>53425.464396000003</v>
      </c>
      <c r="F229" s="46" t="str">
        <f t="shared" si="33"/>
        <v>N/A</v>
      </c>
      <c r="G229" s="49">
        <v>112652.12308</v>
      </c>
      <c r="H229" s="46" t="str">
        <f t="shared" si="34"/>
        <v>N/A</v>
      </c>
      <c r="I229" s="12">
        <v>-13.9</v>
      </c>
      <c r="J229" s="12">
        <v>110.9</v>
      </c>
      <c r="K229" s="47" t="s">
        <v>739</v>
      </c>
      <c r="L229" s="9" t="str">
        <f t="shared" si="35"/>
        <v>No</v>
      </c>
    </row>
    <row r="230" spans="1:12" x14ac:dyDescent="0.2">
      <c r="A230" s="4" t="s">
        <v>1390</v>
      </c>
      <c r="B230" s="37" t="s">
        <v>213</v>
      </c>
      <c r="C230" s="54">
        <v>122667770</v>
      </c>
      <c r="D230" s="46" t="str">
        <f t="shared" ref="D230:D253" si="36">IF($B230="N/A","N/A",IF(C230&gt;10,"No",IF(C230&lt;-10,"No","Yes")))</f>
        <v>N/A</v>
      </c>
      <c r="E230" s="54">
        <v>24784197</v>
      </c>
      <c r="F230" s="46" t="str">
        <f t="shared" ref="F230:F253" si="37">IF($B230="N/A","N/A",IF(E230&gt;10,"No",IF(E230&lt;-10,"No","Yes")))</f>
        <v>N/A</v>
      </c>
      <c r="G230" s="54">
        <v>95265487</v>
      </c>
      <c r="H230" s="46" t="str">
        <f t="shared" ref="H230:H253" si="38">IF($B230="N/A","N/A",IF(G230&gt;10,"No",IF(G230&lt;-10,"No","Yes")))</f>
        <v>N/A</v>
      </c>
      <c r="I230" s="12">
        <v>-79.8</v>
      </c>
      <c r="J230" s="12">
        <v>284.39999999999998</v>
      </c>
      <c r="K230" s="47" t="s">
        <v>739</v>
      </c>
      <c r="L230" s="9" t="str">
        <f t="shared" ref="L230:L253" si="39">IF(J230="Div by 0", "N/A", IF(K230="N/A","N/A", IF(J230&gt;VALUE(MID(K230,1,2)), "No", IF(J230&lt;-1*VALUE(MID(K230,1,2)), "No", "Yes"))))</f>
        <v>No</v>
      </c>
    </row>
    <row r="231" spans="1:12" x14ac:dyDescent="0.2">
      <c r="A231" s="4" t="s">
        <v>1567</v>
      </c>
      <c r="B231" s="37" t="s">
        <v>213</v>
      </c>
      <c r="C231" s="52">
        <v>2705</v>
      </c>
      <c r="D231" s="52" t="str">
        <f t="shared" si="36"/>
        <v>N/A</v>
      </c>
      <c r="E231" s="52">
        <v>1058</v>
      </c>
      <c r="F231" s="52" t="str">
        <f t="shared" si="37"/>
        <v>N/A</v>
      </c>
      <c r="G231" s="52">
        <v>846</v>
      </c>
      <c r="H231" s="46" t="str">
        <f t="shared" si="38"/>
        <v>N/A</v>
      </c>
      <c r="I231" s="12">
        <v>-60.9</v>
      </c>
      <c r="J231" s="12">
        <v>-20</v>
      </c>
      <c r="K231" s="47" t="s">
        <v>739</v>
      </c>
      <c r="L231" s="9" t="str">
        <f t="shared" si="39"/>
        <v>Yes</v>
      </c>
    </row>
    <row r="232" spans="1:12" x14ac:dyDescent="0.2">
      <c r="A232" s="4" t="s">
        <v>1568</v>
      </c>
      <c r="B232" s="37" t="s">
        <v>213</v>
      </c>
      <c r="C232" s="54">
        <v>45348.528651000001</v>
      </c>
      <c r="D232" s="46" t="str">
        <f t="shared" si="36"/>
        <v>N/A</v>
      </c>
      <c r="E232" s="54">
        <v>23425.517013000001</v>
      </c>
      <c r="F232" s="46" t="str">
        <f t="shared" si="37"/>
        <v>N/A</v>
      </c>
      <c r="G232" s="54">
        <v>112606.95862999999</v>
      </c>
      <c r="H232" s="46" t="str">
        <f t="shared" si="38"/>
        <v>N/A</v>
      </c>
      <c r="I232" s="12">
        <v>-48.3</v>
      </c>
      <c r="J232" s="12">
        <v>380.7</v>
      </c>
      <c r="K232" s="47" t="s">
        <v>739</v>
      </c>
      <c r="L232" s="9" t="str">
        <f t="shared" si="39"/>
        <v>No</v>
      </c>
    </row>
    <row r="233" spans="1:12" x14ac:dyDescent="0.2">
      <c r="A233" s="55" t="s">
        <v>1569</v>
      </c>
      <c r="B233" s="37" t="s">
        <v>213</v>
      </c>
      <c r="C233" s="54">
        <v>30981.666667000001</v>
      </c>
      <c r="D233" s="46" t="str">
        <f t="shared" si="36"/>
        <v>N/A</v>
      </c>
      <c r="E233" s="54">
        <v>123</v>
      </c>
      <c r="F233" s="46" t="str">
        <f t="shared" si="37"/>
        <v>N/A</v>
      </c>
      <c r="G233" s="54">
        <v>134609.93333</v>
      </c>
      <c r="H233" s="46" t="str">
        <f t="shared" si="38"/>
        <v>N/A</v>
      </c>
      <c r="I233" s="12">
        <v>-99.6</v>
      </c>
      <c r="J233" s="12">
        <v>109000</v>
      </c>
      <c r="K233" s="47" t="s">
        <v>739</v>
      </c>
      <c r="L233" s="9" t="str">
        <f t="shared" si="39"/>
        <v>No</v>
      </c>
    </row>
    <row r="234" spans="1:12" x14ac:dyDescent="0.2">
      <c r="A234" s="55" t="s">
        <v>1570</v>
      </c>
      <c r="B234" s="37" t="s">
        <v>213</v>
      </c>
      <c r="C234" s="54">
        <v>50759.580914999999</v>
      </c>
      <c r="D234" s="46" t="str">
        <f t="shared" si="36"/>
        <v>N/A</v>
      </c>
      <c r="E234" s="54">
        <v>24132.844181</v>
      </c>
      <c r="F234" s="46" t="str">
        <f t="shared" si="37"/>
        <v>N/A</v>
      </c>
      <c r="G234" s="54">
        <v>112274.9372</v>
      </c>
      <c r="H234" s="46" t="str">
        <f t="shared" si="38"/>
        <v>N/A</v>
      </c>
      <c r="I234" s="12">
        <v>-52.5</v>
      </c>
      <c r="J234" s="12">
        <v>365.2</v>
      </c>
      <c r="K234" s="47" t="s">
        <v>739</v>
      </c>
      <c r="L234" s="9" t="str">
        <f t="shared" si="39"/>
        <v>No</v>
      </c>
    </row>
    <row r="235" spans="1:12" x14ac:dyDescent="0.2">
      <c r="A235" s="55" t="s">
        <v>1571</v>
      </c>
      <c r="B235" s="37" t="s">
        <v>213</v>
      </c>
      <c r="C235" s="54">
        <v>17756.240933000001</v>
      </c>
      <c r="D235" s="46" t="str">
        <f t="shared" si="36"/>
        <v>N/A</v>
      </c>
      <c r="E235" s="54">
        <v>7287.6744185999996</v>
      </c>
      <c r="F235" s="46" t="str">
        <f t="shared" si="37"/>
        <v>N/A</v>
      </c>
      <c r="G235" s="54">
        <v>94230</v>
      </c>
      <c r="H235" s="46" t="str">
        <f t="shared" si="38"/>
        <v>N/A</v>
      </c>
      <c r="I235" s="12">
        <v>-59</v>
      </c>
      <c r="J235" s="12">
        <v>1193</v>
      </c>
      <c r="K235" s="47" t="s">
        <v>739</v>
      </c>
      <c r="L235" s="9" t="str">
        <f t="shared" si="39"/>
        <v>No</v>
      </c>
    </row>
    <row r="236" spans="1:12" x14ac:dyDescent="0.2">
      <c r="A236" s="55" t="s">
        <v>1572</v>
      </c>
      <c r="B236" s="37" t="s">
        <v>213</v>
      </c>
      <c r="C236" s="54">
        <v>2992.75</v>
      </c>
      <c r="D236" s="46" t="str">
        <f t="shared" si="36"/>
        <v>N/A</v>
      </c>
      <c r="E236" s="54" t="s">
        <v>1747</v>
      </c>
      <c r="F236" s="46" t="str">
        <f t="shared" si="37"/>
        <v>N/A</v>
      </c>
      <c r="G236" s="54" t="s">
        <v>1747</v>
      </c>
      <c r="H236" s="46" t="str">
        <f t="shared" si="38"/>
        <v>N/A</v>
      </c>
      <c r="I236" s="12" t="s">
        <v>1747</v>
      </c>
      <c r="J236" s="12" t="s">
        <v>1747</v>
      </c>
      <c r="K236" s="47" t="s">
        <v>739</v>
      </c>
      <c r="L236" s="9" t="str">
        <f t="shared" si="39"/>
        <v>N/A</v>
      </c>
    </row>
    <row r="237" spans="1:12" x14ac:dyDescent="0.2">
      <c r="A237" s="48" t="s">
        <v>1573</v>
      </c>
      <c r="B237" s="37" t="s">
        <v>213</v>
      </c>
      <c r="C237" s="46">
        <v>3.7953725919000001</v>
      </c>
      <c r="D237" s="46" t="str">
        <f t="shared" si="36"/>
        <v>N/A</v>
      </c>
      <c r="E237" s="46">
        <v>2.2690229046999999</v>
      </c>
      <c r="F237" s="46" t="str">
        <f t="shared" si="37"/>
        <v>N/A</v>
      </c>
      <c r="G237" s="46">
        <v>1.9742369084</v>
      </c>
      <c r="H237" s="46" t="str">
        <f t="shared" si="38"/>
        <v>N/A</v>
      </c>
      <c r="I237" s="12">
        <v>-40.200000000000003</v>
      </c>
      <c r="J237" s="12">
        <v>-13</v>
      </c>
      <c r="K237" s="47" t="s">
        <v>739</v>
      </c>
      <c r="L237" s="9" t="str">
        <f t="shared" si="39"/>
        <v>Yes</v>
      </c>
    </row>
    <row r="238" spans="1:12" x14ac:dyDescent="0.2">
      <c r="A238" s="53" t="s">
        <v>1574</v>
      </c>
      <c r="B238" s="37" t="s">
        <v>213</v>
      </c>
      <c r="C238" s="46">
        <v>1.8072289157000001</v>
      </c>
      <c r="D238" s="46" t="str">
        <f t="shared" si="36"/>
        <v>N/A</v>
      </c>
      <c r="E238" s="46">
        <v>1.0204081632999999</v>
      </c>
      <c r="F238" s="46" t="str">
        <f t="shared" si="37"/>
        <v>N/A</v>
      </c>
      <c r="G238" s="46">
        <v>13.043478261000001</v>
      </c>
      <c r="H238" s="46" t="str">
        <f t="shared" si="38"/>
        <v>N/A</v>
      </c>
      <c r="I238" s="12">
        <v>-43.5</v>
      </c>
      <c r="J238" s="12">
        <v>1178</v>
      </c>
      <c r="K238" s="47" t="s">
        <v>739</v>
      </c>
      <c r="L238" s="9" t="str">
        <f t="shared" si="39"/>
        <v>No</v>
      </c>
    </row>
    <row r="239" spans="1:12" x14ac:dyDescent="0.2">
      <c r="A239" s="53" t="s">
        <v>1575</v>
      </c>
      <c r="B239" s="37" t="s">
        <v>213</v>
      </c>
      <c r="C239" s="46">
        <v>4.5058254735999999</v>
      </c>
      <c r="D239" s="46" t="str">
        <f t="shared" si="36"/>
        <v>N/A</v>
      </c>
      <c r="E239" s="46">
        <v>2.6705293653000002</v>
      </c>
      <c r="F239" s="46" t="str">
        <f t="shared" si="37"/>
        <v>N/A</v>
      </c>
      <c r="G239" s="46">
        <v>2.5290937414000001</v>
      </c>
      <c r="H239" s="46" t="str">
        <f t="shared" si="38"/>
        <v>N/A</v>
      </c>
      <c r="I239" s="12">
        <v>-40.700000000000003</v>
      </c>
      <c r="J239" s="12">
        <v>-5.3</v>
      </c>
      <c r="K239" s="47" t="s">
        <v>739</v>
      </c>
      <c r="L239" s="9" t="str">
        <f t="shared" si="39"/>
        <v>Yes</v>
      </c>
    </row>
    <row r="240" spans="1:12" x14ac:dyDescent="0.2">
      <c r="A240" s="53" t="s">
        <v>1576</v>
      </c>
      <c r="B240" s="37" t="s">
        <v>213</v>
      </c>
      <c r="C240" s="46">
        <v>2.0790692663999999</v>
      </c>
      <c r="D240" s="46" t="str">
        <f t="shared" si="36"/>
        <v>N/A</v>
      </c>
      <c r="E240" s="46">
        <v>0.5110530069</v>
      </c>
      <c r="F240" s="46" t="str">
        <f t="shared" si="37"/>
        <v>N/A</v>
      </c>
      <c r="G240" s="46">
        <v>3.0266343800000001E-2</v>
      </c>
      <c r="H240" s="46" t="str">
        <f t="shared" si="38"/>
        <v>N/A</v>
      </c>
      <c r="I240" s="12">
        <v>-75.400000000000006</v>
      </c>
      <c r="J240" s="12">
        <v>-94.1</v>
      </c>
      <c r="K240" s="47" t="s">
        <v>739</v>
      </c>
      <c r="L240" s="9" t="str">
        <f t="shared" si="39"/>
        <v>No</v>
      </c>
    </row>
    <row r="241" spans="1:12" x14ac:dyDescent="0.2">
      <c r="A241" s="53" t="s">
        <v>1577</v>
      </c>
      <c r="B241" s="37" t="s">
        <v>213</v>
      </c>
      <c r="C241" s="46">
        <v>2.0701552616000001</v>
      </c>
      <c r="D241" s="46" t="str">
        <f t="shared" si="36"/>
        <v>N/A</v>
      </c>
      <c r="E241" s="46">
        <v>0</v>
      </c>
      <c r="F241" s="46" t="str">
        <f t="shared" si="37"/>
        <v>N/A</v>
      </c>
      <c r="G241" s="46">
        <v>0</v>
      </c>
      <c r="H241" s="46" t="str">
        <f t="shared" si="38"/>
        <v>N/A</v>
      </c>
      <c r="I241" s="12">
        <v>-100</v>
      </c>
      <c r="J241" s="12" t="s">
        <v>1747</v>
      </c>
      <c r="K241" s="47" t="s">
        <v>739</v>
      </c>
      <c r="L241" s="9" t="str">
        <f t="shared" si="39"/>
        <v>N/A</v>
      </c>
    </row>
    <row r="242" spans="1:12" ht="25.5" x14ac:dyDescent="0.2">
      <c r="A242" s="4" t="s">
        <v>1402</v>
      </c>
      <c r="B242" s="37" t="s">
        <v>213</v>
      </c>
      <c r="C242" s="54">
        <v>45399047</v>
      </c>
      <c r="D242" s="46" t="str">
        <f t="shared" si="36"/>
        <v>N/A</v>
      </c>
      <c r="E242" s="54">
        <v>17256425</v>
      </c>
      <c r="F242" s="46" t="str">
        <f t="shared" si="37"/>
        <v>N/A</v>
      </c>
      <c r="G242" s="54">
        <v>95191044</v>
      </c>
      <c r="H242" s="46" t="str">
        <f t="shared" si="38"/>
        <v>N/A</v>
      </c>
      <c r="I242" s="12">
        <v>-62</v>
      </c>
      <c r="J242" s="12">
        <v>451.6</v>
      </c>
      <c r="K242" s="47" t="s">
        <v>739</v>
      </c>
      <c r="L242" s="9" t="str">
        <f t="shared" si="39"/>
        <v>No</v>
      </c>
    </row>
    <row r="243" spans="1:12" x14ac:dyDescent="0.2">
      <c r="A243" s="4" t="s">
        <v>1578</v>
      </c>
      <c r="B243" s="37" t="s">
        <v>213</v>
      </c>
      <c r="C243" s="52">
        <v>732</v>
      </c>
      <c r="D243" s="52" t="str">
        <f t="shared" si="36"/>
        <v>N/A</v>
      </c>
      <c r="E243" s="52">
        <v>323</v>
      </c>
      <c r="F243" s="52" t="str">
        <f t="shared" si="37"/>
        <v>N/A</v>
      </c>
      <c r="G243" s="52">
        <v>845</v>
      </c>
      <c r="H243" s="46" t="str">
        <f t="shared" si="38"/>
        <v>N/A</v>
      </c>
      <c r="I243" s="12">
        <v>-55.9</v>
      </c>
      <c r="J243" s="12">
        <v>161.6</v>
      </c>
      <c r="K243" s="47" t="s">
        <v>739</v>
      </c>
      <c r="L243" s="9" t="str">
        <f t="shared" si="39"/>
        <v>No</v>
      </c>
    </row>
    <row r="244" spans="1:12" ht="25.5" x14ac:dyDescent="0.2">
      <c r="A244" s="4" t="s">
        <v>1579</v>
      </c>
      <c r="B244" s="37" t="s">
        <v>213</v>
      </c>
      <c r="C244" s="54">
        <v>62020.556011000001</v>
      </c>
      <c r="D244" s="46" t="str">
        <f t="shared" si="36"/>
        <v>N/A</v>
      </c>
      <c r="E244" s="54">
        <v>53425.464396000003</v>
      </c>
      <c r="F244" s="46" t="str">
        <f t="shared" si="37"/>
        <v>N/A</v>
      </c>
      <c r="G244" s="54">
        <v>112652.12308</v>
      </c>
      <c r="H244" s="46" t="str">
        <f t="shared" si="38"/>
        <v>N/A</v>
      </c>
      <c r="I244" s="12">
        <v>-13.9</v>
      </c>
      <c r="J244" s="12">
        <v>110.9</v>
      </c>
      <c r="K244" s="47" t="s">
        <v>739</v>
      </c>
      <c r="L244" s="9" t="str">
        <f t="shared" si="39"/>
        <v>No</v>
      </c>
    </row>
    <row r="245" spans="1:12" ht="25.5" x14ac:dyDescent="0.2">
      <c r="A245" s="55" t="s">
        <v>1580</v>
      </c>
      <c r="B245" s="37" t="s">
        <v>213</v>
      </c>
      <c r="C245" s="54">
        <v>14910.444444000001</v>
      </c>
      <c r="D245" s="46" t="str">
        <f t="shared" si="36"/>
        <v>N/A</v>
      </c>
      <c r="E245" s="54">
        <v>123</v>
      </c>
      <c r="F245" s="46" t="str">
        <f t="shared" si="37"/>
        <v>N/A</v>
      </c>
      <c r="G245" s="54">
        <v>134609.93333</v>
      </c>
      <c r="H245" s="46" t="str">
        <f t="shared" si="38"/>
        <v>N/A</v>
      </c>
      <c r="I245" s="12">
        <v>-99.2</v>
      </c>
      <c r="J245" s="12">
        <v>109000</v>
      </c>
      <c r="K245" s="47" t="s">
        <v>739</v>
      </c>
      <c r="L245" s="9" t="str">
        <f t="shared" si="39"/>
        <v>No</v>
      </c>
    </row>
    <row r="246" spans="1:12" ht="25.5" x14ac:dyDescent="0.2">
      <c r="A246" s="55" t="s">
        <v>1581</v>
      </c>
      <c r="B246" s="37" t="s">
        <v>213</v>
      </c>
      <c r="C246" s="54">
        <v>62764.681501999999</v>
      </c>
      <c r="D246" s="46" t="str">
        <f t="shared" si="36"/>
        <v>N/A</v>
      </c>
      <c r="E246" s="54">
        <v>53695.388715000001</v>
      </c>
      <c r="F246" s="46" t="str">
        <f t="shared" si="37"/>
        <v>N/A</v>
      </c>
      <c r="G246" s="54">
        <v>112320.68319</v>
      </c>
      <c r="H246" s="46" t="str">
        <f t="shared" si="38"/>
        <v>N/A</v>
      </c>
      <c r="I246" s="12">
        <v>-14.4</v>
      </c>
      <c r="J246" s="12">
        <v>109.2</v>
      </c>
      <c r="K246" s="47" t="s">
        <v>739</v>
      </c>
      <c r="L246" s="9" t="str">
        <f t="shared" si="39"/>
        <v>No</v>
      </c>
    </row>
    <row r="247" spans="1:12" ht="25.5" x14ac:dyDescent="0.2">
      <c r="A247" s="55" t="s">
        <v>1582</v>
      </c>
      <c r="B247" s="37" t="s">
        <v>213</v>
      </c>
      <c r="C247" s="54">
        <v>24435.666667000001</v>
      </c>
      <c r="D247" s="46" t="str">
        <f t="shared" si="36"/>
        <v>N/A</v>
      </c>
      <c r="E247" s="54">
        <v>42491</v>
      </c>
      <c r="F247" s="46" t="str">
        <f t="shared" si="37"/>
        <v>N/A</v>
      </c>
      <c r="G247" s="54">
        <v>94230</v>
      </c>
      <c r="H247" s="46" t="str">
        <f t="shared" si="38"/>
        <v>N/A</v>
      </c>
      <c r="I247" s="12">
        <v>73.89</v>
      </c>
      <c r="J247" s="12">
        <v>121.8</v>
      </c>
      <c r="K247" s="47" t="s">
        <v>739</v>
      </c>
      <c r="L247" s="9" t="str">
        <f t="shared" si="39"/>
        <v>No</v>
      </c>
    </row>
    <row r="248" spans="1:12" ht="25.5" x14ac:dyDescent="0.2">
      <c r="A248" s="55" t="s">
        <v>1583</v>
      </c>
      <c r="B248" s="37" t="s">
        <v>213</v>
      </c>
      <c r="C248" s="54">
        <v>63740</v>
      </c>
      <c r="D248" s="46" t="str">
        <f t="shared" si="36"/>
        <v>N/A</v>
      </c>
      <c r="E248" s="54" t="s">
        <v>1747</v>
      </c>
      <c r="F248" s="46" t="str">
        <f t="shared" si="37"/>
        <v>N/A</v>
      </c>
      <c r="G248" s="54" t="s">
        <v>1747</v>
      </c>
      <c r="H248" s="46" t="str">
        <f t="shared" si="38"/>
        <v>N/A</v>
      </c>
      <c r="I248" s="12" t="s">
        <v>1747</v>
      </c>
      <c r="J248" s="12" t="s">
        <v>1747</v>
      </c>
      <c r="K248" s="47" t="s">
        <v>739</v>
      </c>
      <c r="L248" s="9" t="str">
        <f t="shared" si="39"/>
        <v>N/A</v>
      </c>
    </row>
    <row r="249" spans="1:12" ht="25.5" x14ac:dyDescent="0.2">
      <c r="A249" s="48" t="s">
        <v>1584</v>
      </c>
      <c r="B249" s="37" t="s">
        <v>213</v>
      </c>
      <c r="C249" s="46">
        <v>1.0270657069</v>
      </c>
      <c r="D249" s="46" t="str">
        <f t="shared" si="36"/>
        <v>N/A</v>
      </c>
      <c r="E249" s="46">
        <v>0.6927168225</v>
      </c>
      <c r="F249" s="46" t="str">
        <f t="shared" si="37"/>
        <v>N/A</v>
      </c>
      <c r="G249" s="46">
        <v>1.9719032951</v>
      </c>
      <c r="H249" s="46" t="str">
        <f t="shared" si="38"/>
        <v>N/A</v>
      </c>
      <c r="I249" s="12">
        <v>-32.6</v>
      </c>
      <c r="J249" s="12">
        <v>184.7</v>
      </c>
      <c r="K249" s="47" t="s">
        <v>739</v>
      </c>
      <c r="L249" s="9" t="str">
        <f t="shared" si="39"/>
        <v>No</v>
      </c>
    </row>
    <row r="250" spans="1:12" ht="25.5" x14ac:dyDescent="0.2">
      <c r="A250" s="53" t="s">
        <v>1585</v>
      </c>
      <c r="B250" s="37" t="s">
        <v>213</v>
      </c>
      <c r="C250" s="46">
        <v>1.8072289157000001</v>
      </c>
      <c r="D250" s="46" t="str">
        <f t="shared" si="36"/>
        <v>N/A</v>
      </c>
      <c r="E250" s="46">
        <v>1.0204081632999999</v>
      </c>
      <c r="F250" s="46" t="str">
        <f t="shared" si="37"/>
        <v>N/A</v>
      </c>
      <c r="G250" s="46">
        <v>13.043478261000001</v>
      </c>
      <c r="H250" s="46" t="str">
        <f t="shared" si="38"/>
        <v>N/A</v>
      </c>
      <c r="I250" s="12">
        <v>-43.5</v>
      </c>
      <c r="J250" s="12">
        <v>1178</v>
      </c>
      <c r="K250" s="47" t="s">
        <v>739</v>
      </c>
      <c r="L250" s="9" t="str">
        <f t="shared" si="39"/>
        <v>No</v>
      </c>
    </row>
    <row r="251" spans="1:12" ht="25.5" x14ac:dyDescent="0.2">
      <c r="A251" s="53" t="s">
        <v>1586</v>
      </c>
      <c r="B251" s="37" t="s">
        <v>213</v>
      </c>
      <c r="C251" s="46">
        <v>1.4246651343000001</v>
      </c>
      <c r="D251" s="46" t="str">
        <f t="shared" si="36"/>
        <v>N/A</v>
      </c>
      <c r="E251" s="46">
        <v>0.84013695020000001</v>
      </c>
      <c r="F251" s="46" t="str">
        <f t="shared" si="37"/>
        <v>N/A</v>
      </c>
      <c r="G251" s="46">
        <v>2.5260392804</v>
      </c>
      <c r="H251" s="46" t="str">
        <f t="shared" si="38"/>
        <v>N/A</v>
      </c>
      <c r="I251" s="12">
        <v>-41</v>
      </c>
      <c r="J251" s="12">
        <v>200.7</v>
      </c>
      <c r="K251" s="47" t="s">
        <v>739</v>
      </c>
      <c r="L251" s="9" t="str">
        <f t="shared" si="39"/>
        <v>No</v>
      </c>
    </row>
    <row r="252" spans="1:12" ht="25.5" x14ac:dyDescent="0.2">
      <c r="A252" s="53" t="s">
        <v>1587</v>
      </c>
      <c r="B252" s="37" t="s">
        <v>213</v>
      </c>
      <c r="C252" s="46">
        <v>1.6158569399999999E-2</v>
      </c>
      <c r="D252" s="46" t="str">
        <f t="shared" si="36"/>
        <v>N/A</v>
      </c>
      <c r="E252" s="46">
        <v>3.5654860900000002E-2</v>
      </c>
      <c r="F252" s="46" t="str">
        <f t="shared" si="37"/>
        <v>N/A</v>
      </c>
      <c r="G252" s="46">
        <v>3.0266343800000001E-2</v>
      </c>
      <c r="H252" s="46" t="str">
        <f t="shared" si="38"/>
        <v>N/A</v>
      </c>
      <c r="I252" s="12">
        <v>120.7</v>
      </c>
      <c r="J252" s="12">
        <v>-15.1</v>
      </c>
      <c r="K252" s="47" t="s">
        <v>739</v>
      </c>
      <c r="L252" s="9" t="str">
        <f t="shared" si="39"/>
        <v>Yes</v>
      </c>
    </row>
    <row r="253" spans="1:12" ht="25.5" x14ac:dyDescent="0.2">
      <c r="A253" s="53" t="s">
        <v>1588</v>
      </c>
      <c r="B253" s="37" t="s">
        <v>213</v>
      </c>
      <c r="C253" s="46">
        <v>5.7504312799999999E-2</v>
      </c>
      <c r="D253" s="46" t="str">
        <f t="shared" si="36"/>
        <v>N/A</v>
      </c>
      <c r="E253" s="46">
        <v>0</v>
      </c>
      <c r="F253" s="46" t="str">
        <f t="shared" si="37"/>
        <v>N/A</v>
      </c>
      <c r="G253" s="46">
        <v>0</v>
      </c>
      <c r="H253" s="46" t="str">
        <f t="shared" si="38"/>
        <v>N/A</v>
      </c>
      <c r="I253" s="12">
        <v>-100</v>
      </c>
      <c r="J253" s="12" t="s">
        <v>1747</v>
      </c>
      <c r="K253" s="47" t="s">
        <v>739</v>
      </c>
      <c r="L253" s="9" t="str">
        <f t="shared" si="39"/>
        <v>N/A</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180579</v>
      </c>
      <c r="D7" s="34" t="str">
        <f>IF($B7="N/A","N/A",IF(C7&gt;15,"No",IF(C7&lt;-15,"No","Yes")))</f>
        <v>N/A</v>
      </c>
      <c r="E7" s="33">
        <v>166272</v>
      </c>
      <c r="F7" s="34" t="str">
        <f>IF($B7="N/A","N/A",IF(E7&gt;15,"No",IF(E7&lt;-15,"No","Yes")))</f>
        <v>N/A</v>
      </c>
      <c r="G7" s="33">
        <v>184572</v>
      </c>
      <c r="H7" s="34" t="str">
        <f>IF($B7="N/A","N/A",IF(G7&gt;15,"No",IF(G7&lt;-15,"No","Yes")))</f>
        <v>N/A</v>
      </c>
      <c r="I7" s="35">
        <v>-7.92</v>
      </c>
      <c r="J7" s="35">
        <v>11.01</v>
      </c>
      <c r="K7" s="34" t="str">
        <f t="shared" ref="K7:K24" si="0">IF(J7="Div by 0", "N/A", IF(J7="N/A","N/A", IF(J7&gt;30, "No", IF(J7&lt;-30, "No", "Yes"))))</f>
        <v>Yes</v>
      </c>
    </row>
    <row r="8" spans="1:11" x14ac:dyDescent="0.2">
      <c r="A8" s="28" t="s">
        <v>361</v>
      </c>
      <c r="B8" s="32" t="s">
        <v>213</v>
      </c>
      <c r="C8" s="36" t="s">
        <v>213</v>
      </c>
      <c r="D8" s="34" t="str">
        <f>IF($B8="N/A","N/A",IF(C8&gt;15,"No",IF(C8&lt;-15,"No","Yes")))</f>
        <v>N/A</v>
      </c>
      <c r="E8" s="36">
        <v>4.6778772132000004</v>
      </c>
      <c r="F8" s="34" t="str">
        <f>IF($B8="N/A","N/A",IF(E8&gt;15,"No",IF(E8&lt;-15,"No","Yes")))</f>
        <v>N/A</v>
      </c>
      <c r="G8" s="36">
        <v>3.7844310079999999</v>
      </c>
      <c r="H8" s="34" t="str">
        <f>IF($B8="N/A","N/A",IF(G8&gt;15,"No",IF(G8&lt;-15,"No","Yes")))</f>
        <v>N/A</v>
      </c>
      <c r="I8" s="35" t="s">
        <v>213</v>
      </c>
      <c r="J8" s="35">
        <v>-19.100000000000001</v>
      </c>
      <c r="K8" s="34" t="str">
        <f t="shared" si="0"/>
        <v>Yes</v>
      </c>
    </row>
    <row r="9" spans="1:11" x14ac:dyDescent="0.2">
      <c r="A9" s="28" t="s">
        <v>302</v>
      </c>
      <c r="B9" s="37" t="s">
        <v>213</v>
      </c>
      <c r="C9" s="9">
        <v>90.121774957</v>
      </c>
      <c r="D9" s="9" t="str">
        <f>IF($B9="N/A","N/A",IF(C9&gt;15,"No",IF(C9&lt;-15,"No","Yes")))</f>
        <v>N/A</v>
      </c>
      <c r="E9" s="9">
        <v>95.322122786999998</v>
      </c>
      <c r="F9" s="9" t="str">
        <f>IF($B9="N/A","N/A",IF(E9&gt;15,"No",IF(E9&lt;-15,"No","Yes")))</f>
        <v>N/A</v>
      </c>
      <c r="G9" s="9">
        <v>96.215568992000001</v>
      </c>
      <c r="H9" s="9" t="str">
        <f>IF($B9="N/A","N/A",IF(G9&gt;15,"No",IF(G9&lt;-15,"No","Yes")))</f>
        <v>N/A</v>
      </c>
      <c r="I9" s="10">
        <v>5.77</v>
      </c>
      <c r="J9" s="10">
        <v>0.93730000000000002</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99.971733064000006</v>
      </c>
      <c r="F11" s="9" t="str">
        <f>IF(OR($B11="N/A",$E11="N/A"),"N/A",IF(E11&gt;100,"No",IF(E11&lt;95,"No","Yes")))</f>
        <v>Yes</v>
      </c>
      <c r="G11" s="9">
        <v>99.916563726000007</v>
      </c>
      <c r="H11" s="9" t="str">
        <f>IF($B11="N/A","N/A",IF(G11&gt;100,"No",IF(G11&lt;95,"No","Yes")))</f>
        <v>Yes</v>
      </c>
      <c r="I11" s="10">
        <v>-2.8000000000000001E-2</v>
      </c>
      <c r="J11" s="10">
        <v>-5.5E-2</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99.995569806000006</v>
      </c>
      <c r="D13" s="9" t="str">
        <f t="shared" si="1"/>
        <v>Yes</v>
      </c>
      <c r="E13" s="9">
        <v>99.998797151999995</v>
      </c>
      <c r="F13" s="9" t="str">
        <f t="shared" si="2"/>
        <v>Yes</v>
      </c>
      <c r="G13" s="9">
        <v>100</v>
      </c>
      <c r="H13" s="9" t="str">
        <f t="shared" si="3"/>
        <v>Yes</v>
      </c>
      <c r="I13" s="10">
        <v>3.2000000000000002E-3</v>
      </c>
      <c r="J13" s="10">
        <v>1.1999999999999999E-3</v>
      </c>
      <c r="K13" s="9" t="str">
        <f t="shared" si="0"/>
        <v>Yes</v>
      </c>
    </row>
    <row r="14" spans="1:11" x14ac:dyDescent="0.2">
      <c r="A14" s="31" t="s">
        <v>305</v>
      </c>
      <c r="B14" s="37" t="s">
        <v>213</v>
      </c>
      <c r="C14" s="38">
        <v>17838</v>
      </c>
      <c r="D14" s="9" t="str">
        <f>IF($B14="N/A","N/A",IF(C14&gt;15,"No",IF(C14&lt;-15,"No","Yes")))</f>
        <v>N/A</v>
      </c>
      <c r="E14" s="38">
        <v>7778</v>
      </c>
      <c r="F14" s="9" t="str">
        <f>IF($B14="N/A","N/A",IF(E14&gt;15,"No",IF(E14&lt;-15,"No","Yes")))</f>
        <v>N/A</v>
      </c>
      <c r="G14" s="38">
        <v>6985</v>
      </c>
      <c r="H14" s="9" t="str">
        <f>IF($B14="N/A","N/A",IF(G14&gt;15,"No",IF(G14&lt;-15,"No","Yes")))</f>
        <v>N/A</v>
      </c>
      <c r="I14" s="10">
        <v>-56.4</v>
      </c>
      <c r="J14" s="10">
        <v>-10.199999999999999</v>
      </c>
      <c r="K14" s="9" t="str">
        <f t="shared" si="0"/>
        <v>Yes</v>
      </c>
    </row>
    <row r="15" spans="1:11" x14ac:dyDescent="0.2">
      <c r="A15" s="28" t="s">
        <v>435</v>
      </c>
      <c r="B15" s="37" t="s">
        <v>215</v>
      </c>
      <c r="C15" s="9">
        <v>40.071756923000002</v>
      </c>
      <c r="D15" s="9" t="str">
        <f>IF($B15="N/A","N/A",IF(C15&gt;20,"No",IF(C15&lt;5,"No","Yes")))</f>
        <v>No</v>
      </c>
      <c r="E15" s="9">
        <v>90.704551299000002</v>
      </c>
      <c r="F15" s="9" t="str">
        <f>IF($B15="N/A","N/A",IF(E15&gt;20,"No",IF(E15&lt;5,"No","Yes")))</f>
        <v>No</v>
      </c>
      <c r="G15" s="9">
        <v>100</v>
      </c>
      <c r="H15" s="9" t="str">
        <f>IF($B15="N/A","N/A",IF(G15&gt;20,"No",IF(G15&lt;5,"No","Yes")))</f>
        <v>No</v>
      </c>
      <c r="I15" s="10">
        <v>126.4</v>
      </c>
      <c r="J15" s="10">
        <v>10.25</v>
      </c>
      <c r="K15" s="9" t="str">
        <f t="shared" si="0"/>
        <v>Yes</v>
      </c>
    </row>
    <row r="16" spans="1:11" x14ac:dyDescent="0.2">
      <c r="A16" s="28" t="s">
        <v>436</v>
      </c>
      <c r="B16" s="37" t="s">
        <v>213</v>
      </c>
      <c r="C16" s="9" t="s">
        <v>213</v>
      </c>
      <c r="D16" s="9" t="str">
        <f>IF($B16="N/A","N/A",IF(C16&gt;15,"No",IF(C16&lt;-15,"No","Yes")))</f>
        <v>N/A</v>
      </c>
      <c r="E16" s="9">
        <v>9.2954487014999998</v>
      </c>
      <c r="F16" s="9" t="str">
        <f>IF($B16="N/A","N/A",IF(E16&gt;15,"No",IF(E16&lt;-15,"No","Yes")))</f>
        <v>N/A</v>
      </c>
      <c r="G16" s="9">
        <v>0</v>
      </c>
      <c r="H16" s="9" t="str">
        <f>IF($B16="N/A","N/A",IF(G16&gt;15,"No",IF(G16&lt;-15,"No","Yes")))</f>
        <v>N/A</v>
      </c>
      <c r="I16" s="10" t="s">
        <v>213</v>
      </c>
      <c r="J16" s="10">
        <v>-100</v>
      </c>
      <c r="K16" s="9" t="str">
        <f t="shared" si="0"/>
        <v>No</v>
      </c>
    </row>
    <row r="17" spans="1:11" x14ac:dyDescent="0.2">
      <c r="A17" s="28" t="s">
        <v>437</v>
      </c>
      <c r="B17" s="37" t="s">
        <v>213</v>
      </c>
      <c r="C17" s="9">
        <v>0.9698396681</v>
      </c>
      <c r="D17" s="9" t="str">
        <f>IF($B17="N/A","N/A",IF(C17&gt;15,"No",IF(C17&lt;-15,"No","Yes")))</f>
        <v>N/A</v>
      </c>
      <c r="E17" s="9">
        <v>1.8513756750000001</v>
      </c>
      <c r="F17" s="9" t="str">
        <f>IF($B17="N/A","N/A",IF(E17&gt;15,"No",IF(E17&lt;-15,"No","Yes")))</f>
        <v>N/A</v>
      </c>
      <c r="G17" s="9">
        <v>0.58697208300000003</v>
      </c>
      <c r="H17" s="9" t="str">
        <f>IF($B17="N/A","N/A",IF(G17&gt;15,"No",IF(G17&lt;-15,"No","Yes")))</f>
        <v>N/A</v>
      </c>
      <c r="I17" s="10">
        <v>90.9</v>
      </c>
      <c r="J17" s="10">
        <v>-68.3</v>
      </c>
      <c r="K17" s="9" t="str">
        <f t="shared" si="0"/>
        <v>No</v>
      </c>
    </row>
    <row r="18" spans="1:11" x14ac:dyDescent="0.2">
      <c r="A18" s="28" t="s">
        <v>819</v>
      </c>
      <c r="B18" s="37" t="s">
        <v>213</v>
      </c>
      <c r="C18" s="98">
        <v>3003.7456646999999</v>
      </c>
      <c r="D18" s="9" t="str">
        <f>IF($B18="N/A","N/A",IF(C18&gt;15,"No",IF(C18&lt;-15,"No","Yes")))</f>
        <v>N/A</v>
      </c>
      <c r="E18" s="98">
        <v>1271.8402778</v>
      </c>
      <c r="F18" s="9" t="str">
        <f>IF($B18="N/A","N/A",IF(E18&gt;15,"No",IF(E18&lt;-15,"No","Yes")))</f>
        <v>N/A</v>
      </c>
      <c r="G18" s="98">
        <v>1031.5365853999999</v>
      </c>
      <c r="H18" s="9" t="str">
        <f>IF($B18="N/A","N/A",IF(G18&gt;15,"No",IF(G18&lt;-15,"No","Yes")))</f>
        <v>N/A</v>
      </c>
      <c r="I18" s="10">
        <v>-57.7</v>
      </c>
      <c r="J18" s="10">
        <v>-18.899999999999999</v>
      </c>
      <c r="K18" s="9" t="str">
        <f t="shared" si="0"/>
        <v>Yes</v>
      </c>
    </row>
    <row r="19" spans="1:11" x14ac:dyDescent="0.2">
      <c r="A19" s="3" t="s">
        <v>306</v>
      </c>
      <c r="B19" s="37" t="s">
        <v>213</v>
      </c>
      <c r="C19" s="38">
        <v>559</v>
      </c>
      <c r="D19" s="37" t="s">
        <v>213</v>
      </c>
      <c r="E19" s="38">
        <v>11</v>
      </c>
      <c r="F19" s="37" t="s">
        <v>213</v>
      </c>
      <c r="G19" s="38">
        <v>37</v>
      </c>
      <c r="H19" s="9" t="str">
        <f>IF($B19="N/A","N/A",IF(G19&gt;15,"No",IF(G19&lt;-15,"No","Yes")))</f>
        <v>N/A</v>
      </c>
      <c r="I19" s="10">
        <v>-99.5</v>
      </c>
      <c r="J19" s="10">
        <v>1133</v>
      </c>
      <c r="K19" s="9" t="str">
        <f t="shared" si="0"/>
        <v>No</v>
      </c>
    </row>
    <row r="20" spans="1:11" x14ac:dyDescent="0.2">
      <c r="A20" s="3" t="s">
        <v>346</v>
      </c>
      <c r="B20" s="37" t="s">
        <v>213</v>
      </c>
      <c r="C20" s="8" t="s">
        <v>213</v>
      </c>
      <c r="D20" s="37" t="s">
        <v>213</v>
      </c>
      <c r="E20" s="8">
        <v>1.8042724999999999E-3</v>
      </c>
      <c r="F20" s="37" t="s">
        <v>213</v>
      </c>
      <c r="G20" s="8">
        <v>2.0046377600000002E-2</v>
      </c>
      <c r="H20" s="9" t="str">
        <f>IF($B20="N/A","N/A",IF(G20&gt;15,"No",IF(G20&lt;-15,"No","Yes")))</f>
        <v>N/A</v>
      </c>
      <c r="I20" s="10" t="s">
        <v>213</v>
      </c>
      <c r="J20" s="10">
        <v>1011</v>
      </c>
      <c r="K20" s="9" t="str">
        <f t="shared" si="0"/>
        <v>No</v>
      </c>
    </row>
    <row r="21" spans="1:11" ht="25.5" x14ac:dyDescent="0.2">
      <c r="A21" s="3" t="s">
        <v>820</v>
      </c>
      <c r="B21" s="37" t="s">
        <v>213</v>
      </c>
      <c r="C21" s="39">
        <v>3128.0644007000001</v>
      </c>
      <c r="D21" s="9" t="str">
        <f>IF($B21="N/A","N/A",IF(C21&gt;60,"No",IF(C21&lt;15,"No","Yes")))</f>
        <v>N/A</v>
      </c>
      <c r="E21" s="39">
        <v>842.33333332999996</v>
      </c>
      <c r="F21" s="9" t="str">
        <f>IF($B21="N/A","N/A",IF(E21&gt;60,"No",IF(E21&lt;15,"No","Yes")))</f>
        <v>N/A</v>
      </c>
      <c r="G21" s="39">
        <v>1037.3513514000001</v>
      </c>
      <c r="H21" s="9" t="str">
        <f>IF($B21="N/A","N/A",IF(G21&gt;60,"No",IF(G21&lt;15,"No","Yes")))</f>
        <v>N/A</v>
      </c>
      <c r="I21" s="10">
        <v>-73.099999999999994</v>
      </c>
      <c r="J21" s="10">
        <v>23.15</v>
      </c>
      <c r="K21" s="9" t="str">
        <f t="shared" si="0"/>
        <v>Yes</v>
      </c>
    </row>
    <row r="22" spans="1:11" x14ac:dyDescent="0.2">
      <c r="A22" s="3" t="s">
        <v>821</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10690</v>
      </c>
      <c r="D6" s="9" t="str">
        <f>IF($B6="N/A","N/A",IF(C6&gt;15,"No",IF(C6&lt;-15,"No","Yes")))</f>
        <v>N/A</v>
      </c>
      <c r="E6" s="38">
        <v>723</v>
      </c>
      <c r="F6" s="9" t="str">
        <f>IF($B6="N/A","N/A",IF(E6&gt;15,"No",IF(E6&lt;-15,"No","Yes")))</f>
        <v>N/A</v>
      </c>
      <c r="G6" s="38">
        <v>0</v>
      </c>
      <c r="H6" s="9" t="str">
        <f>IF($B6="N/A","N/A",IF(G6&gt;15,"No",IF(G6&lt;-15,"No","Yes")))</f>
        <v>N/A</v>
      </c>
      <c r="I6" s="10">
        <v>-93.2</v>
      </c>
      <c r="J6" s="10">
        <v>-100</v>
      </c>
      <c r="K6" s="9" t="str">
        <f t="shared" ref="K6:K36" si="0">IF(J6="Div by 0", "N/A", IF(J6="N/A","N/A", IF(J6&gt;30, "No", IF(J6&lt;-30, "No", "Yes"))))</f>
        <v>No</v>
      </c>
    </row>
    <row r="7" spans="1:11" x14ac:dyDescent="0.2">
      <c r="A7" s="112" t="s">
        <v>307</v>
      </c>
      <c r="B7" s="37" t="s">
        <v>214</v>
      </c>
      <c r="C7" s="113">
        <v>100</v>
      </c>
      <c r="D7" s="9" t="str">
        <f>IF($B7="N/A","N/A",IF(C7&gt;100,"No",IF(C7&lt;95,"No","Yes")))</f>
        <v>Yes</v>
      </c>
      <c r="E7" s="113">
        <v>100</v>
      </c>
      <c r="F7" s="9" t="str">
        <f>IF($B7="N/A","N/A",IF(E7&gt;100,"No",IF(E7&lt;95,"No","Yes")))</f>
        <v>Yes</v>
      </c>
      <c r="G7" s="9" t="s">
        <v>1747</v>
      </c>
      <c r="H7" s="9" t="str">
        <f>IF($B7="N/A","N/A",IF(G7&gt;100,"No",IF(G7&lt;95,"No","Yes")))</f>
        <v>No</v>
      </c>
      <c r="I7" s="10">
        <v>0</v>
      </c>
      <c r="J7" s="10" t="s">
        <v>1747</v>
      </c>
      <c r="K7" s="9" t="str">
        <f t="shared" si="0"/>
        <v>N/A</v>
      </c>
    </row>
    <row r="8" spans="1:11" x14ac:dyDescent="0.2">
      <c r="A8" s="112" t="s">
        <v>308</v>
      </c>
      <c r="B8" s="37" t="s">
        <v>217</v>
      </c>
      <c r="C8" s="113">
        <v>0</v>
      </c>
      <c r="D8" s="9" t="str">
        <f>IF($B8="N/A","N/A",IF(C8=0,"Yes","No"))</f>
        <v>Yes</v>
      </c>
      <c r="E8" s="113">
        <v>0</v>
      </c>
      <c r="F8" s="9" t="str">
        <f>IF($B8="N/A","N/A",IF(E8=0,"Yes","No"))</f>
        <v>Yes</v>
      </c>
      <c r="G8" s="113" t="s">
        <v>1747</v>
      </c>
      <c r="H8" s="9" t="str">
        <f>IF($B8="N/A","N/A",IF(G8=0,"Yes","No"))</f>
        <v>No</v>
      </c>
      <c r="I8" s="10" t="s">
        <v>1747</v>
      </c>
      <c r="J8" s="10" t="s">
        <v>1747</v>
      </c>
      <c r="K8" s="9" t="str">
        <f t="shared" si="0"/>
        <v>N/A</v>
      </c>
    </row>
    <row r="9" spans="1:11" x14ac:dyDescent="0.2">
      <c r="A9" s="112" t="s">
        <v>824</v>
      </c>
      <c r="B9" s="37" t="s">
        <v>218</v>
      </c>
      <c r="C9" s="98">
        <v>7509.5013096000002</v>
      </c>
      <c r="D9" s="9" t="str">
        <f>IF($B9="N/A","N/A",IF(C9&gt;7000,"No",IF(C9&lt;2000,"No","Yes")))</f>
        <v>No</v>
      </c>
      <c r="E9" s="98">
        <v>5445.8049793</v>
      </c>
      <c r="F9" s="9" t="str">
        <f>IF($B9="N/A","N/A",IF(E9&gt;7000,"No",IF(E9&lt;2000,"No","Yes")))</f>
        <v>Yes</v>
      </c>
      <c r="G9" s="98" t="s">
        <v>1747</v>
      </c>
      <c r="H9" s="9" t="str">
        <f>IF($B9="N/A","N/A",IF(G9&gt;7000,"No",IF(G9&lt;2000,"No","Yes")))</f>
        <v>No</v>
      </c>
      <c r="I9" s="10">
        <v>-27.5</v>
      </c>
      <c r="J9" s="10" t="s">
        <v>1747</v>
      </c>
      <c r="K9" s="9" t="str">
        <f t="shared" si="0"/>
        <v>N/A</v>
      </c>
    </row>
    <row r="10" spans="1:11" x14ac:dyDescent="0.2">
      <c r="A10" s="112" t="s">
        <v>825</v>
      </c>
      <c r="B10" s="37" t="s">
        <v>213</v>
      </c>
      <c r="C10" s="98">
        <v>1178.0324109000001</v>
      </c>
      <c r="D10" s="9" t="str">
        <f>IF($B10="N/A","N/A",IF(C10&gt;15,"No",IF(C10&lt;-15,"No","Yes")))</f>
        <v>N/A</v>
      </c>
      <c r="E10" s="98">
        <v>843.36102168000002</v>
      </c>
      <c r="F10" s="9" t="str">
        <f>IF($B10="N/A","N/A",IF(E10&gt;15,"No",IF(E10&lt;-15,"No","Yes")))</f>
        <v>N/A</v>
      </c>
      <c r="G10" s="98" t="s">
        <v>1747</v>
      </c>
      <c r="H10" s="9" t="str">
        <f>IF($B10="N/A","N/A",IF(G10&gt;15,"No",IF(G10&lt;-15,"No","Yes")))</f>
        <v>N/A</v>
      </c>
      <c r="I10" s="10">
        <v>-28.4</v>
      </c>
      <c r="J10" s="10" t="s">
        <v>1747</v>
      </c>
      <c r="K10" s="9" t="str">
        <f t="shared" si="0"/>
        <v>N/A</v>
      </c>
    </row>
    <row r="11" spans="1:11" x14ac:dyDescent="0.2">
      <c r="A11" s="112" t="s">
        <v>309</v>
      </c>
      <c r="B11" s="37" t="s">
        <v>219</v>
      </c>
      <c r="C11" s="9">
        <v>1.8709073900000001E-2</v>
      </c>
      <c r="D11" s="9" t="str">
        <f>IF($B11="N/A","N/A",IF(C11&gt;10,"No",IF(C11&lt;=0,"No","Yes")))</f>
        <v>Yes</v>
      </c>
      <c r="E11" s="9">
        <v>0</v>
      </c>
      <c r="F11" s="9" t="str">
        <f>IF($B11="N/A","N/A",IF(E11&gt;10,"No",IF(E11&lt;=0,"No","Yes")))</f>
        <v>No</v>
      </c>
      <c r="G11" s="9" t="s">
        <v>1747</v>
      </c>
      <c r="H11" s="9" t="str">
        <f>IF($B11="N/A","N/A",IF(G11&gt;10,"No",IF(G11&lt;=0,"No","Yes")))</f>
        <v>No</v>
      </c>
      <c r="I11" s="10">
        <v>-100</v>
      </c>
      <c r="J11" s="10" t="s">
        <v>1747</v>
      </c>
      <c r="K11" s="9" t="str">
        <f t="shared" si="0"/>
        <v>N/A</v>
      </c>
    </row>
    <row r="12" spans="1:11" x14ac:dyDescent="0.2">
      <c r="A12" s="112" t="s">
        <v>826</v>
      </c>
      <c r="B12" s="37" t="s">
        <v>213</v>
      </c>
      <c r="C12" s="98">
        <v>1049</v>
      </c>
      <c r="D12" s="9" t="str">
        <f>IF($B12="N/A","N/A",IF(C12&gt;15,"No",IF(C12&lt;-15,"No","Yes")))</f>
        <v>N/A</v>
      </c>
      <c r="E12" s="98" t="s">
        <v>1747</v>
      </c>
      <c r="F12" s="9" t="str">
        <f>IF($B12="N/A","N/A",IF(E12&gt;15,"No",IF(E12&lt;-15,"No","Yes")))</f>
        <v>N/A</v>
      </c>
      <c r="G12" s="98" t="s">
        <v>1747</v>
      </c>
      <c r="H12" s="9" t="str">
        <f>IF($B12="N/A","N/A",IF(G12&gt;15,"No",IF(G12&lt;-15,"No","Yes")))</f>
        <v>N/A</v>
      </c>
      <c r="I12" s="10" t="s">
        <v>1747</v>
      </c>
      <c r="J12" s="10" t="s">
        <v>1747</v>
      </c>
      <c r="K12" s="9" t="str">
        <f t="shared" si="0"/>
        <v>N/A</v>
      </c>
    </row>
    <row r="13" spans="1:11" x14ac:dyDescent="0.2">
      <c r="A13" s="112" t="s">
        <v>310</v>
      </c>
      <c r="B13" s="37" t="s">
        <v>214</v>
      </c>
      <c r="C13" s="8">
        <v>99.036482694</v>
      </c>
      <c r="D13" s="9" t="str">
        <f>IF($B13="N/A","N/A",IF(C13&gt;100,"No",IF(C13&lt;95,"No","Yes")))</f>
        <v>Yes</v>
      </c>
      <c r="E13" s="8">
        <v>96.957123097999997</v>
      </c>
      <c r="F13" s="9" t="str">
        <f>IF($B13="N/A","N/A",IF(E13&gt;100,"No",IF(E13&lt;95,"No","Yes")))</f>
        <v>Yes</v>
      </c>
      <c r="G13" s="8" t="s">
        <v>1747</v>
      </c>
      <c r="H13" s="9" t="str">
        <f>IF($B13="N/A","N/A",IF(G13&gt;100,"No",IF(G13&lt;95,"No","Yes")))</f>
        <v>No</v>
      </c>
      <c r="I13" s="10">
        <v>-2.1</v>
      </c>
      <c r="J13" s="10" t="s">
        <v>1747</v>
      </c>
      <c r="K13" s="9" t="str">
        <f t="shared" si="0"/>
        <v>N/A</v>
      </c>
    </row>
    <row r="14" spans="1:11" x14ac:dyDescent="0.2">
      <c r="A14" s="112" t="s">
        <v>827</v>
      </c>
      <c r="B14" s="37" t="s">
        <v>220</v>
      </c>
      <c r="C14" s="8">
        <v>1.1688863701000001</v>
      </c>
      <c r="D14" s="9" t="str">
        <f>IF($B14="N/A","N/A",IF(C14&gt;1,"Yes","No"))</f>
        <v>Yes</v>
      </c>
      <c r="E14" s="8">
        <v>1.1398002853</v>
      </c>
      <c r="F14" s="9" t="str">
        <f>IF($B14="N/A","N/A",IF(E14&gt;1,"Yes","No"))</f>
        <v>Yes</v>
      </c>
      <c r="G14" s="8" t="s">
        <v>1747</v>
      </c>
      <c r="H14" s="9" t="str">
        <f>IF($B14="N/A","N/A",IF(G14&gt;1,"Yes","No"))</f>
        <v>Yes</v>
      </c>
      <c r="I14" s="10">
        <v>-2.4900000000000002</v>
      </c>
      <c r="J14" s="10" t="s">
        <v>1747</v>
      </c>
      <c r="K14" s="9" t="str">
        <f t="shared" si="0"/>
        <v>N/A</v>
      </c>
    </row>
    <row r="15" spans="1:11" x14ac:dyDescent="0.2">
      <c r="A15" s="112" t="s">
        <v>311</v>
      </c>
      <c r="B15" s="37" t="s">
        <v>214</v>
      </c>
      <c r="C15" s="8">
        <v>99.251637044000006</v>
      </c>
      <c r="D15" s="9" t="str">
        <f>IF($B15="N/A","N/A",IF(C15&gt;100,"No",IF(C15&lt;95,"No","Yes")))</f>
        <v>Yes</v>
      </c>
      <c r="E15" s="8">
        <v>99.585062241000003</v>
      </c>
      <c r="F15" s="9" t="str">
        <f>IF($B15="N/A","N/A",IF(E15&gt;100,"No",IF(E15&lt;95,"No","Yes")))</f>
        <v>Yes</v>
      </c>
      <c r="G15" s="8" t="s">
        <v>1747</v>
      </c>
      <c r="H15" s="9" t="str">
        <f>IF($B15="N/A","N/A",IF(G15&gt;100,"No",IF(G15&lt;95,"No","Yes")))</f>
        <v>No</v>
      </c>
      <c r="I15" s="10">
        <v>0.33589999999999998</v>
      </c>
      <c r="J15" s="10" t="s">
        <v>1747</v>
      </c>
      <c r="K15" s="9" t="str">
        <f t="shared" si="0"/>
        <v>N/A</v>
      </c>
    </row>
    <row r="16" spans="1:11" x14ac:dyDescent="0.2">
      <c r="A16" s="112" t="s">
        <v>828</v>
      </c>
      <c r="B16" s="37" t="s">
        <v>221</v>
      </c>
      <c r="C16" s="8">
        <v>11.407822809000001</v>
      </c>
      <c r="D16" s="9" t="str">
        <f>IF($B16="N/A","N/A",IF(C16&gt;3,"Yes","No"))</f>
        <v>Yes</v>
      </c>
      <c r="E16" s="8">
        <v>10.445833332999999</v>
      </c>
      <c r="F16" s="9" t="str">
        <f>IF($B16="N/A","N/A",IF(E16&gt;3,"Yes","No"))</f>
        <v>Yes</v>
      </c>
      <c r="G16" s="8" t="s">
        <v>1747</v>
      </c>
      <c r="H16" s="9" t="str">
        <f>IF($B16="N/A","N/A",IF(G16&gt;3,"Yes","No"))</f>
        <v>Yes</v>
      </c>
      <c r="I16" s="10">
        <v>-8.43</v>
      </c>
      <c r="J16" s="10" t="s">
        <v>1747</v>
      </c>
      <c r="K16" s="9" t="str">
        <f t="shared" si="0"/>
        <v>N/A</v>
      </c>
    </row>
    <row r="17" spans="1:11" x14ac:dyDescent="0.2">
      <c r="A17" s="112" t="s">
        <v>829</v>
      </c>
      <c r="B17" s="37" t="s">
        <v>222</v>
      </c>
      <c r="C17" s="8">
        <v>6.4074836295999997</v>
      </c>
      <c r="D17" s="9" t="str">
        <f>IF($B17="N/A","N/A",IF(C17&gt;=8,"No",IF(C17&lt;2,"No","Yes")))</f>
        <v>Yes</v>
      </c>
      <c r="E17" s="8">
        <v>6.3969571231</v>
      </c>
      <c r="F17" s="9" t="str">
        <f>IF($B17="N/A","N/A",IF(E17&gt;=8,"No",IF(E17&lt;2,"No","Yes")))</f>
        <v>Yes</v>
      </c>
      <c r="G17" s="8" t="s">
        <v>1747</v>
      </c>
      <c r="H17" s="9" t="str">
        <f>IF($B17="N/A","N/A",IF(G17&gt;=8,"No",IF(G17&lt;2,"No","Yes")))</f>
        <v>No</v>
      </c>
      <c r="I17" s="10">
        <v>-0.16400000000000001</v>
      </c>
      <c r="J17" s="10" t="s">
        <v>1747</v>
      </c>
      <c r="K17" s="9" t="str">
        <f t="shared" si="0"/>
        <v>N/A</v>
      </c>
    </row>
    <row r="18" spans="1:11" x14ac:dyDescent="0.2">
      <c r="A18" s="112" t="s">
        <v>830</v>
      </c>
      <c r="B18" s="37" t="s">
        <v>222</v>
      </c>
      <c r="C18" s="8">
        <v>6.3774629385999999</v>
      </c>
      <c r="D18" s="9" t="str">
        <f>IF($B18="N/A","N/A",IF(C18&gt;=8,"No",IF(C18&lt;2,"No","Yes")))</f>
        <v>Yes</v>
      </c>
      <c r="E18" s="8">
        <v>6.4618585297999998</v>
      </c>
      <c r="F18" s="9" t="str">
        <f>IF($B18="N/A","N/A",IF(E18&gt;=8,"No",IF(E18&lt;2,"No","Yes")))</f>
        <v>Yes</v>
      </c>
      <c r="G18" s="8" t="s">
        <v>1747</v>
      </c>
      <c r="H18" s="9" t="str">
        <f>IF($B18="N/A","N/A",IF(G18&gt;=8,"No",IF(G18&lt;2,"No","Yes")))</f>
        <v>No</v>
      </c>
      <c r="I18" s="10">
        <v>1.323</v>
      </c>
      <c r="J18" s="10" t="s">
        <v>1747</v>
      </c>
      <c r="K18" s="9" t="str">
        <f t="shared" si="0"/>
        <v>N/A</v>
      </c>
    </row>
    <row r="19" spans="1:11" x14ac:dyDescent="0.2">
      <c r="A19" s="112" t="s">
        <v>312</v>
      </c>
      <c r="B19" s="37" t="s">
        <v>223</v>
      </c>
      <c r="C19" s="8">
        <v>99.990645463000007</v>
      </c>
      <c r="D19" s="9" t="str">
        <f>IF(OR($B19="N/A",$C19="N/A"),"N/A",IF(C19&gt;100,"No",IF(C19&lt;98,"No","Yes")))</f>
        <v>Yes</v>
      </c>
      <c r="E19" s="8">
        <v>100</v>
      </c>
      <c r="F19" s="9" t="str">
        <f>IF(OR($B19="N/A",$E19="N/A"),"N/A",IF(E19&gt;100,"No",IF(E19&lt;98,"No","Yes")))</f>
        <v>Yes</v>
      </c>
      <c r="G19" s="8" t="s">
        <v>1747</v>
      </c>
      <c r="H19" s="9" t="str">
        <f>IF($B19="N/A","N/A",IF(G19&gt;100,"No",IF(G19&lt;98,"No","Yes")))</f>
        <v>No</v>
      </c>
      <c r="I19" s="10">
        <v>9.4000000000000004E-3</v>
      </c>
      <c r="J19" s="10" t="s">
        <v>1747</v>
      </c>
      <c r="K19" s="9" t="str">
        <f t="shared" si="0"/>
        <v>N/A</v>
      </c>
    </row>
    <row r="20" spans="1:11" x14ac:dyDescent="0.2">
      <c r="A20" s="112" t="s">
        <v>31</v>
      </c>
      <c r="B20" s="62" t="s">
        <v>214</v>
      </c>
      <c r="C20" s="8">
        <v>97.979420019000003</v>
      </c>
      <c r="D20" s="9" t="str">
        <f>IF($B20="N/A","N/A",IF(C20&gt;100,"No",IF(C20&lt;95,"No","Yes")))</f>
        <v>Yes</v>
      </c>
      <c r="E20" s="8">
        <v>99.170124481000002</v>
      </c>
      <c r="F20" s="9" t="str">
        <f>IF($B20="N/A","N/A",IF(E20&gt;100,"No",IF(E20&lt;95,"No","Yes")))</f>
        <v>Yes</v>
      </c>
      <c r="G20" s="8" t="s">
        <v>1747</v>
      </c>
      <c r="H20" s="9" t="str">
        <f>IF($B20="N/A","N/A",IF(G20&gt;100,"No",IF(G20&lt;95,"No","Yes")))</f>
        <v>No</v>
      </c>
      <c r="I20" s="10">
        <v>1.2150000000000001</v>
      </c>
      <c r="J20" s="10" t="s">
        <v>1747</v>
      </c>
      <c r="K20" s="9" t="str">
        <f t="shared" si="0"/>
        <v>N/A</v>
      </c>
    </row>
    <row r="21" spans="1:11" x14ac:dyDescent="0.2">
      <c r="A21" s="112" t="s">
        <v>313</v>
      </c>
      <c r="B21" s="37" t="s">
        <v>214</v>
      </c>
      <c r="C21" s="8">
        <v>99.476145931000005</v>
      </c>
      <c r="D21" s="9" t="str">
        <f>IF($B21="N/A","N/A",IF(C21&gt;100,"No",IF(C21&lt;95,"No","Yes")))</f>
        <v>Yes</v>
      </c>
      <c r="E21" s="8">
        <v>100</v>
      </c>
      <c r="F21" s="9" t="str">
        <f>IF($B21="N/A","N/A",IF(E21&gt;100,"No",IF(E21&lt;95,"No","Yes")))</f>
        <v>Yes</v>
      </c>
      <c r="G21" s="8" t="s">
        <v>1747</v>
      </c>
      <c r="H21" s="9" t="str">
        <f>IF($B21="N/A","N/A",IF(G21&gt;100,"No",IF(G21&lt;95,"No","Yes")))</f>
        <v>No</v>
      </c>
      <c r="I21" s="10">
        <v>0.52659999999999996</v>
      </c>
      <c r="J21" s="10" t="s">
        <v>1747</v>
      </c>
      <c r="K21" s="9" t="str">
        <f t="shared" si="0"/>
        <v>N/A</v>
      </c>
    </row>
    <row r="22" spans="1:11" x14ac:dyDescent="0.2">
      <c r="A22" s="112" t="s">
        <v>1709</v>
      </c>
      <c r="B22" s="37" t="s">
        <v>224</v>
      </c>
      <c r="C22" s="8">
        <v>0.43966323670000002</v>
      </c>
      <c r="D22" s="9" t="str">
        <f>IF($B22="N/A","N/A",IF(C22&gt;5,"No",IF(C22&lt;=0,"No","Yes")))</f>
        <v>Yes</v>
      </c>
      <c r="E22" s="8">
        <v>0</v>
      </c>
      <c r="F22" s="9" t="str">
        <f>IF($B22="N/A","N/A",IF(E22&gt;5,"No",IF(E22&lt;=0,"No","Yes")))</f>
        <v>No</v>
      </c>
      <c r="G22" s="8" t="s">
        <v>1747</v>
      </c>
      <c r="H22" s="9" t="str">
        <f>IF($B22="N/A","N/A",IF(G22&gt;5,"No",IF(G22&lt;=0,"No","Yes")))</f>
        <v>No</v>
      </c>
      <c r="I22" s="10">
        <v>-100</v>
      </c>
      <c r="J22" s="10" t="s">
        <v>1747</v>
      </c>
      <c r="K22" s="9" t="str">
        <f t="shared" si="0"/>
        <v>N/A</v>
      </c>
    </row>
    <row r="23" spans="1:11" x14ac:dyDescent="0.2">
      <c r="A23" s="112" t="s">
        <v>314</v>
      </c>
      <c r="B23" s="37" t="s">
        <v>223</v>
      </c>
      <c r="C23" s="8">
        <v>100</v>
      </c>
      <c r="D23" s="9" t="str">
        <f>IF($B23="N/A","N/A",IF(C23&gt;100,"No",IF(C23&lt;98,"No","Yes")))</f>
        <v>Yes</v>
      </c>
      <c r="E23" s="8">
        <v>100</v>
      </c>
      <c r="F23" s="9" t="str">
        <f>IF($B23="N/A","N/A",IF(E23&gt;100,"No",IF(E23&lt;98,"No","Yes")))</f>
        <v>Yes</v>
      </c>
      <c r="G23" s="8" t="s">
        <v>1747</v>
      </c>
      <c r="H23" s="9" t="str">
        <f>IF($B23="N/A","N/A",IF(G23&gt;100,"No",IF(G23&lt;98,"No","Yes")))</f>
        <v>No</v>
      </c>
      <c r="I23" s="10">
        <v>0</v>
      </c>
      <c r="J23" s="10" t="s">
        <v>1747</v>
      </c>
      <c r="K23" s="9" t="str">
        <f t="shared" si="0"/>
        <v>N/A</v>
      </c>
    </row>
    <row r="24" spans="1:11" x14ac:dyDescent="0.2">
      <c r="A24" s="112" t="s">
        <v>831</v>
      </c>
      <c r="B24" s="37" t="s">
        <v>225</v>
      </c>
      <c r="C24" s="8">
        <v>5.5896164639999997</v>
      </c>
      <c r="D24" s="9" t="str">
        <f>IF($B24="N/A","N/A",IF(C24&gt;=2,"Yes","No"))</f>
        <v>Yes</v>
      </c>
      <c r="E24" s="8">
        <v>5.6182572614000001</v>
      </c>
      <c r="F24" s="9" t="str">
        <f>IF($B24="N/A","N/A",IF(E24&gt;=2,"Yes","No"))</f>
        <v>Yes</v>
      </c>
      <c r="G24" s="8" t="s">
        <v>1747</v>
      </c>
      <c r="H24" s="9" t="str">
        <f>IF($B24="N/A","N/A",IF(G24&gt;=2,"Yes","No"))</f>
        <v>Yes</v>
      </c>
      <c r="I24" s="10">
        <v>0.51239999999999997</v>
      </c>
      <c r="J24" s="10" t="s">
        <v>1747</v>
      </c>
      <c r="K24" s="9" t="str">
        <f t="shared" si="0"/>
        <v>N/A</v>
      </c>
    </row>
    <row r="25" spans="1:11" x14ac:dyDescent="0.2">
      <c r="A25" s="112" t="s">
        <v>832</v>
      </c>
      <c r="B25" s="37" t="s">
        <v>226</v>
      </c>
      <c r="C25" s="8">
        <v>6.1552853134000003</v>
      </c>
      <c r="D25" s="9" t="str">
        <f>IF($B25="N/A","N/A",IF(C25&gt;30,"No",IF(C25&lt;5,"No","Yes")))</f>
        <v>Yes</v>
      </c>
      <c r="E25" s="8">
        <v>6.0857538036000003</v>
      </c>
      <c r="F25" s="9" t="str">
        <f>IF($B25="N/A","N/A",IF(E25&gt;30,"No",IF(E25&lt;5,"No","Yes")))</f>
        <v>Yes</v>
      </c>
      <c r="G25" s="8" t="s">
        <v>1747</v>
      </c>
      <c r="H25" s="9" t="str">
        <f>IF($B25="N/A","N/A",IF(G25&gt;30,"No",IF(G25&lt;5,"No","Yes")))</f>
        <v>No</v>
      </c>
      <c r="I25" s="10">
        <v>-1.1299999999999999</v>
      </c>
      <c r="J25" s="10" t="s">
        <v>1747</v>
      </c>
      <c r="K25" s="9" t="str">
        <f t="shared" si="0"/>
        <v>N/A</v>
      </c>
    </row>
    <row r="26" spans="1:11" x14ac:dyDescent="0.2">
      <c r="A26" s="112" t="s">
        <v>833</v>
      </c>
      <c r="B26" s="37" t="s">
        <v>227</v>
      </c>
      <c r="C26" s="8">
        <v>19.083255379000001</v>
      </c>
      <c r="D26" s="9" t="str">
        <f>IF($B26="N/A","N/A",IF(C26&gt;75,"No",IF(C26&lt;15,"No","Yes")))</f>
        <v>Yes</v>
      </c>
      <c r="E26" s="8">
        <v>24.757952973999998</v>
      </c>
      <c r="F26" s="9" t="str">
        <f>IF($B26="N/A","N/A",IF(E26&gt;75,"No",IF(E26&lt;15,"No","Yes")))</f>
        <v>Yes</v>
      </c>
      <c r="G26" s="8" t="s">
        <v>1747</v>
      </c>
      <c r="H26" s="9" t="str">
        <f>IF($B26="N/A","N/A",IF(G26&gt;75,"No",IF(G26&lt;15,"No","Yes")))</f>
        <v>No</v>
      </c>
      <c r="I26" s="10">
        <v>29.74</v>
      </c>
      <c r="J26" s="10" t="s">
        <v>1747</v>
      </c>
      <c r="K26" s="9" t="str">
        <f t="shared" si="0"/>
        <v>N/A</v>
      </c>
    </row>
    <row r="27" spans="1:11" x14ac:dyDescent="0.2">
      <c r="A27" s="112" t="s">
        <v>834</v>
      </c>
      <c r="B27" s="37" t="s">
        <v>228</v>
      </c>
      <c r="C27" s="8">
        <v>74.761459307999999</v>
      </c>
      <c r="D27" s="9" t="str">
        <f>IF($B27="N/A","N/A",IF(C27&gt;70,"No",IF(C27&lt;25,"No","Yes")))</f>
        <v>No</v>
      </c>
      <c r="E27" s="8">
        <v>69.156293223000006</v>
      </c>
      <c r="F27" s="9" t="str">
        <f>IF($B27="N/A","N/A",IF(E27&gt;70,"No",IF(E27&lt;25,"No","Yes")))</f>
        <v>Yes</v>
      </c>
      <c r="G27" s="8" t="s">
        <v>1747</v>
      </c>
      <c r="H27" s="9" t="str">
        <f>IF($B27="N/A","N/A",IF(G27&gt;70,"No",IF(G27&lt;25,"No","Yes")))</f>
        <v>No</v>
      </c>
      <c r="I27" s="10">
        <v>-7.5</v>
      </c>
      <c r="J27" s="10" t="s">
        <v>1747</v>
      </c>
      <c r="K27" s="9" t="str">
        <f t="shared" si="0"/>
        <v>N/A</v>
      </c>
    </row>
    <row r="28" spans="1:11" x14ac:dyDescent="0.2">
      <c r="A28" s="112" t="s">
        <v>318</v>
      </c>
      <c r="B28" s="37" t="s">
        <v>229</v>
      </c>
      <c r="C28" s="8">
        <v>66.604303087000005</v>
      </c>
      <c r="D28" s="9" t="str">
        <f>IF($B28="N/A","N/A",IF(C28&gt;70,"No",IF(C28&lt;35,"No","Yes")))</f>
        <v>Yes</v>
      </c>
      <c r="E28" s="8">
        <v>53.388658368000002</v>
      </c>
      <c r="F28" s="9" t="str">
        <f>IF($B28="N/A","N/A",IF(E28&gt;70,"No",IF(E28&lt;35,"No","Yes")))</f>
        <v>Yes</v>
      </c>
      <c r="G28" s="8" t="s">
        <v>1747</v>
      </c>
      <c r="H28" s="9" t="str">
        <f>IF($B28="N/A","N/A",IF(G28&gt;70,"No",IF(G28&lt;35,"No","Yes")))</f>
        <v>No</v>
      </c>
      <c r="I28" s="10">
        <v>-19.8</v>
      </c>
      <c r="J28" s="10" t="s">
        <v>1747</v>
      </c>
      <c r="K28" s="9" t="str">
        <f t="shared" si="0"/>
        <v>N/A</v>
      </c>
    </row>
    <row r="29" spans="1:11" x14ac:dyDescent="0.2">
      <c r="A29" s="112" t="s">
        <v>835</v>
      </c>
      <c r="B29" s="37" t="s">
        <v>220</v>
      </c>
      <c r="C29" s="8">
        <v>2.1723314607000002</v>
      </c>
      <c r="D29" s="9" t="str">
        <f>IF($B29="N/A","N/A",IF(C29&gt;1,"Yes","No"))</f>
        <v>Yes</v>
      </c>
      <c r="E29" s="8">
        <v>2.0932642487000002</v>
      </c>
      <c r="F29" s="9" t="str">
        <f>IF($B29="N/A","N/A",IF(E29&gt;1,"Yes","No"))</f>
        <v>Yes</v>
      </c>
      <c r="G29" s="8" t="s">
        <v>1747</v>
      </c>
      <c r="H29" s="9" t="str">
        <f>IF($B29="N/A","N/A",IF(G29&gt;1,"Yes","No"))</f>
        <v>Yes</v>
      </c>
      <c r="I29" s="10">
        <v>-3.64</v>
      </c>
      <c r="J29" s="10" t="s">
        <v>1747</v>
      </c>
      <c r="K29" s="9" t="str">
        <f t="shared" si="0"/>
        <v>N/A</v>
      </c>
    </row>
    <row r="30" spans="1:11" x14ac:dyDescent="0.2">
      <c r="A30" s="112" t="s">
        <v>319</v>
      </c>
      <c r="B30" s="37" t="s">
        <v>213</v>
      </c>
      <c r="C30" s="8">
        <v>0</v>
      </c>
      <c r="D30" s="9" t="str">
        <f>IF($B30="N/A","N/A",IF(C30&gt;15,"No",IF(C30&lt;-15,"No","Yes")))</f>
        <v>N/A</v>
      </c>
      <c r="E30" s="8">
        <v>0</v>
      </c>
      <c r="F30" s="9" t="str">
        <f>IF($B30="N/A","N/A",IF(E30&gt;15,"No",IF(E30&lt;-15,"No","Yes")))</f>
        <v>N/A</v>
      </c>
      <c r="G30" s="8" t="s">
        <v>1747</v>
      </c>
      <c r="H30" s="9" t="str">
        <f>IF($B30="N/A","N/A",IF(G30&gt;15,"No",IF(G30&lt;-15,"No","Yes")))</f>
        <v>N/A</v>
      </c>
      <c r="I30" s="10" t="s">
        <v>1747</v>
      </c>
      <c r="J30" s="10" t="s">
        <v>1747</v>
      </c>
      <c r="K30" s="9" t="str">
        <f t="shared" si="0"/>
        <v>N/A</v>
      </c>
    </row>
    <row r="31" spans="1:11" x14ac:dyDescent="0.2">
      <c r="A31" s="112" t="s">
        <v>836</v>
      </c>
      <c r="B31" s="37" t="s">
        <v>213</v>
      </c>
      <c r="C31" s="8">
        <v>99.578651684999997</v>
      </c>
      <c r="D31" s="9" t="str">
        <f>IF($B31="N/A","N/A",IF(C31&gt;15,"No",IF(C31&lt;-15,"No","Yes")))</f>
        <v>N/A</v>
      </c>
      <c r="E31" s="8">
        <v>99.740932642000004</v>
      </c>
      <c r="F31" s="9" t="str">
        <f>IF($B31="N/A","N/A",IF(E31&gt;15,"No",IF(E31&lt;-15,"No","Yes")))</f>
        <v>N/A</v>
      </c>
      <c r="G31" s="8" t="s">
        <v>1747</v>
      </c>
      <c r="H31" s="9" t="str">
        <f>IF($B31="N/A","N/A",IF(G31&gt;15,"No",IF(G31&lt;-15,"No","Yes")))</f>
        <v>N/A</v>
      </c>
      <c r="I31" s="10">
        <v>0.16300000000000001</v>
      </c>
      <c r="J31" s="10" t="s">
        <v>1747</v>
      </c>
      <c r="K31" s="9" t="str">
        <f t="shared" si="0"/>
        <v>N/A</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t="s">
        <v>1747</v>
      </c>
      <c r="H33" s="9" t="str">
        <f>IF($B33="N/A","N/A",IF(G33&gt;15,"No",IF(G33&lt;-15,"No","Yes")))</f>
        <v>N/A</v>
      </c>
      <c r="I33" s="10">
        <v>0</v>
      </c>
      <c r="J33" s="10" t="s">
        <v>1747</v>
      </c>
      <c r="K33" s="9" t="str">
        <f t="shared" si="0"/>
        <v>N/A</v>
      </c>
    </row>
    <row r="34" spans="1:11" x14ac:dyDescent="0.2">
      <c r="A34" s="112" t="s">
        <v>322</v>
      </c>
      <c r="B34" s="37" t="s">
        <v>230</v>
      </c>
      <c r="C34" s="8">
        <v>0</v>
      </c>
      <c r="D34" s="9" t="str">
        <f>IF($B34="N/A","N/A",IF(C34&gt;=90,"Yes","No"))</f>
        <v>No</v>
      </c>
      <c r="E34" s="8">
        <v>0</v>
      </c>
      <c r="F34" s="9" t="str">
        <f>IF($B34="N/A","N/A",IF(E34&gt;=90,"Yes","No"))</f>
        <v>No</v>
      </c>
      <c r="G34" s="8" t="s">
        <v>1747</v>
      </c>
      <c r="H34" s="9" t="str">
        <f>IF($B34="N/A","N/A",IF(G34&gt;=90,"Yes","No"))</f>
        <v>Yes</v>
      </c>
      <c r="I34" s="10" t="s">
        <v>1747</v>
      </c>
      <c r="J34" s="10" t="s">
        <v>1747</v>
      </c>
      <c r="K34" s="9" t="str">
        <f t="shared" si="0"/>
        <v>N/A</v>
      </c>
    </row>
    <row r="35" spans="1:11" x14ac:dyDescent="0.2">
      <c r="A35" s="112" t="s">
        <v>323</v>
      </c>
      <c r="B35" s="37" t="s">
        <v>213</v>
      </c>
      <c r="C35" s="8">
        <v>32.104770813999998</v>
      </c>
      <c r="D35" s="9" t="str">
        <f>IF($B35="N/A","N/A",IF(C35&gt;15,"No",IF(C35&lt;-15,"No","Yes")))</f>
        <v>N/A</v>
      </c>
      <c r="E35" s="8">
        <v>14.107883816999999</v>
      </c>
      <c r="F35" s="9" t="str">
        <f>IF($B35="N/A","N/A",IF(E35&gt;15,"No",IF(E35&lt;-15,"No","Yes")))</f>
        <v>N/A</v>
      </c>
      <c r="G35" s="8" t="s">
        <v>1747</v>
      </c>
      <c r="H35" s="9" t="str">
        <f>IF($B35="N/A","N/A",IF(G35&gt;15,"No",IF(G35&lt;-15,"No","Yes")))</f>
        <v>N/A</v>
      </c>
      <c r="I35" s="10">
        <v>-56.1</v>
      </c>
      <c r="J35" s="10" t="s">
        <v>1747</v>
      </c>
      <c r="K35" s="9" t="str">
        <f t="shared" si="0"/>
        <v>N/A</v>
      </c>
    </row>
    <row r="36" spans="1:11" ht="25.5" x14ac:dyDescent="0.2">
      <c r="A36" s="112" t="s">
        <v>369</v>
      </c>
      <c r="B36" s="37" t="s">
        <v>213</v>
      </c>
      <c r="C36" s="8">
        <v>9.1019644528000008</v>
      </c>
      <c r="D36" s="9" t="str">
        <f>IF($B36="N/A","N/A",IF(C36&gt;15,"No",IF(C36&lt;-15,"No","Yes")))</f>
        <v>N/A</v>
      </c>
      <c r="E36" s="8">
        <v>8.9903181188999994</v>
      </c>
      <c r="F36" s="9" t="str">
        <f>IF($B36="N/A","N/A",IF(E36&gt;15,"No",IF(E36&lt;-15,"No","Yes")))</f>
        <v>N/A</v>
      </c>
      <c r="G36" s="8" t="s">
        <v>1747</v>
      </c>
      <c r="H36" s="9" t="str">
        <f>IF($B36="N/A","N/A",IF(G36&gt;15,"No",IF(G36&lt;-15,"No","Yes")))</f>
        <v>N/A</v>
      </c>
      <c r="I36" s="10">
        <v>-1.23</v>
      </c>
      <c r="J36" s="10" t="s">
        <v>1747</v>
      </c>
      <c r="K36" s="9" t="str">
        <f t="shared" si="0"/>
        <v>N/A</v>
      </c>
    </row>
    <row r="37" spans="1:11" x14ac:dyDescent="0.2">
      <c r="A37" s="112" t="s">
        <v>374</v>
      </c>
      <c r="B37" s="37" t="s">
        <v>231</v>
      </c>
      <c r="C37" s="8">
        <v>92.104770814000005</v>
      </c>
      <c r="D37" s="9" t="str">
        <f>IF($B37="N/A","N/A",IF(C37&gt;90,"No",IF(C37&lt;75,"No","Yes")))</f>
        <v>No</v>
      </c>
      <c r="E37" s="8">
        <v>91.701244813000002</v>
      </c>
      <c r="F37" s="9" t="str">
        <f>IF($B37="N/A","N/A",IF(E37&gt;90,"No",IF(E37&lt;75,"No","Yes")))</f>
        <v>No</v>
      </c>
      <c r="G37" s="8" t="s">
        <v>1747</v>
      </c>
      <c r="H37" s="9" t="str">
        <f>IF($B37="N/A","N/A",IF(G37&gt;90,"No",IF(G37&lt;75,"No","Yes")))</f>
        <v>No</v>
      </c>
      <c r="I37" s="10">
        <v>-0.438</v>
      </c>
      <c r="J37" s="10" t="s">
        <v>1747</v>
      </c>
      <c r="K37" s="9" t="str">
        <f>IF(J37="Div by 0", "N/A", IF(J37="N/A","N/A", IF(J37&gt;30, "No", IF(J37&lt;-30, "No", "Yes"))))</f>
        <v>N/A</v>
      </c>
    </row>
    <row r="38" spans="1:11" x14ac:dyDescent="0.2">
      <c r="A38" s="112" t="s">
        <v>375</v>
      </c>
      <c r="B38" s="37" t="s">
        <v>232</v>
      </c>
      <c r="C38" s="8">
        <v>5.8278765201000002</v>
      </c>
      <c r="D38" s="9" t="str">
        <f>IF($B38="N/A","N/A",IF(C38&gt;10,"No",IF(C38&lt;1,"No","Yes")))</f>
        <v>Yes</v>
      </c>
      <c r="E38" s="8">
        <v>4.8409405255999998</v>
      </c>
      <c r="F38" s="9" t="str">
        <f>IF($B38="N/A","N/A",IF(E38&gt;10,"No",IF(E38&lt;1,"No","Yes")))</f>
        <v>Yes</v>
      </c>
      <c r="G38" s="8" t="s">
        <v>1747</v>
      </c>
      <c r="H38" s="9" t="str">
        <f>IF($B38="N/A","N/A",IF(G38&gt;10,"No",IF(G38&lt;1,"No","Yes")))</f>
        <v>No</v>
      </c>
      <c r="I38" s="10">
        <v>-16.899999999999999</v>
      </c>
      <c r="J38" s="10" t="s">
        <v>1747</v>
      </c>
      <c r="K38" s="9" t="str">
        <f>IF(J38="Div by 0", "N/A", IF(J38="N/A","N/A", IF(J38&gt;30, "No", IF(J38&lt;-30, "No", "Yes"))))</f>
        <v>N/A</v>
      </c>
    </row>
    <row r="39" spans="1:11" x14ac:dyDescent="0.2">
      <c r="A39" s="112" t="s">
        <v>376</v>
      </c>
      <c r="B39" s="37" t="s">
        <v>233</v>
      </c>
      <c r="C39" s="8">
        <v>0.64546304960000001</v>
      </c>
      <c r="D39" s="9" t="str">
        <f>IF($B39="N/A","N/A",IF(C39&gt;2,"No",IF(C39&lt;=0,"No","Yes")))</f>
        <v>Yes</v>
      </c>
      <c r="E39" s="8">
        <v>2.4896265560000002</v>
      </c>
      <c r="F39" s="9" t="str">
        <f>IF($B39="N/A","N/A",IF(E39&gt;2,"No",IF(E39&lt;=0,"No","Yes")))</f>
        <v>No</v>
      </c>
      <c r="G39" s="8" t="s">
        <v>1747</v>
      </c>
      <c r="H39" s="9" t="str">
        <f>IF($B39="N/A","N/A",IF(G39&gt;2,"No",IF(G39&lt;=0,"No","Yes")))</f>
        <v>No</v>
      </c>
      <c r="I39" s="10">
        <v>285.7</v>
      </c>
      <c r="J39" s="10" t="s">
        <v>1747</v>
      </c>
      <c r="K39" s="9" t="str">
        <f>IF(J39="Div by 0", "N/A", IF(J39="N/A","N/A", IF(J39&gt;30, "No", IF(J39&lt;-30, "No", "Yes"))))</f>
        <v>N/A</v>
      </c>
    </row>
    <row r="40" spans="1:11" x14ac:dyDescent="0.2">
      <c r="A40" s="112" t="s">
        <v>377</v>
      </c>
      <c r="B40" s="37" t="s">
        <v>234</v>
      </c>
      <c r="C40" s="8">
        <v>0.84190832550000005</v>
      </c>
      <c r="D40" s="9" t="str">
        <f>IF($B40="N/A","N/A",IF(C40&gt;3,"No",IF(C40&lt;=0,"No","Yes")))</f>
        <v>Yes</v>
      </c>
      <c r="E40" s="8">
        <v>0.13831258639999999</v>
      </c>
      <c r="F40" s="9" t="str">
        <f>IF($B40="N/A","N/A",IF(E40&gt;3,"No",IF(E40&lt;=0,"No","Yes")))</f>
        <v>Yes</v>
      </c>
      <c r="G40" s="8" t="s">
        <v>1747</v>
      </c>
      <c r="H40" s="9" t="str">
        <f>IF($B40="N/A","N/A",IF(G40&gt;3,"No",IF(G40&lt;=0,"No","Yes")))</f>
        <v>No</v>
      </c>
      <c r="I40" s="10">
        <v>-83.6</v>
      </c>
      <c r="J40" s="10" t="s">
        <v>1747</v>
      </c>
      <c r="K40" s="9" t="str">
        <f>IF(J40="Div by 0", "N/A", IF(J40="N/A","N/A", IF(J40&gt;30, "No", IF(J40&lt;-30, "No", "Yes"))))</f>
        <v>N/A</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7148</v>
      </c>
      <c r="D6" s="9" t="str">
        <f>IF($B6="N/A","N/A",IF(C6&gt;15,"No",IF(C6&lt;-15,"No","Yes")))</f>
        <v>N/A</v>
      </c>
      <c r="E6" s="38">
        <v>7055</v>
      </c>
      <c r="F6" s="9" t="str">
        <f>IF($B6="N/A","N/A",IF(E6&gt;15,"No",IF(E6&lt;-15,"No","Yes")))</f>
        <v>N/A</v>
      </c>
      <c r="G6" s="38">
        <v>6985</v>
      </c>
      <c r="H6" s="9" t="str">
        <f>IF($B6="N/A","N/A",IF(G6&gt;15,"No",IF(G6&lt;-15,"No","Yes")))</f>
        <v>N/A</v>
      </c>
      <c r="I6" s="10">
        <v>-1.3</v>
      </c>
      <c r="J6" s="10">
        <v>-0.99199999999999999</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956.91494123999996</v>
      </c>
      <c r="D9" s="9" t="str">
        <f>IF($B9="N/A","N/A",IF(C9&gt;15,"No",IF(C9&lt;-15,"No","Yes")))</f>
        <v>N/A</v>
      </c>
      <c r="E9" s="98">
        <v>1080.9700921000001</v>
      </c>
      <c r="F9" s="9" t="str">
        <f>IF($B9="N/A","N/A",IF(E9&gt;15,"No",IF(E9&lt;-15,"No","Yes")))</f>
        <v>N/A</v>
      </c>
      <c r="G9" s="98">
        <v>1011.9076593</v>
      </c>
      <c r="H9" s="9" t="str">
        <f>IF($B9="N/A","N/A",IF(G9&gt;15,"No",IF(G9&lt;-15,"No","Yes")))</f>
        <v>N/A</v>
      </c>
      <c r="I9" s="10">
        <v>12.96</v>
      </c>
      <c r="J9" s="10">
        <v>-6.39</v>
      </c>
      <c r="K9" s="9" t="str">
        <f t="shared" si="0"/>
        <v>Yes</v>
      </c>
    </row>
    <row r="10" spans="1:11" x14ac:dyDescent="0.2">
      <c r="A10" s="112" t="s">
        <v>309</v>
      </c>
      <c r="B10" s="37" t="s">
        <v>213</v>
      </c>
      <c r="C10" s="8">
        <v>6.9949636300000007E-2</v>
      </c>
      <c r="D10" s="9" t="str">
        <f>IF($B10="N/A","N/A",IF(C10&gt;15,"No",IF(C10&lt;-15,"No","Yes")))</f>
        <v>N/A</v>
      </c>
      <c r="E10" s="8">
        <v>5.6697377700000003E-2</v>
      </c>
      <c r="F10" s="9" t="str">
        <f>IF($B10="N/A","N/A",IF(E10&gt;15,"No",IF(E10&lt;-15,"No","Yes")))</f>
        <v>N/A</v>
      </c>
      <c r="G10" s="8">
        <v>4.2949176800000002E-2</v>
      </c>
      <c r="H10" s="9" t="str">
        <f>IF($B10="N/A","N/A",IF(G10&gt;15,"No",IF(G10&lt;-15,"No","Yes")))</f>
        <v>N/A</v>
      </c>
      <c r="I10" s="10">
        <v>-18.899999999999999</v>
      </c>
      <c r="J10" s="10">
        <v>-24.2</v>
      </c>
      <c r="K10" s="9" t="str">
        <f t="shared" si="0"/>
        <v>Yes</v>
      </c>
    </row>
    <row r="11" spans="1:11" x14ac:dyDescent="0.2">
      <c r="A11" s="112" t="s">
        <v>826</v>
      </c>
      <c r="B11" s="37" t="s">
        <v>213</v>
      </c>
      <c r="C11" s="98">
        <v>471.6</v>
      </c>
      <c r="D11" s="9" t="str">
        <f>IF($B11="N/A","N/A",IF(C11&gt;15,"No",IF(C11&lt;-15,"No","Yes")))</f>
        <v>N/A</v>
      </c>
      <c r="E11" s="98">
        <v>289.75</v>
      </c>
      <c r="F11" s="9" t="str">
        <f>IF($B11="N/A","N/A",IF(E11&gt;15,"No",IF(E11&lt;-15,"No","Yes")))</f>
        <v>N/A</v>
      </c>
      <c r="G11" s="98">
        <v>599.33333332999996</v>
      </c>
      <c r="H11" s="9" t="str">
        <f>IF($B11="N/A","N/A",IF(G11&gt;15,"No",IF(G11&lt;-15,"No","Yes")))</f>
        <v>N/A</v>
      </c>
      <c r="I11" s="10">
        <v>-38.6</v>
      </c>
      <c r="J11" s="10">
        <v>106.8</v>
      </c>
      <c r="K11" s="9" t="str">
        <f t="shared" si="0"/>
        <v>No</v>
      </c>
    </row>
    <row r="12" spans="1:11" x14ac:dyDescent="0.2">
      <c r="A12" s="112" t="s">
        <v>310</v>
      </c>
      <c r="B12" s="37" t="s">
        <v>214</v>
      </c>
      <c r="C12" s="8">
        <v>99.776161164000001</v>
      </c>
      <c r="D12" s="9" t="str">
        <f>IF($B12="N/A","N/A",IF(C12&gt;100,"No",IF(C12&lt;95,"No","Yes")))</f>
        <v>Yes</v>
      </c>
      <c r="E12" s="8">
        <v>99.603118355999996</v>
      </c>
      <c r="F12" s="9" t="str">
        <f>IF($B12="N/A","N/A",IF(E12&gt;100,"No",IF(E12&lt;95,"No","Yes")))</f>
        <v>Yes</v>
      </c>
      <c r="G12" s="8">
        <v>99.570508231999995</v>
      </c>
      <c r="H12" s="9" t="str">
        <f>IF($B12="N/A","N/A",IF(G12&gt;100,"No",IF(G12&lt;95,"No","Yes")))</f>
        <v>Yes</v>
      </c>
      <c r="I12" s="10">
        <v>-0.17299999999999999</v>
      </c>
      <c r="J12" s="10">
        <v>-3.3000000000000002E-2</v>
      </c>
      <c r="K12" s="9" t="str">
        <f t="shared" si="0"/>
        <v>Yes</v>
      </c>
    </row>
    <row r="13" spans="1:11" x14ac:dyDescent="0.2">
      <c r="A13" s="112" t="s">
        <v>827</v>
      </c>
      <c r="B13" s="37" t="s">
        <v>220</v>
      </c>
      <c r="C13" s="8">
        <v>1.1445597308</v>
      </c>
      <c r="D13" s="9" t="str">
        <f>IF($B13="N/A","N/A",IF(C13&gt;1,"Yes","No"))</f>
        <v>Yes</v>
      </c>
      <c r="E13" s="8">
        <v>1.1499928846</v>
      </c>
      <c r="F13" s="9" t="str">
        <f>IF($B13="N/A","N/A",IF(E13&gt;1,"Yes","No"))</f>
        <v>Yes</v>
      </c>
      <c r="G13" s="8">
        <v>1.158015816</v>
      </c>
      <c r="H13" s="9" t="str">
        <f>IF($B13="N/A","N/A",IF(G13&gt;1,"Yes","No"))</f>
        <v>Yes</v>
      </c>
      <c r="I13" s="10">
        <v>0.47470000000000001</v>
      </c>
      <c r="J13" s="10">
        <v>0.69769999999999999</v>
      </c>
      <c r="K13" s="9" t="str">
        <f t="shared" si="0"/>
        <v>Yes</v>
      </c>
    </row>
    <row r="14" spans="1:11" x14ac:dyDescent="0.2">
      <c r="A14" s="112" t="s">
        <v>311</v>
      </c>
      <c r="B14" s="37" t="s">
        <v>214</v>
      </c>
      <c r="C14" s="8">
        <v>93.242865136999995</v>
      </c>
      <c r="D14" s="9" t="str">
        <f>IF($B14="N/A","N/A",IF(C14&gt;100,"No",IF(C14&lt;95,"No","Yes")))</f>
        <v>No</v>
      </c>
      <c r="E14" s="8">
        <v>92.161587526999995</v>
      </c>
      <c r="F14" s="9" t="str">
        <f>IF($B14="N/A","N/A",IF(E14&gt;100,"No",IF(E14&lt;95,"No","Yes")))</f>
        <v>No</v>
      </c>
      <c r="G14" s="8">
        <v>93.027916965000003</v>
      </c>
      <c r="H14" s="9" t="str">
        <f>IF($B14="N/A","N/A",IF(G14&gt;100,"No",IF(G14&lt;95,"No","Yes")))</f>
        <v>No</v>
      </c>
      <c r="I14" s="10">
        <v>-1.1599999999999999</v>
      </c>
      <c r="J14" s="10">
        <v>0.94</v>
      </c>
      <c r="K14" s="9" t="str">
        <f t="shared" si="0"/>
        <v>Yes</v>
      </c>
    </row>
    <row r="15" spans="1:11" x14ac:dyDescent="0.2">
      <c r="A15" s="112" t="s">
        <v>828</v>
      </c>
      <c r="B15" s="37" t="s">
        <v>221</v>
      </c>
      <c r="C15" s="8">
        <v>9.1995498874999999</v>
      </c>
      <c r="D15" s="9" t="str">
        <f>IF($B15="N/A","N/A",IF(C15&gt;3,"Yes","No"))</f>
        <v>Yes</v>
      </c>
      <c r="E15" s="8">
        <v>9.3975699785</v>
      </c>
      <c r="F15" s="9" t="str">
        <f>IF($B15="N/A","N/A",IF(E15&gt;3,"Yes","No"))</f>
        <v>Yes</v>
      </c>
      <c r="G15" s="8">
        <v>9.8254847645000005</v>
      </c>
      <c r="H15" s="9" t="str">
        <f>IF($B15="N/A","N/A",IF(G15&gt;3,"Yes","No"))</f>
        <v>Yes</v>
      </c>
      <c r="I15" s="10">
        <v>2.1520000000000001</v>
      </c>
      <c r="J15" s="10">
        <v>4.5529999999999999</v>
      </c>
      <c r="K15" s="9" t="str">
        <f t="shared" si="0"/>
        <v>Yes</v>
      </c>
    </row>
    <row r="16" spans="1:11" x14ac:dyDescent="0.2">
      <c r="A16" s="112" t="s">
        <v>829</v>
      </c>
      <c r="B16" s="37" t="s">
        <v>222</v>
      </c>
      <c r="C16" s="8">
        <v>13.428371572</v>
      </c>
      <c r="D16" s="9" t="str">
        <f>IF($B16="N/A","N/A",IF(C16&gt;=8,"No",IF(C16&lt;2,"No","Yes")))</f>
        <v>No</v>
      </c>
      <c r="E16" s="8">
        <v>13.032184886</v>
      </c>
      <c r="F16" s="9" t="str">
        <f>IF($B16="N/A","N/A",IF(E16&gt;=8,"No",IF(E16&lt;2,"No","Yes")))</f>
        <v>No</v>
      </c>
      <c r="G16" s="8">
        <v>11.850085911000001</v>
      </c>
      <c r="H16" s="9" t="str">
        <f>IF($B16="N/A","N/A",IF(G16&gt;=8,"No",IF(G16&lt;2,"No","Yes")))</f>
        <v>No</v>
      </c>
      <c r="I16" s="10">
        <v>-2.95</v>
      </c>
      <c r="J16" s="10">
        <v>-9.07</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99.928418038999993</v>
      </c>
      <c r="H17" s="9" t="str">
        <f>IF($B17="N/A","N/A",IF(G17&gt;100,"No",IF(G17&lt;98,"No","Yes")))</f>
        <v>Yes</v>
      </c>
      <c r="I17" s="10">
        <v>0</v>
      </c>
      <c r="J17" s="10">
        <v>-7.1999999999999995E-2</v>
      </c>
      <c r="K17" s="9" t="str">
        <f t="shared" si="0"/>
        <v>Yes</v>
      </c>
    </row>
    <row r="18" spans="1:11" x14ac:dyDescent="0.2">
      <c r="A18" s="112" t="s">
        <v>31</v>
      </c>
      <c r="B18" s="37" t="s">
        <v>214</v>
      </c>
      <c r="C18" s="8">
        <v>76.594851707000004</v>
      </c>
      <c r="D18" s="9" t="str">
        <f>IF($B18="N/A","N/A",IF(C18&gt;100,"No",IF(C18&lt;95,"No","Yes")))</f>
        <v>No</v>
      </c>
      <c r="E18" s="8">
        <v>78.072289157</v>
      </c>
      <c r="F18" s="9" t="str">
        <f>IF($B18="N/A","N/A",IF(E18&gt;100,"No",IF(E18&lt;95,"No","Yes")))</f>
        <v>No</v>
      </c>
      <c r="G18" s="8">
        <v>82.190408016999996</v>
      </c>
      <c r="H18" s="9" t="str">
        <f>IF($B18="N/A","N/A",IF(G18&gt;100,"No",IF(G18&lt;95,"No","Yes")))</f>
        <v>No</v>
      </c>
      <c r="I18" s="10">
        <v>1.929</v>
      </c>
      <c r="J18" s="10">
        <v>5.2750000000000004</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94.044380816</v>
      </c>
      <c r="H20" s="9" t="str">
        <f>IF($B20="N/A","N/A",IF(G20&gt;100,"No",IF(G20&lt;98,"No","Yes")))</f>
        <v>No</v>
      </c>
      <c r="I20" s="10">
        <v>0</v>
      </c>
      <c r="J20" s="10">
        <v>-5.96</v>
      </c>
      <c r="K20" s="9" t="str">
        <f t="shared" si="0"/>
        <v>Yes</v>
      </c>
    </row>
    <row r="21" spans="1:11" x14ac:dyDescent="0.2">
      <c r="A21" s="112" t="s">
        <v>831</v>
      </c>
      <c r="B21" s="37" t="s">
        <v>225</v>
      </c>
      <c r="C21" s="8">
        <v>7.4932848348999999</v>
      </c>
      <c r="D21" s="9" t="str">
        <f>IF($B21="N/A","N/A",IF(C21&gt;=2,"Yes","No"))</f>
        <v>Yes</v>
      </c>
      <c r="E21" s="8">
        <v>7.5671155208999998</v>
      </c>
      <c r="F21" s="9" t="str">
        <f>IF($B21="N/A","N/A",IF(E21&gt;=2,"Yes","No"))</f>
        <v>Yes</v>
      </c>
      <c r="G21" s="8">
        <v>7.8384837875000004</v>
      </c>
      <c r="H21" s="9" t="str">
        <f>IF($B21="N/A","N/A",IF(G21&gt;=2,"Yes","No"))</f>
        <v>Yes</v>
      </c>
      <c r="I21" s="10">
        <v>0.98529999999999995</v>
      </c>
      <c r="J21" s="10">
        <v>3.5859999999999999</v>
      </c>
      <c r="K21" s="9" t="str">
        <f t="shared" si="0"/>
        <v>Yes</v>
      </c>
    </row>
    <row r="22" spans="1:11" x14ac:dyDescent="0.2">
      <c r="A22" s="112" t="s">
        <v>832</v>
      </c>
      <c r="B22" s="37" t="s">
        <v>226</v>
      </c>
      <c r="C22" s="8">
        <v>7.2188024622000002</v>
      </c>
      <c r="D22" s="9" t="str">
        <f>IF($B22="N/A","N/A",IF(C22&gt;30,"No",IF(C22&lt;5,"No","Yes")))</f>
        <v>Yes</v>
      </c>
      <c r="E22" s="8">
        <v>7.2572643514999999</v>
      </c>
      <c r="F22" s="9" t="str">
        <f>IF($B22="N/A","N/A",IF(E22&gt;30,"No",IF(E22&lt;5,"No","Yes")))</f>
        <v>Yes</v>
      </c>
      <c r="G22" s="8">
        <v>7.8855229105999998</v>
      </c>
      <c r="H22" s="9" t="str">
        <f>IF($B22="N/A","N/A",IF(G22&gt;30,"No",IF(G22&lt;5,"No","Yes")))</f>
        <v>Yes</v>
      </c>
      <c r="I22" s="10">
        <v>0.53280000000000005</v>
      </c>
      <c r="J22" s="10">
        <v>8.657</v>
      </c>
      <c r="K22" s="9" t="str">
        <f t="shared" si="0"/>
        <v>Yes</v>
      </c>
    </row>
    <row r="23" spans="1:11" x14ac:dyDescent="0.2">
      <c r="A23" s="112" t="s">
        <v>833</v>
      </c>
      <c r="B23" s="37" t="s">
        <v>227</v>
      </c>
      <c r="C23" s="8">
        <v>32.750419698000002</v>
      </c>
      <c r="D23" s="9" t="str">
        <f>IF($B23="N/A","N/A",IF(C23&gt;75,"No",IF(C23&lt;15,"No","Yes")))</f>
        <v>Yes</v>
      </c>
      <c r="E23" s="8">
        <v>32.119064493000003</v>
      </c>
      <c r="F23" s="9" t="str">
        <f>IF($B23="N/A","N/A",IF(E23&gt;75,"No",IF(E23&lt;15,"No","Yes")))</f>
        <v>Yes</v>
      </c>
      <c r="G23" s="8">
        <v>32.151012330999997</v>
      </c>
      <c r="H23" s="9" t="str">
        <f>IF($B23="N/A","N/A",IF(G23&gt;75,"No",IF(G23&lt;15,"No","Yes")))</f>
        <v>Yes</v>
      </c>
      <c r="I23" s="10">
        <v>-1.93</v>
      </c>
      <c r="J23" s="10">
        <v>9.9500000000000005E-2</v>
      </c>
      <c r="K23" s="9" t="str">
        <f t="shared" si="0"/>
        <v>Yes</v>
      </c>
    </row>
    <row r="24" spans="1:11" x14ac:dyDescent="0.2">
      <c r="A24" s="112" t="s">
        <v>834</v>
      </c>
      <c r="B24" s="37" t="s">
        <v>228</v>
      </c>
      <c r="C24" s="8">
        <v>60.030777839999999</v>
      </c>
      <c r="D24" s="9" t="str">
        <f>IF($B24="N/A","N/A",IF(C24&gt;70,"No",IF(C24&lt;25,"No","Yes")))</f>
        <v>Yes</v>
      </c>
      <c r="E24" s="8">
        <v>60.623671154999997</v>
      </c>
      <c r="F24" s="9" t="str">
        <f>IF($B24="N/A","N/A",IF(E24&gt;70,"No",IF(E24&lt;25,"No","Yes")))</f>
        <v>Yes</v>
      </c>
      <c r="G24" s="8">
        <v>59.963464758999997</v>
      </c>
      <c r="H24" s="9" t="str">
        <f>IF($B24="N/A","N/A",IF(G24&gt;70,"No",IF(G24&lt;25,"No","Yes")))</f>
        <v>Yes</v>
      </c>
      <c r="I24" s="10">
        <v>0.98760000000000003</v>
      </c>
      <c r="J24" s="10">
        <v>-1.0900000000000001</v>
      </c>
      <c r="K24" s="9" t="str">
        <f t="shared" si="0"/>
        <v>Yes</v>
      </c>
    </row>
    <row r="25" spans="1:11" x14ac:dyDescent="0.2">
      <c r="A25" s="112" t="s">
        <v>318</v>
      </c>
      <c r="B25" s="37" t="s">
        <v>229</v>
      </c>
      <c r="C25" s="8">
        <v>29.78455512</v>
      </c>
      <c r="D25" s="9" t="str">
        <f>IF($B25="N/A","N/A",IF(C25&gt;70,"No",IF(C25&lt;35,"No","Yes")))</f>
        <v>No</v>
      </c>
      <c r="E25" s="8">
        <v>28.901488306000001</v>
      </c>
      <c r="F25" s="9" t="str">
        <f>IF($B25="N/A","N/A",IF(E25&gt;70,"No",IF(E25&lt;35,"No","Yes")))</f>
        <v>No</v>
      </c>
      <c r="G25" s="8">
        <v>30.035790981000002</v>
      </c>
      <c r="H25" s="9" t="str">
        <f>IF($B25="N/A","N/A",IF(G25&gt;70,"No",IF(G25&lt;35,"No","Yes")))</f>
        <v>No</v>
      </c>
      <c r="I25" s="10">
        <v>-2.96</v>
      </c>
      <c r="J25" s="10">
        <v>3.9249999999999998</v>
      </c>
      <c r="K25" s="9" t="str">
        <f t="shared" si="0"/>
        <v>Yes</v>
      </c>
    </row>
    <row r="26" spans="1:11" x14ac:dyDescent="0.2">
      <c r="A26" s="112" t="s">
        <v>835</v>
      </c>
      <c r="B26" s="37" t="s">
        <v>220</v>
      </c>
      <c r="C26" s="8">
        <v>2.1864725222999999</v>
      </c>
      <c r="D26" s="9" t="str">
        <f>IF($B26="N/A","N/A",IF(C26&gt;1,"Yes","No"))</f>
        <v>Yes</v>
      </c>
      <c r="E26" s="8">
        <v>2.190779794</v>
      </c>
      <c r="F26" s="9" t="str">
        <f>IF($B26="N/A","N/A",IF(E26&gt;1,"Yes","No"))</f>
        <v>Yes</v>
      </c>
      <c r="G26" s="8">
        <v>2.0695900857999998</v>
      </c>
      <c r="H26" s="9" t="str">
        <f>IF($B26="N/A","N/A",IF(G26&gt;1,"Yes","No"))</f>
        <v>Yes</v>
      </c>
      <c r="I26" s="10">
        <v>0.19700000000000001</v>
      </c>
      <c r="J26" s="10">
        <v>-5.53</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99.107562236000007</v>
      </c>
      <c r="D28" s="9" t="str">
        <f>IF($B28="N/A","N/A",IF(C28&gt;15,"No",IF(C28&lt;-15,"No","Yes")))</f>
        <v>N/A</v>
      </c>
      <c r="E28" s="8">
        <v>87.788131437000004</v>
      </c>
      <c r="F28" s="9" t="str">
        <f>IF($B28="N/A","N/A",IF(E28&gt;15,"No",IF(E28&lt;-15,"No","Yes")))</f>
        <v>N/A</v>
      </c>
      <c r="G28" s="8">
        <v>87.988560534000001</v>
      </c>
      <c r="H28" s="9" t="str">
        <f>IF($B28="N/A","N/A",IF(G28&gt;15,"No",IF(G28&lt;-15,"No","Yes")))</f>
        <v>N/A</v>
      </c>
      <c r="I28" s="10">
        <v>-11.4</v>
      </c>
      <c r="J28" s="10">
        <v>0.2283</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162741</v>
      </c>
      <c r="D6" s="9" t="str">
        <f>IF(OR($B6="N/A",$C6="N/A"),"N/A",IF(C6&lt;0,"No","Yes"))</f>
        <v>N/A</v>
      </c>
      <c r="E6" s="38">
        <v>158494</v>
      </c>
      <c r="F6" s="9" t="str">
        <f>IF($B6="N/A","N/A",IF(E6&lt;0,"No","Yes"))</f>
        <v>N/A</v>
      </c>
      <c r="G6" s="38">
        <v>177587</v>
      </c>
      <c r="H6" s="9" t="str">
        <f>IF($B6="N/A","N/A",IF(G6&lt;0,"No","Yes"))</f>
        <v>N/A</v>
      </c>
      <c r="I6" s="10">
        <v>-2.61</v>
      </c>
      <c r="J6" s="10">
        <v>12.05</v>
      </c>
      <c r="K6" s="9" t="str">
        <f t="shared" ref="K6:K35" si="0">IF(J6="Div by 0", "N/A", IF(J6="N/A","N/A", IF(J6&gt;30, "No", IF(J6&lt;-30, "No", "Yes"))))</f>
        <v>Yes</v>
      </c>
    </row>
    <row r="7" spans="1:11" x14ac:dyDescent="0.2">
      <c r="A7" s="112" t="s">
        <v>438</v>
      </c>
      <c r="B7" s="107" t="s">
        <v>213</v>
      </c>
      <c r="C7" s="9">
        <v>0.30908007199999998</v>
      </c>
      <c r="D7" s="9" t="str">
        <f t="shared" ref="D7:D17" si="1">IF(OR($B7="N/A",$C7="N/A"),"N/A",IF(C7&lt;0,"No","Yes"))</f>
        <v>N/A</v>
      </c>
      <c r="E7" s="9">
        <v>0.50159627490000003</v>
      </c>
      <c r="F7" s="9" t="str">
        <f t="shared" ref="F7:F17" si="2">IF($B7="N/A","N/A",IF(E7&lt;0,"No","Yes"))</f>
        <v>N/A</v>
      </c>
      <c r="G7" s="9">
        <v>0.56591980269999997</v>
      </c>
      <c r="H7" s="9" t="str">
        <f t="shared" ref="H7:H17" si="3">IF($B7="N/A","N/A",IF(G7&lt;0,"No","Yes"))</f>
        <v>N/A</v>
      </c>
      <c r="I7" s="10">
        <v>62.29</v>
      </c>
      <c r="J7" s="10">
        <v>12.82</v>
      </c>
      <c r="K7" s="9" t="str">
        <f t="shared" si="0"/>
        <v>Yes</v>
      </c>
    </row>
    <row r="8" spans="1:11" x14ac:dyDescent="0.2">
      <c r="A8" s="112" t="s">
        <v>439</v>
      </c>
      <c r="B8" s="107" t="s">
        <v>213</v>
      </c>
      <c r="C8" s="9">
        <v>27.311494952</v>
      </c>
      <c r="D8" s="9" t="str">
        <f t="shared" si="1"/>
        <v>N/A</v>
      </c>
      <c r="E8" s="9">
        <v>27.231314749999999</v>
      </c>
      <c r="F8" s="9" t="str">
        <f t="shared" si="2"/>
        <v>N/A</v>
      </c>
      <c r="G8" s="9">
        <v>25.548604346000001</v>
      </c>
      <c r="H8" s="9" t="str">
        <f t="shared" si="3"/>
        <v>N/A</v>
      </c>
      <c r="I8" s="10">
        <v>-0.29399999999999998</v>
      </c>
      <c r="J8" s="10">
        <v>-6.18</v>
      </c>
      <c r="K8" s="9" t="str">
        <f t="shared" si="0"/>
        <v>Yes</v>
      </c>
    </row>
    <row r="9" spans="1:11" x14ac:dyDescent="0.2">
      <c r="A9" s="112" t="s">
        <v>440</v>
      </c>
      <c r="B9" s="107" t="s">
        <v>213</v>
      </c>
      <c r="C9" s="9">
        <v>34.149968354999999</v>
      </c>
      <c r="D9" s="9" t="str">
        <f t="shared" si="1"/>
        <v>N/A</v>
      </c>
      <c r="E9" s="9">
        <v>32.593031912999997</v>
      </c>
      <c r="F9" s="9" t="str">
        <f t="shared" si="2"/>
        <v>N/A</v>
      </c>
      <c r="G9" s="9">
        <v>31.601975370000002</v>
      </c>
      <c r="H9" s="9" t="str">
        <f t="shared" si="3"/>
        <v>N/A</v>
      </c>
      <c r="I9" s="10">
        <v>-4.5599999999999996</v>
      </c>
      <c r="J9" s="10">
        <v>-3.04</v>
      </c>
      <c r="K9" s="9" t="str">
        <f t="shared" si="0"/>
        <v>Yes</v>
      </c>
    </row>
    <row r="10" spans="1:11" x14ac:dyDescent="0.2">
      <c r="A10" s="112" t="s">
        <v>441</v>
      </c>
      <c r="B10" s="107" t="s">
        <v>213</v>
      </c>
      <c r="C10" s="9">
        <v>37.675816173999998</v>
      </c>
      <c r="D10" s="9" t="str">
        <f t="shared" si="1"/>
        <v>N/A</v>
      </c>
      <c r="E10" s="9">
        <v>39.000214518999996</v>
      </c>
      <c r="F10" s="9" t="str">
        <f t="shared" si="2"/>
        <v>N/A</v>
      </c>
      <c r="G10" s="9">
        <v>40.675837758</v>
      </c>
      <c r="H10" s="9" t="str">
        <f t="shared" si="3"/>
        <v>N/A</v>
      </c>
      <c r="I10" s="10">
        <v>3.5150000000000001</v>
      </c>
      <c r="J10" s="10">
        <v>4.2960000000000003</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97.833981602999998</v>
      </c>
      <c r="D12" s="9" t="str">
        <f t="shared" si="1"/>
        <v>N/A</v>
      </c>
      <c r="E12" s="9">
        <v>99.229623833999995</v>
      </c>
      <c r="F12" s="9" t="str">
        <f t="shared" si="2"/>
        <v>N/A</v>
      </c>
      <c r="G12" s="9">
        <v>99.229110238999993</v>
      </c>
      <c r="H12" s="9" t="str">
        <f t="shared" si="3"/>
        <v>N/A</v>
      </c>
      <c r="I12" s="10">
        <v>1.427</v>
      </c>
      <c r="J12" s="10">
        <v>-1E-3</v>
      </c>
      <c r="K12" s="9" t="str">
        <f t="shared" si="0"/>
        <v>Yes</v>
      </c>
    </row>
    <row r="13" spans="1:11" x14ac:dyDescent="0.2">
      <c r="A13" s="28" t="s">
        <v>827</v>
      </c>
      <c r="B13" s="107" t="s">
        <v>213</v>
      </c>
      <c r="C13" s="9">
        <v>1.1410159783</v>
      </c>
      <c r="D13" s="9" t="str">
        <f t="shared" si="1"/>
        <v>N/A</v>
      </c>
      <c r="E13" s="9">
        <v>1.1496633243000001</v>
      </c>
      <c r="F13" s="9" t="str">
        <f t="shared" si="2"/>
        <v>N/A</v>
      </c>
      <c r="G13" s="9">
        <v>1.1863714263</v>
      </c>
      <c r="H13" s="9" t="str">
        <f t="shared" si="3"/>
        <v>N/A</v>
      </c>
      <c r="I13" s="10">
        <v>0.75790000000000002</v>
      </c>
      <c r="J13" s="10">
        <v>3.1930000000000001</v>
      </c>
      <c r="K13" s="9" t="str">
        <f t="shared" si="0"/>
        <v>Yes</v>
      </c>
    </row>
    <row r="14" spans="1:11" x14ac:dyDescent="0.2">
      <c r="A14" s="28" t="s">
        <v>311</v>
      </c>
      <c r="B14" s="107" t="s">
        <v>213</v>
      </c>
      <c r="C14" s="9">
        <v>94.960089959000001</v>
      </c>
      <c r="D14" s="9" t="str">
        <f t="shared" si="1"/>
        <v>N/A</v>
      </c>
      <c r="E14" s="9">
        <v>96.044014283999999</v>
      </c>
      <c r="F14" s="9" t="str">
        <f t="shared" si="2"/>
        <v>N/A</v>
      </c>
      <c r="G14" s="9">
        <v>96.412462624</v>
      </c>
      <c r="H14" s="9" t="str">
        <f t="shared" si="3"/>
        <v>N/A</v>
      </c>
      <c r="I14" s="10">
        <v>1.141</v>
      </c>
      <c r="J14" s="10">
        <v>0.3836</v>
      </c>
      <c r="K14" s="9" t="str">
        <f t="shared" si="0"/>
        <v>Yes</v>
      </c>
    </row>
    <row r="15" spans="1:11" x14ac:dyDescent="0.2">
      <c r="A15" s="28" t="s">
        <v>828</v>
      </c>
      <c r="B15" s="107" t="s">
        <v>213</v>
      </c>
      <c r="C15" s="9">
        <v>9.9865664978000002</v>
      </c>
      <c r="D15" s="9" t="str">
        <f t="shared" si="1"/>
        <v>N/A</v>
      </c>
      <c r="E15" s="9">
        <v>10.241308861</v>
      </c>
      <c r="F15" s="9" t="str">
        <f t="shared" si="2"/>
        <v>N/A</v>
      </c>
      <c r="G15" s="9">
        <v>10.198994253</v>
      </c>
      <c r="H15" s="9" t="str">
        <f t="shared" si="3"/>
        <v>N/A</v>
      </c>
      <c r="I15" s="10">
        <v>2.5510000000000002</v>
      </c>
      <c r="J15" s="10">
        <v>-0.41299999999999998</v>
      </c>
      <c r="K15" s="9" t="str">
        <f t="shared" si="0"/>
        <v>Yes</v>
      </c>
    </row>
    <row r="16" spans="1:11" x14ac:dyDescent="0.2">
      <c r="A16" s="28" t="s">
        <v>837</v>
      </c>
      <c r="B16" s="107" t="s">
        <v>213</v>
      </c>
      <c r="C16" s="9">
        <v>4.9994715269999999</v>
      </c>
      <c r="D16" s="9" t="str">
        <f t="shared" si="1"/>
        <v>N/A</v>
      </c>
      <c r="E16" s="9">
        <v>5.0164266639999999</v>
      </c>
      <c r="F16" s="9" t="str">
        <f t="shared" si="2"/>
        <v>N/A</v>
      </c>
      <c r="G16" s="9">
        <v>4.9009282519999999</v>
      </c>
      <c r="H16" s="9" t="str">
        <f t="shared" si="3"/>
        <v>N/A</v>
      </c>
      <c r="I16" s="10">
        <v>0.33910000000000001</v>
      </c>
      <c r="J16" s="10">
        <v>-2.2999999999999998</v>
      </c>
      <c r="K16" s="9" t="str">
        <f t="shared" si="0"/>
        <v>Yes</v>
      </c>
    </row>
    <row r="17" spans="1:11" x14ac:dyDescent="0.2">
      <c r="A17" s="28" t="s">
        <v>830</v>
      </c>
      <c r="B17" s="107" t="s">
        <v>213</v>
      </c>
      <c r="C17" s="9">
        <v>4.9672745455999996</v>
      </c>
      <c r="D17" s="9" t="str">
        <f t="shared" si="1"/>
        <v>N/A</v>
      </c>
      <c r="E17" s="9">
        <v>5.2717211688000001</v>
      </c>
      <c r="F17" s="9" t="str">
        <f t="shared" si="2"/>
        <v>N/A</v>
      </c>
      <c r="G17" s="9">
        <v>7.0130076717999996</v>
      </c>
      <c r="H17" s="9" t="str">
        <f t="shared" si="3"/>
        <v>N/A</v>
      </c>
      <c r="I17" s="10">
        <v>6.1289999999999996</v>
      </c>
      <c r="J17" s="10">
        <v>33.03</v>
      </c>
      <c r="K17" s="9" t="str">
        <f t="shared" si="0"/>
        <v>No</v>
      </c>
    </row>
    <row r="18" spans="1:11" x14ac:dyDescent="0.2">
      <c r="A18" s="112" t="s">
        <v>312</v>
      </c>
      <c r="B18" s="37" t="s">
        <v>223</v>
      </c>
      <c r="C18" s="9">
        <v>99.99446974</v>
      </c>
      <c r="D18" s="9" t="str">
        <f>IF(OR($B18="N/A",$C18="N/A"),"N/A",IF(C18&gt;100,"No",IF(C18&lt;98,"No","Yes")))</f>
        <v>Yes</v>
      </c>
      <c r="E18" s="9">
        <v>99.989274042000005</v>
      </c>
      <c r="F18" s="9" t="str">
        <f>IF(OR($B18="N/A",$E18="N/A"),"N/A",IF(E18&gt;100,"No",IF(E18&lt;98,"No","Yes")))</f>
        <v>Yes</v>
      </c>
      <c r="G18" s="9">
        <v>99.987048602000002</v>
      </c>
      <c r="H18" s="9" t="str">
        <f>IF($B18="N/A","N/A",IF(G18&gt;100,"No",IF(G18&lt;98,"No","Yes")))</f>
        <v>Yes</v>
      </c>
      <c r="I18" s="10">
        <v>-5.0000000000000001E-3</v>
      </c>
      <c r="J18" s="10">
        <v>-2E-3</v>
      </c>
      <c r="K18" s="9" t="str">
        <f t="shared" si="0"/>
        <v>Yes</v>
      </c>
    </row>
    <row r="19" spans="1:11" x14ac:dyDescent="0.2">
      <c r="A19" s="112" t="s">
        <v>31</v>
      </c>
      <c r="B19" s="37" t="s">
        <v>214</v>
      </c>
      <c r="C19" s="9">
        <v>98.907466464999999</v>
      </c>
      <c r="D19" s="9" t="str">
        <f>IF(OR($B19="N/A",$C19="N/A"),"N/A",IF(C19&gt;100,"No",IF(C19&lt;95,"No","Yes")))</f>
        <v>Yes</v>
      </c>
      <c r="E19" s="9">
        <v>99.349502189000006</v>
      </c>
      <c r="F19" s="9" t="str">
        <f>IF(OR($B19="N/A",$E19="N/A"),"N/A",IF(E19&gt;100,"No",IF(E19&lt;98,"No","Yes")))</f>
        <v>Yes</v>
      </c>
      <c r="G19" s="9">
        <v>99.348488347</v>
      </c>
      <c r="H19" s="9" t="str">
        <f>IF($B19="N/A","N/A",IF(G19&gt;100,"No",IF(G19&lt;95,"No","Yes")))</f>
        <v>Yes</v>
      </c>
      <c r="I19" s="10">
        <v>0.44690000000000002</v>
      </c>
      <c r="J19" s="10">
        <v>-1E-3</v>
      </c>
      <c r="K19" s="9" t="str">
        <f t="shared" si="0"/>
        <v>Yes</v>
      </c>
    </row>
    <row r="20" spans="1:11" x14ac:dyDescent="0.2">
      <c r="A20" s="28" t="s">
        <v>313</v>
      </c>
      <c r="B20" s="107" t="s">
        <v>213</v>
      </c>
      <c r="C20" s="9">
        <v>99.359718817000001</v>
      </c>
      <c r="D20" s="9" t="str">
        <f t="shared" ref="D20:D35" si="4">IF(OR($B20="N/A",$C20="N/A"),"N/A",IF(C20&lt;0,"No","Yes"))</f>
        <v>N/A</v>
      </c>
      <c r="E20" s="9">
        <v>99.305967417999994</v>
      </c>
      <c r="F20" s="9" t="str">
        <f t="shared" ref="F20:F34" si="5">IF($B20="N/A","N/A",IF(E20&lt;0,"No","Yes"))</f>
        <v>N/A</v>
      </c>
      <c r="G20" s="9">
        <v>99.513477901000002</v>
      </c>
      <c r="H20" s="9" t="str">
        <f t="shared" ref="H20:H35" si="6">IF($B20="N/A","N/A",IF(G20&lt;0,"No","Yes"))</f>
        <v>N/A</v>
      </c>
      <c r="I20" s="10">
        <v>-5.3999999999999999E-2</v>
      </c>
      <c r="J20" s="10">
        <v>0.20899999999999999</v>
      </c>
      <c r="K20" s="9" t="str">
        <f t="shared" si="0"/>
        <v>Yes</v>
      </c>
    </row>
    <row r="21" spans="1:11" x14ac:dyDescent="0.2">
      <c r="A21" s="28" t="s">
        <v>838</v>
      </c>
      <c r="B21" s="107" t="s">
        <v>213</v>
      </c>
      <c r="C21" s="9">
        <v>0.5364351946</v>
      </c>
      <c r="D21" s="9" t="str">
        <f t="shared" si="4"/>
        <v>N/A</v>
      </c>
      <c r="E21" s="9">
        <v>0.59308238800000002</v>
      </c>
      <c r="F21" s="9" t="str">
        <f t="shared" si="5"/>
        <v>N/A</v>
      </c>
      <c r="G21" s="9">
        <v>0.4217651067</v>
      </c>
      <c r="H21" s="9" t="str">
        <f t="shared" si="6"/>
        <v>N/A</v>
      </c>
      <c r="I21" s="10">
        <v>10.56</v>
      </c>
      <c r="J21" s="10">
        <v>-28.9</v>
      </c>
      <c r="K21" s="9" t="str">
        <f t="shared" si="0"/>
        <v>Yes</v>
      </c>
    </row>
    <row r="22" spans="1:11" x14ac:dyDescent="0.2">
      <c r="A22" s="28" t="s">
        <v>314</v>
      </c>
      <c r="B22" s="107" t="s">
        <v>213</v>
      </c>
      <c r="C22" s="9">
        <v>100</v>
      </c>
      <c r="D22" s="9" t="str">
        <f t="shared" si="4"/>
        <v>N/A</v>
      </c>
      <c r="E22" s="9">
        <v>100</v>
      </c>
      <c r="F22" s="9" t="str">
        <f t="shared" si="5"/>
        <v>N/A</v>
      </c>
      <c r="G22" s="9">
        <v>75.912088159999996</v>
      </c>
      <c r="H22" s="9" t="str">
        <f t="shared" si="6"/>
        <v>N/A</v>
      </c>
      <c r="I22" s="10">
        <v>0</v>
      </c>
      <c r="J22" s="10">
        <v>-24.1</v>
      </c>
      <c r="K22" s="9" t="str">
        <f t="shared" si="0"/>
        <v>Yes</v>
      </c>
    </row>
    <row r="23" spans="1:11" x14ac:dyDescent="0.2">
      <c r="A23" s="28" t="s">
        <v>831</v>
      </c>
      <c r="B23" s="107" t="s">
        <v>213</v>
      </c>
      <c r="C23" s="9">
        <v>4.9184348136000002</v>
      </c>
      <c r="D23" s="9" t="str">
        <f t="shared" si="4"/>
        <v>N/A</v>
      </c>
      <c r="E23" s="9">
        <v>5.1449644782000004</v>
      </c>
      <c r="F23" s="9" t="str">
        <f t="shared" si="5"/>
        <v>N/A</v>
      </c>
      <c r="G23" s="9">
        <v>5.1019434759999998</v>
      </c>
      <c r="H23" s="9" t="str">
        <f t="shared" si="6"/>
        <v>N/A</v>
      </c>
      <c r="I23" s="10">
        <v>4.6059999999999999</v>
      </c>
      <c r="J23" s="10">
        <v>-0.83599999999999997</v>
      </c>
      <c r="K23" s="9" t="str">
        <f t="shared" si="0"/>
        <v>Yes</v>
      </c>
    </row>
    <row r="24" spans="1:11" x14ac:dyDescent="0.2">
      <c r="A24" s="28" t="s">
        <v>315</v>
      </c>
      <c r="B24" s="107" t="s">
        <v>213</v>
      </c>
      <c r="C24" s="9">
        <v>4.8826048752000002</v>
      </c>
      <c r="D24" s="9" t="str">
        <f t="shared" si="4"/>
        <v>N/A</v>
      </c>
      <c r="E24" s="9">
        <v>4.6828271101999999</v>
      </c>
      <c r="F24" s="9" t="str">
        <f t="shared" si="5"/>
        <v>N/A</v>
      </c>
      <c r="G24" s="9">
        <v>4.3386989095999997</v>
      </c>
      <c r="H24" s="9" t="str">
        <f t="shared" si="6"/>
        <v>N/A</v>
      </c>
      <c r="I24" s="10">
        <v>-4.09</v>
      </c>
      <c r="J24" s="10">
        <v>-7.35</v>
      </c>
      <c r="K24" s="9" t="str">
        <f t="shared" si="0"/>
        <v>Yes</v>
      </c>
    </row>
    <row r="25" spans="1:11" x14ac:dyDescent="0.2">
      <c r="A25" s="28" t="s">
        <v>316</v>
      </c>
      <c r="B25" s="107" t="s">
        <v>213</v>
      </c>
      <c r="C25" s="9">
        <v>16.496150324999999</v>
      </c>
      <c r="D25" s="9" t="str">
        <f t="shared" si="4"/>
        <v>N/A</v>
      </c>
      <c r="E25" s="9">
        <v>16.422072759999999</v>
      </c>
      <c r="F25" s="9" t="str">
        <f t="shared" si="5"/>
        <v>N/A</v>
      </c>
      <c r="G25" s="9">
        <v>14.720718048</v>
      </c>
      <c r="H25" s="9" t="str">
        <f t="shared" si="6"/>
        <v>N/A</v>
      </c>
      <c r="I25" s="10">
        <v>-0.44900000000000001</v>
      </c>
      <c r="J25" s="10">
        <v>-10.4</v>
      </c>
      <c r="K25" s="9" t="str">
        <f t="shared" si="0"/>
        <v>Yes</v>
      </c>
    </row>
    <row r="26" spans="1:11" x14ac:dyDescent="0.2">
      <c r="A26" s="28" t="s">
        <v>317</v>
      </c>
      <c r="B26" s="107" t="s">
        <v>213</v>
      </c>
      <c r="C26" s="9">
        <v>78.621244799999999</v>
      </c>
      <c r="D26" s="9" t="str">
        <f t="shared" si="4"/>
        <v>N/A</v>
      </c>
      <c r="E26" s="9">
        <v>78.895100130000003</v>
      </c>
      <c r="F26" s="9" t="str">
        <f t="shared" si="5"/>
        <v>N/A</v>
      </c>
      <c r="G26" s="9">
        <v>80.940583043000004</v>
      </c>
      <c r="H26" s="9" t="str">
        <f t="shared" si="6"/>
        <v>N/A</v>
      </c>
      <c r="I26" s="10">
        <v>0.3483</v>
      </c>
      <c r="J26" s="10">
        <v>2.593</v>
      </c>
      <c r="K26" s="9" t="str">
        <f t="shared" si="0"/>
        <v>Yes</v>
      </c>
    </row>
    <row r="27" spans="1:11" x14ac:dyDescent="0.2">
      <c r="A27" s="28" t="s">
        <v>318</v>
      </c>
      <c r="B27" s="107" t="s">
        <v>213</v>
      </c>
      <c r="C27" s="9">
        <v>60.512102052000003</v>
      </c>
      <c r="D27" s="9" t="str">
        <f t="shared" si="4"/>
        <v>N/A</v>
      </c>
      <c r="E27" s="9">
        <v>64.789203377000007</v>
      </c>
      <c r="F27" s="9" t="str">
        <f t="shared" si="5"/>
        <v>N/A</v>
      </c>
      <c r="G27" s="9">
        <v>50.707540528999999</v>
      </c>
      <c r="H27" s="9" t="str">
        <f t="shared" si="6"/>
        <v>N/A</v>
      </c>
      <c r="I27" s="10">
        <v>7.0679999999999996</v>
      </c>
      <c r="J27" s="10">
        <v>-21.7</v>
      </c>
      <c r="K27" s="9" t="str">
        <f t="shared" si="0"/>
        <v>Yes</v>
      </c>
    </row>
    <row r="28" spans="1:11" x14ac:dyDescent="0.2">
      <c r="A28" s="28" t="s">
        <v>835</v>
      </c>
      <c r="B28" s="107" t="s">
        <v>213</v>
      </c>
      <c r="C28" s="9">
        <v>1.9082942382999999</v>
      </c>
      <c r="D28" s="9" t="str">
        <f t="shared" si="4"/>
        <v>N/A</v>
      </c>
      <c r="E28" s="9">
        <v>1.9413947238</v>
      </c>
      <c r="F28" s="9" t="str">
        <f t="shared" si="5"/>
        <v>N/A</v>
      </c>
      <c r="G28" s="9">
        <v>1.9636535258000001</v>
      </c>
      <c r="H28" s="9" t="str">
        <f t="shared" si="6"/>
        <v>N/A</v>
      </c>
      <c r="I28" s="10">
        <v>1.7350000000000001</v>
      </c>
      <c r="J28" s="10">
        <v>1.147</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99.457746908000004</v>
      </c>
      <c r="D30" s="9" t="str">
        <f t="shared" si="4"/>
        <v>N/A</v>
      </c>
      <c r="E30" s="9">
        <v>92.845248181000002</v>
      </c>
      <c r="F30" s="9" t="str">
        <f t="shared" si="5"/>
        <v>N/A</v>
      </c>
      <c r="G30" s="9">
        <v>94.202109938999996</v>
      </c>
      <c r="H30" s="9" t="str">
        <f t="shared" si="6"/>
        <v>N/A</v>
      </c>
      <c r="I30" s="10">
        <v>-6.65</v>
      </c>
      <c r="J30" s="10">
        <v>1.4610000000000001</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8" t="s">
        <v>322</v>
      </c>
      <c r="B33" s="107"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8" t="s">
        <v>323</v>
      </c>
      <c r="B34" s="107" t="s">
        <v>213</v>
      </c>
      <c r="C34" s="9">
        <v>22.30107963</v>
      </c>
      <c r="D34" s="9" t="str">
        <f t="shared" si="4"/>
        <v>N/A</v>
      </c>
      <c r="E34" s="9">
        <v>24.093656542000002</v>
      </c>
      <c r="F34" s="9" t="str">
        <f t="shared" si="5"/>
        <v>N/A</v>
      </c>
      <c r="G34" s="9">
        <v>20.423792282000001</v>
      </c>
      <c r="H34" s="9" t="str">
        <f t="shared" si="6"/>
        <v>N/A</v>
      </c>
      <c r="I34" s="10">
        <v>8.0380000000000003</v>
      </c>
      <c r="J34" s="10">
        <v>-15.2</v>
      </c>
      <c r="K34" s="9" t="str">
        <f t="shared" si="0"/>
        <v>Yes</v>
      </c>
    </row>
    <row r="35" spans="1:11" ht="25.5" x14ac:dyDescent="0.2">
      <c r="A35" s="28" t="s">
        <v>370</v>
      </c>
      <c r="B35" s="107" t="s">
        <v>213</v>
      </c>
      <c r="C35" s="9">
        <v>25.544884202999999</v>
      </c>
      <c r="D35" s="9" t="str">
        <f t="shared" si="4"/>
        <v>N/A</v>
      </c>
      <c r="E35" s="9">
        <v>26.374499981</v>
      </c>
      <c r="F35" s="9" t="str">
        <f>IF($B35="N/A","N/A",IF(E35&lt;0,"No","Yes"))</f>
        <v>N/A</v>
      </c>
      <c r="G35" s="9">
        <v>22.367628261</v>
      </c>
      <c r="H35" s="9" t="str">
        <f t="shared" si="6"/>
        <v>N/A</v>
      </c>
      <c r="I35" s="10">
        <v>3.2480000000000002</v>
      </c>
      <c r="J35" s="10">
        <v>-15.2</v>
      </c>
      <c r="K35" s="9" t="str">
        <f t="shared" si="0"/>
        <v>Yes</v>
      </c>
    </row>
    <row r="36" spans="1:11" x14ac:dyDescent="0.2">
      <c r="A36" s="31" t="s">
        <v>374</v>
      </c>
      <c r="B36" s="1" t="s">
        <v>213</v>
      </c>
      <c r="C36" s="8">
        <v>89.377599989999993</v>
      </c>
      <c r="D36" s="9" t="str">
        <f t="shared" ref="D36:D39" si="7">IF($B36="N/A","N/A",IF(C36&lt;0,"No","Yes"))</f>
        <v>N/A</v>
      </c>
      <c r="E36" s="8">
        <v>89.630522291000005</v>
      </c>
      <c r="F36" s="9" t="str">
        <f t="shared" ref="F36:F39" si="8">IF($B36="N/A","N/A",IF(E36&lt;0,"No","Yes"))</f>
        <v>N/A</v>
      </c>
      <c r="G36" s="8">
        <v>90.312917049000006</v>
      </c>
      <c r="H36" s="9" t="str">
        <f t="shared" ref="H36:H39" si="9">IF($B36="N/A","N/A",IF(G36&lt;0,"No","Yes"))</f>
        <v>N/A</v>
      </c>
      <c r="I36" s="10">
        <v>0.28299999999999997</v>
      </c>
      <c r="J36" s="10">
        <v>0.76129999999999998</v>
      </c>
      <c r="K36" s="9" t="str">
        <f>IF(J36="Div by 0", "N/A", IF(J36="N/A","N/A", IF(J36&gt;30, "No", IF(J36&lt;-30, "No", "Yes"))))</f>
        <v>Yes</v>
      </c>
    </row>
    <row r="37" spans="1:11" x14ac:dyDescent="0.2">
      <c r="A37" s="31" t="s">
        <v>375</v>
      </c>
      <c r="B37" s="1" t="s">
        <v>213</v>
      </c>
      <c r="C37" s="8">
        <v>7.2778218150000002</v>
      </c>
      <c r="D37" s="9" t="str">
        <f t="shared" si="7"/>
        <v>N/A</v>
      </c>
      <c r="E37" s="8">
        <v>7.5498126112000001</v>
      </c>
      <c r="F37" s="9" t="str">
        <f t="shared" si="8"/>
        <v>N/A</v>
      </c>
      <c r="G37" s="8">
        <v>6.9740465237000002</v>
      </c>
      <c r="H37" s="9" t="str">
        <f t="shared" si="9"/>
        <v>N/A</v>
      </c>
      <c r="I37" s="10">
        <v>3.7370000000000001</v>
      </c>
      <c r="J37" s="10">
        <v>-7.63</v>
      </c>
      <c r="K37" s="9" t="str">
        <f>IF(J37="Div by 0", "N/A", IF(J37="N/A","N/A", IF(J37&gt;30, "No", IF(J37&lt;-30, "No", "Yes"))))</f>
        <v>Yes</v>
      </c>
    </row>
    <row r="38" spans="1:11" x14ac:dyDescent="0.2">
      <c r="A38" s="31" t="s">
        <v>376</v>
      </c>
      <c r="B38" s="1" t="s">
        <v>213</v>
      </c>
      <c r="C38" s="8">
        <v>1.7180673585999999</v>
      </c>
      <c r="D38" s="9" t="str">
        <f t="shared" si="7"/>
        <v>N/A</v>
      </c>
      <c r="E38" s="8">
        <v>1.1514631469000001</v>
      </c>
      <c r="F38" s="9" t="str">
        <f t="shared" si="8"/>
        <v>N/A</v>
      </c>
      <c r="G38" s="8">
        <v>1.0631408831</v>
      </c>
      <c r="H38" s="9" t="str">
        <f t="shared" si="9"/>
        <v>N/A</v>
      </c>
      <c r="I38" s="10">
        <v>-33</v>
      </c>
      <c r="J38" s="10">
        <v>-7.67</v>
      </c>
      <c r="K38" s="9" t="str">
        <f>IF(J38="Div by 0", "N/A", IF(J38="N/A","N/A", IF(J38&gt;30, "No", IF(J38&lt;-30, "No", "Yes"))))</f>
        <v>Yes</v>
      </c>
    </row>
    <row r="39" spans="1:11" x14ac:dyDescent="0.2">
      <c r="A39" s="31" t="s">
        <v>377</v>
      </c>
      <c r="B39" s="1" t="s">
        <v>213</v>
      </c>
      <c r="C39" s="8">
        <v>0.77976662299999999</v>
      </c>
      <c r="D39" s="9" t="str">
        <f t="shared" si="7"/>
        <v>N/A</v>
      </c>
      <c r="E39" s="8">
        <v>0.7495551882</v>
      </c>
      <c r="F39" s="9" t="str">
        <f t="shared" si="8"/>
        <v>N/A</v>
      </c>
      <c r="G39" s="8">
        <v>0.73428798279999996</v>
      </c>
      <c r="H39" s="9" t="str">
        <f t="shared" si="9"/>
        <v>N/A</v>
      </c>
      <c r="I39" s="10">
        <v>-3.87</v>
      </c>
      <c r="J39" s="10">
        <v>-2.04</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337932</v>
      </c>
      <c r="D7" s="34" t="str">
        <f>IF($B7="N/A","N/A",IF(C7&gt;15,"No",IF(C7&lt;-15,"No","Yes")))</f>
        <v>N/A</v>
      </c>
      <c r="E7" s="33">
        <v>349834</v>
      </c>
      <c r="F7" s="34" t="str">
        <f>IF($B7="N/A","N/A",IF(E7&gt;15,"No",IF(E7&lt;-15,"No","Yes")))</f>
        <v>N/A</v>
      </c>
      <c r="G7" s="33">
        <v>442397</v>
      </c>
      <c r="H7" s="34" t="str">
        <f>IF($B7="N/A","N/A",IF(G7&gt;15,"No",IF(G7&lt;-15,"No","Yes")))</f>
        <v>N/A</v>
      </c>
      <c r="I7" s="35">
        <v>3.5219999999999998</v>
      </c>
      <c r="J7" s="35">
        <v>26.46</v>
      </c>
      <c r="K7" s="34" t="str">
        <f t="shared" ref="K7:K24" si="0">IF(J7="Div by 0", "N/A", IF(J7="N/A","N/A", IF(J7&gt;30, "No", IF(J7&lt;-30, "No", "Yes"))))</f>
        <v>Yes</v>
      </c>
    </row>
    <row r="8" spans="1:11" x14ac:dyDescent="0.2">
      <c r="A8" s="109" t="s">
        <v>362</v>
      </c>
      <c r="B8" s="32" t="s">
        <v>213</v>
      </c>
      <c r="C8" s="36" t="s">
        <v>213</v>
      </c>
      <c r="D8" s="34" t="str">
        <f>IF($B8="N/A","N/A",IF(C8&gt;15,"No",IF(C8&lt;-15,"No","Yes")))</f>
        <v>N/A</v>
      </c>
      <c r="E8" s="36">
        <v>41.343322833000002</v>
      </c>
      <c r="F8" s="34" t="str">
        <f>IF($B8="N/A","N/A",IF(E8&gt;15,"No",IF(E8&lt;-15,"No","Yes")))</f>
        <v>N/A</v>
      </c>
      <c r="G8" s="36">
        <v>2.9441881387</v>
      </c>
      <c r="H8" s="34" t="str">
        <f>IF($B8="N/A","N/A",IF(G8&gt;15,"No",IF(G8&lt;-15,"No","Yes")))</f>
        <v>N/A</v>
      </c>
      <c r="I8" s="35" t="s">
        <v>213</v>
      </c>
      <c r="J8" s="35">
        <v>-92.9</v>
      </c>
      <c r="K8" s="34" t="str">
        <f t="shared" si="0"/>
        <v>No</v>
      </c>
    </row>
    <row r="9" spans="1:11" x14ac:dyDescent="0.2">
      <c r="A9" s="109" t="s">
        <v>119</v>
      </c>
      <c r="B9" s="37" t="s">
        <v>213</v>
      </c>
      <c r="C9" s="8">
        <v>0.93450753409999998</v>
      </c>
      <c r="D9" s="9" t="str">
        <f>IF($B9="N/A","N/A",IF(C9&gt;15,"No",IF(C9&lt;-15,"No","Yes")))</f>
        <v>N/A</v>
      </c>
      <c r="E9" s="8">
        <v>58.656677166999998</v>
      </c>
      <c r="F9" s="9" t="str">
        <f>IF($B9="N/A","N/A",IF(E9&gt;15,"No",IF(E9&lt;-15,"No","Yes")))</f>
        <v>N/A</v>
      </c>
      <c r="G9" s="8">
        <v>97.055811860999995</v>
      </c>
      <c r="H9" s="9" t="str">
        <f>IF($B9="N/A","N/A",IF(G9&gt;15,"No",IF(G9&lt;-15,"No","Yes")))</f>
        <v>N/A</v>
      </c>
      <c r="I9" s="10">
        <v>6177</v>
      </c>
      <c r="J9" s="10">
        <v>65.459999999999994</v>
      </c>
      <c r="K9" s="9" t="str">
        <f t="shared" si="0"/>
        <v>No</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99.999704081999994</v>
      </c>
      <c r="D13" s="9" t="str">
        <f t="shared" si="1"/>
        <v>Yes</v>
      </c>
      <c r="E13" s="8">
        <v>100</v>
      </c>
      <c r="F13" s="9" t="str">
        <f t="shared" si="2"/>
        <v>Yes</v>
      </c>
      <c r="G13" s="8">
        <v>100</v>
      </c>
      <c r="H13" s="9" t="str">
        <f t="shared" si="3"/>
        <v>Yes</v>
      </c>
      <c r="I13" s="10">
        <v>2.9999999999999997E-4</v>
      </c>
      <c r="J13" s="10">
        <v>0</v>
      </c>
      <c r="K13" s="9" t="str">
        <f t="shared" si="0"/>
        <v>Yes</v>
      </c>
    </row>
    <row r="14" spans="1:11" x14ac:dyDescent="0.2">
      <c r="A14" s="109" t="s">
        <v>13</v>
      </c>
      <c r="B14" s="37" t="s">
        <v>213</v>
      </c>
      <c r="C14" s="38">
        <v>334774</v>
      </c>
      <c r="D14" s="9" t="str">
        <f>IF($B14="N/A","N/A",IF(C14&gt;15,"No",IF(C14&lt;-15,"No","Yes")))</f>
        <v>N/A</v>
      </c>
      <c r="E14" s="38">
        <v>144633</v>
      </c>
      <c r="F14" s="9" t="str">
        <f>IF($B14="N/A","N/A",IF(E14&gt;15,"No",IF(E14&lt;-15,"No","Yes")))</f>
        <v>N/A</v>
      </c>
      <c r="G14" s="38">
        <v>13025</v>
      </c>
      <c r="H14" s="9" t="str">
        <f>IF($B14="N/A","N/A",IF(G14&gt;15,"No",IF(G14&lt;-15,"No","Yes")))</f>
        <v>N/A</v>
      </c>
      <c r="I14" s="10">
        <v>-56.8</v>
      </c>
      <c r="J14" s="10">
        <v>-91</v>
      </c>
      <c r="K14" s="9" t="str">
        <f t="shared" si="0"/>
        <v>No</v>
      </c>
    </row>
    <row r="15" spans="1:11" x14ac:dyDescent="0.2">
      <c r="A15" s="109" t="s">
        <v>442</v>
      </c>
      <c r="B15" s="37" t="s">
        <v>215</v>
      </c>
      <c r="C15" s="8">
        <v>4.9884399599999997E-2</v>
      </c>
      <c r="D15" s="9" t="str">
        <f>IF($B15="N/A","N/A",IF(C15&gt;20,"No",IF(C15&lt;5,"No","Yes")))</f>
        <v>No</v>
      </c>
      <c r="E15" s="8">
        <v>0.1528005365</v>
      </c>
      <c r="F15" s="9" t="str">
        <f>IF($B15="N/A","N/A",IF(E15&gt;20,"No",IF(E15&lt;5,"No","Yes")))</f>
        <v>No</v>
      </c>
      <c r="G15" s="8">
        <v>1.8809980806</v>
      </c>
      <c r="H15" s="9" t="str">
        <f>IF($B15="N/A","N/A",IF(G15&gt;20,"No",IF(G15&lt;5,"No","Yes")))</f>
        <v>No</v>
      </c>
      <c r="I15" s="10">
        <v>206.3</v>
      </c>
      <c r="J15" s="10">
        <v>1131</v>
      </c>
      <c r="K15" s="9" t="str">
        <f t="shared" si="0"/>
        <v>No</v>
      </c>
    </row>
    <row r="16" spans="1:11" x14ac:dyDescent="0.2">
      <c r="A16" s="109" t="s">
        <v>443</v>
      </c>
      <c r="B16" s="32" t="s">
        <v>213</v>
      </c>
      <c r="C16" s="8" t="s">
        <v>213</v>
      </c>
      <c r="D16" s="9" t="str">
        <f>IF($B16="N/A","N/A",IF(C16&gt;15,"No",IF(C16&lt;-15,"No","Yes")))</f>
        <v>N/A</v>
      </c>
      <c r="E16" s="8">
        <v>99.847199462999995</v>
      </c>
      <c r="F16" s="9" t="str">
        <f>IF($B16="N/A","N/A",IF(E16&gt;15,"No",IF(E16&lt;-15,"No","Yes")))</f>
        <v>N/A</v>
      </c>
      <c r="G16" s="8">
        <v>98.119001918999999</v>
      </c>
      <c r="H16" s="9" t="str">
        <f>IF($B16="N/A","N/A",IF(G16&gt;15,"No",IF(G16&lt;-15,"No","Yes")))</f>
        <v>N/A</v>
      </c>
      <c r="I16" s="10" t="s">
        <v>213</v>
      </c>
      <c r="J16" s="10">
        <v>-1.73</v>
      </c>
      <c r="K16" s="9" t="str">
        <f t="shared" si="0"/>
        <v>Yes</v>
      </c>
    </row>
    <row r="17" spans="1:11" x14ac:dyDescent="0.2">
      <c r="A17" s="109" t="s">
        <v>444</v>
      </c>
      <c r="B17" s="37" t="s">
        <v>235</v>
      </c>
      <c r="C17" s="8">
        <v>22.786417105000002</v>
      </c>
      <c r="D17" s="9" t="str">
        <f>IF($B17="N/A","N/A",IF(C17&gt;1,"Yes","No"))</f>
        <v>Yes</v>
      </c>
      <c r="E17" s="8">
        <v>8.0984284361000007</v>
      </c>
      <c r="F17" s="9" t="str">
        <f>IF($B17="N/A","N/A",IF(E17&gt;1,"Yes","No"))</f>
        <v>Yes</v>
      </c>
      <c r="G17" s="8">
        <v>1.1746641074999999</v>
      </c>
      <c r="H17" s="9" t="str">
        <f>IF($B17="N/A","N/A",IF(G17&gt;1,"Yes","No"))</f>
        <v>Yes</v>
      </c>
      <c r="I17" s="10">
        <v>-64.5</v>
      </c>
      <c r="J17" s="10">
        <v>-85.5</v>
      </c>
      <c r="K17" s="9" t="str">
        <f t="shared" si="0"/>
        <v>No</v>
      </c>
    </row>
    <row r="18" spans="1:11" x14ac:dyDescent="0.2">
      <c r="A18" s="109" t="s">
        <v>862</v>
      </c>
      <c r="B18" s="37" t="s">
        <v>213</v>
      </c>
      <c r="C18" s="110">
        <v>1561.3833357000001</v>
      </c>
      <c r="D18" s="9" t="str">
        <f>IF($B18="N/A","N/A",IF(C18&gt;15,"No",IF(C18&lt;-15,"No","Yes")))</f>
        <v>N/A</v>
      </c>
      <c r="E18" s="110">
        <v>2449.2518568999999</v>
      </c>
      <c r="F18" s="9" t="str">
        <f>IF($B18="N/A","N/A",IF(E18&gt;15,"No",IF(E18&lt;-15,"No","Yes")))</f>
        <v>N/A</v>
      </c>
      <c r="G18" s="110">
        <v>16733.640522999998</v>
      </c>
      <c r="H18" s="9" t="str">
        <f>IF($B18="N/A","N/A",IF(G18&gt;15,"No",IF(G18&lt;-15,"No","Yes")))</f>
        <v>N/A</v>
      </c>
      <c r="I18" s="10">
        <v>56.86</v>
      </c>
      <c r="J18" s="10">
        <v>583.20000000000005</v>
      </c>
      <c r="K18" s="9" t="str">
        <f t="shared" si="0"/>
        <v>No</v>
      </c>
    </row>
    <row r="19" spans="1:11" x14ac:dyDescent="0.2">
      <c r="A19" s="3" t="s">
        <v>131</v>
      </c>
      <c r="B19" s="37" t="s">
        <v>213</v>
      </c>
      <c r="C19" s="38">
        <v>146</v>
      </c>
      <c r="D19" s="37" t="s">
        <v>213</v>
      </c>
      <c r="E19" s="38">
        <v>13</v>
      </c>
      <c r="F19" s="37" t="s">
        <v>213</v>
      </c>
      <c r="G19" s="38">
        <v>11</v>
      </c>
      <c r="H19" s="9" t="str">
        <f>IF($B19="N/A","N/A",IF(G19&gt;15,"No",IF(G19&lt;-15,"No","Yes")))</f>
        <v>N/A</v>
      </c>
      <c r="I19" s="10">
        <v>-91.1</v>
      </c>
      <c r="J19" s="10">
        <v>-84.6</v>
      </c>
      <c r="K19" s="9" t="str">
        <f t="shared" si="0"/>
        <v>No</v>
      </c>
    </row>
    <row r="20" spans="1:11" x14ac:dyDescent="0.2">
      <c r="A20" s="3" t="s">
        <v>346</v>
      </c>
      <c r="B20" s="32" t="s">
        <v>213</v>
      </c>
      <c r="C20" s="8" t="s">
        <v>213</v>
      </c>
      <c r="D20" s="37" t="s">
        <v>213</v>
      </c>
      <c r="E20" s="8">
        <v>3.7160482000000001E-3</v>
      </c>
      <c r="F20" s="37" t="s">
        <v>213</v>
      </c>
      <c r="G20" s="8">
        <v>4.5208260000000001E-4</v>
      </c>
      <c r="H20" s="9" t="str">
        <f>IF($B20="N/A","N/A",IF(G20&gt;15,"No",IF(G20&lt;-15,"No","Yes")))</f>
        <v>N/A</v>
      </c>
      <c r="I20" s="10" t="s">
        <v>213</v>
      </c>
      <c r="J20" s="10">
        <v>-87.8</v>
      </c>
      <c r="K20" s="9" t="str">
        <f t="shared" si="0"/>
        <v>No</v>
      </c>
    </row>
    <row r="21" spans="1:11" ht="25.5" x14ac:dyDescent="0.2">
      <c r="A21" s="3" t="s">
        <v>841</v>
      </c>
      <c r="B21" s="37" t="s">
        <v>213</v>
      </c>
      <c r="C21" s="110">
        <v>2558.5616438000002</v>
      </c>
      <c r="D21" s="9" t="str">
        <f>IF($B21="N/A","N/A",IF(C21&gt;60,"No",IF(C21&lt;15,"No","Yes")))</f>
        <v>N/A</v>
      </c>
      <c r="E21" s="110">
        <v>2679.5384614999998</v>
      </c>
      <c r="F21" s="9" t="str">
        <f>IF($B21="N/A","N/A",IF(E21&gt;60,"No",IF(E21&lt;15,"No","Yes")))</f>
        <v>N/A</v>
      </c>
      <c r="G21" s="110">
        <v>3805</v>
      </c>
      <c r="H21" s="9" t="str">
        <f>IF($B21="N/A","N/A",IF(G21&gt;60,"No",IF(G21&lt;15,"No","Yes")))</f>
        <v>N/A</v>
      </c>
      <c r="I21" s="10">
        <v>4.7279999999999998</v>
      </c>
      <c r="J21" s="10">
        <v>42</v>
      </c>
      <c r="K21" s="9" t="str">
        <f t="shared" si="0"/>
        <v>No</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334607</v>
      </c>
      <c r="D6" s="9" t="str">
        <f>IF($B6="N/A","N/A",IF(C6&gt;15,"No",IF(C6&lt;-15,"No","Yes")))</f>
        <v>N/A</v>
      </c>
      <c r="E6" s="38">
        <v>144412</v>
      </c>
      <c r="F6" s="9" t="str">
        <f>IF($B6="N/A","N/A",IF(E6&gt;15,"No",IF(E6&lt;-15,"No","Yes")))</f>
        <v>N/A</v>
      </c>
      <c r="G6" s="38">
        <v>12780</v>
      </c>
      <c r="H6" s="9" t="str">
        <f>IF($B6="N/A","N/A",IF(G6&gt;15,"No",IF(G6&lt;-15,"No","Yes")))</f>
        <v>N/A</v>
      </c>
      <c r="I6" s="10">
        <v>-56.8</v>
      </c>
      <c r="J6" s="10">
        <v>-91.2</v>
      </c>
      <c r="K6" s="9" t="str">
        <f t="shared" ref="K6:K12" si="0">IF(J6="Div by 0", "N/A", IF(J6="N/A","N/A", IF(J6&gt;30, "No", IF(J6&lt;-30, "No", "Yes"))))</f>
        <v>No</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121.40797698999999</v>
      </c>
      <c r="D9" s="9" t="str">
        <f>IF($B9="N/A","N/A",IF(C9&gt;100,"No",IF(C9&lt;50,"No","Yes")))</f>
        <v>No</v>
      </c>
      <c r="E9" s="39">
        <v>122.39408499</v>
      </c>
      <c r="F9" s="9" t="str">
        <f>IF($B9="N/A","N/A",IF(E9&gt;100,"No",IF(E9&lt;50,"No","Yes")))</f>
        <v>No</v>
      </c>
      <c r="G9" s="39">
        <v>150.27183099000001</v>
      </c>
      <c r="H9" s="9" t="str">
        <f>IF($B9="N/A","N/A",IF(G9&gt;100,"No",IF(G9&lt;50,"No","Yes")))</f>
        <v>No</v>
      </c>
      <c r="I9" s="10">
        <v>0.81220000000000003</v>
      </c>
      <c r="J9" s="10">
        <v>22.78</v>
      </c>
      <c r="K9" s="9" t="str">
        <f t="shared" si="0"/>
        <v>Yes</v>
      </c>
    </row>
    <row r="10" spans="1:11" ht="25.5" x14ac:dyDescent="0.2">
      <c r="A10" s="91" t="s">
        <v>844</v>
      </c>
      <c r="B10" s="37" t="s">
        <v>213</v>
      </c>
      <c r="C10" s="39">
        <v>596.09098483000002</v>
      </c>
      <c r="D10" s="9" t="str">
        <f>IF($B10="N/A","N/A",IF(C10&gt;15,"No",IF(C10&lt;-15,"No","Yes")))</f>
        <v>N/A</v>
      </c>
      <c r="E10" s="39">
        <v>589.77793741999994</v>
      </c>
      <c r="F10" s="9" t="str">
        <f>IF($B10="N/A","N/A",IF(E10&gt;15,"No",IF(E10&lt;-15,"No","Yes")))</f>
        <v>N/A</v>
      </c>
      <c r="G10" s="39">
        <v>572.30986772999995</v>
      </c>
      <c r="H10" s="9" t="str">
        <f>IF($B10="N/A","N/A",IF(G10&gt;15,"No",IF(G10&lt;-15,"No","Yes")))</f>
        <v>N/A</v>
      </c>
      <c r="I10" s="10">
        <v>-1.06</v>
      </c>
      <c r="J10" s="10">
        <v>-2.96</v>
      </c>
      <c r="K10" s="9" t="str">
        <f t="shared" si="0"/>
        <v>Yes</v>
      </c>
    </row>
    <row r="11" spans="1:11" ht="25.5" x14ac:dyDescent="0.2">
      <c r="A11" s="91" t="s">
        <v>845</v>
      </c>
      <c r="B11" s="37" t="s">
        <v>213</v>
      </c>
      <c r="C11" s="39" t="s">
        <v>1747</v>
      </c>
      <c r="D11" s="9" t="str">
        <f>IF($B11="N/A","N/A",IF(C11&gt;15,"No",IF(C11&lt;-15,"No","Yes")))</f>
        <v>N/A</v>
      </c>
      <c r="E11" s="39" t="s">
        <v>1747</v>
      </c>
      <c r="F11" s="9" t="str">
        <f>IF($B11="N/A","N/A",IF(E11&gt;15,"No",IF(E11&lt;-15,"No","Yes")))</f>
        <v>N/A</v>
      </c>
      <c r="G11" s="39" t="s">
        <v>1747</v>
      </c>
      <c r="H11" s="9" t="str">
        <f>IF($B11="N/A","N/A",IF(G11&gt;15,"No",IF(G11&lt;-15,"No","Yes")))</f>
        <v>N/A</v>
      </c>
      <c r="I11" s="10" t="s">
        <v>1747</v>
      </c>
      <c r="J11" s="10" t="s">
        <v>1747</v>
      </c>
      <c r="K11" s="9" t="str">
        <f t="shared" si="0"/>
        <v>N/A</v>
      </c>
    </row>
    <row r="12" spans="1:11" ht="25.5" x14ac:dyDescent="0.2">
      <c r="A12" s="91" t="s">
        <v>846</v>
      </c>
      <c r="B12" s="37" t="s">
        <v>213</v>
      </c>
      <c r="C12" s="39">
        <v>495.26078111999999</v>
      </c>
      <c r="D12" s="9" t="str">
        <f>IF($B12="N/A","N/A",IF(C12&gt;15,"No",IF(C12&lt;-15,"No","Yes")))</f>
        <v>N/A</v>
      </c>
      <c r="E12" s="39">
        <v>504.22841964999998</v>
      </c>
      <c r="F12" s="9" t="str">
        <f>IF($B12="N/A","N/A",IF(E12&gt;15,"No",IF(E12&lt;-15,"No","Yes")))</f>
        <v>N/A</v>
      </c>
      <c r="G12" s="39" t="s">
        <v>1747</v>
      </c>
      <c r="H12" s="9" t="str">
        <f>IF($B12="N/A","N/A",IF(G12&gt;15,"No",IF(G12&lt;-15,"No","Yes")))</f>
        <v>N/A</v>
      </c>
      <c r="I12" s="10">
        <v>1.8109999999999999</v>
      </c>
      <c r="J12" s="10" t="s">
        <v>1747</v>
      </c>
      <c r="K12" s="9" t="str">
        <f t="shared" si="0"/>
        <v>N/A</v>
      </c>
    </row>
    <row r="13" spans="1:11" x14ac:dyDescent="0.2">
      <c r="A13" s="91" t="s">
        <v>655</v>
      </c>
      <c r="B13" s="37" t="s">
        <v>237</v>
      </c>
      <c r="C13" s="8">
        <v>95.127716993000007</v>
      </c>
      <c r="D13" s="9" t="str">
        <f>IF($B13="N/A","N/A",IF(C13&gt;99,"No",IF(C13&lt;75,"No","Yes")))</f>
        <v>Yes</v>
      </c>
      <c r="E13" s="8">
        <v>90.721685179000005</v>
      </c>
      <c r="F13" s="9" t="str">
        <f>IF($B13="N/A","N/A",IF(E13&gt;99,"No",IF(E13&lt;75,"No","Yes")))</f>
        <v>Yes</v>
      </c>
      <c r="G13" s="8">
        <v>0.19561815339999999</v>
      </c>
      <c r="H13" s="9" t="str">
        <f>IF($B13="N/A","N/A",IF(G13&gt;99,"No",IF(G13&lt;75,"No","Yes")))</f>
        <v>No</v>
      </c>
      <c r="I13" s="10">
        <v>-4.63</v>
      </c>
      <c r="J13" s="10">
        <v>-99.8</v>
      </c>
      <c r="K13" s="9" t="str">
        <f t="shared" ref="K13:K24" si="1">IF(J13="Div by 0", "N/A", IF(J13="N/A","N/A", IF(J13&gt;30, "No", IF(J13&lt;-30, "No", "Yes"))))</f>
        <v>No</v>
      </c>
    </row>
    <row r="14" spans="1:11" x14ac:dyDescent="0.2">
      <c r="A14" s="91" t="s">
        <v>495</v>
      </c>
      <c r="B14" s="37" t="s">
        <v>213</v>
      </c>
      <c r="C14" s="9">
        <v>86.459799437000001</v>
      </c>
      <c r="D14" s="9" t="str">
        <f>IF($B14="N/A","N/A",IF(C14&gt;15,"No",IF(C14&lt;-15,"No","Yes")))</f>
        <v>N/A</v>
      </c>
      <c r="E14" s="9">
        <v>91.669528978000002</v>
      </c>
      <c r="F14" s="9" t="str">
        <f>IF($B14="N/A","N/A",IF(E14&gt;15,"No",IF(E14&lt;-15,"No","Yes")))</f>
        <v>N/A</v>
      </c>
      <c r="G14" s="9">
        <v>100</v>
      </c>
      <c r="H14" s="9" t="str">
        <f>IF($B14="N/A","N/A",IF(G14&gt;15,"No",IF(G14&lt;-15,"No","Yes")))</f>
        <v>N/A</v>
      </c>
      <c r="I14" s="10">
        <v>6.0259999999999998</v>
      </c>
      <c r="J14" s="10">
        <v>9.0879999999999992</v>
      </c>
      <c r="K14" s="9" t="str">
        <f t="shared" si="1"/>
        <v>Yes</v>
      </c>
    </row>
    <row r="15" spans="1:11" x14ac:dyDescent="0.2">
      <c r="A15" s="91" t="s">
        <v>847</v>
      </c>
      <c r="B15" s="37" t="s">
        <v>213</v>
      </c>
      <c r="C15" s="38">
        <v>27.750727639000001</v>
      </c>
      <c r="D15" s="9" t="str">
        <f>IF($B15="N/A","N/A",IF(C15&gt;15,"No",IF(C15&lt;-15,"No","Yes")))</f>
        <v>N/A</v>
      </c>
      <c r="E15" s="10">
        <v>27.662936411</v>
      </c>
      <c r="F15" s="9" t="str">
        <f>IF($B15="N/A","N/A",IF(E15&gt;15,"No",IF(E15&lt;-15,"No","Yes")))</f>
        <v>N/A</v>
      </c>
      <c r="G15" s="10">
        <v>28.4</v>
      </c>
      <c r="H15" s="9" t="str">
        <f>IF($B15="N/A","N/A",IF(G15&gt;15,"No",IF(G15&lt;-15,"No","Yes")))</f>
        <v>N/A</v>
      </c>
      <c r="I15" s="10">
        <v>-0.316</v>
      </c>
      <c r="J15" s="10">
        <v>2.6640000000000001</v>
      </c>
      <c r="K15" s="9" t="str">
        <f t="shared" si="1"/>
        <v>Yes</v>
      </c>
    </row>
    <row r="16" spans="1:11" x14ac:dyDescent="0.2">
      <c r="A16" s="88" t="s">
        <v>656</v>
      </c>
      <c r="B16" s="62" t="s">
        <v>238</v>
      </c>
      <c r="C16" s="9">
        <v>4.7715678393000003</v>
      </c>
      <c r="D16" s="9" t="str">
        <f>IF($B16="N/A","N/A",IF(C16&gt;20,"No",IF(C16&lt;=0,"No","Yes")))</f>
        <v>Yes</v>
      </c>
      <c r="E16" s="9">
        <v>9.2208403733999997</v>
      </c>
      <c r="F16" s="9" t="str">
        <f>IF($B16="N/A","N/A",IF(E16&gt;20,"No",IF(E16&lt;=0,"No","Yes")))</f>
        <v>Yes</v>
      </c>
      <c r="G16" s="9">
        <v>99.804381847000002</v>
      </c>
      <c r="H16" s="9" t="str">
        <f>IF($B16="N/A","N/A",IF(G16&gt;20,"No",IF(G16&lt;=0,"No","Yes")))</f>
        <v>No</v>
      </c>
      <c r="I16" s="10">
        <v>93.25</v>
      </c>
      <c r="J16" s="10">
        <v>982.4</v>
      </c>
      <c r="K16" s="9" t="str">
        <f t="shared" si="1"/>
        <v>No</v>
      </c>
    </row>
    <row r="17" spans="1:11" x14ac:dyDescent="0.2">
      <c r="A17" s="88" t="s">
        <v>371</v>
      </c>
      <c r="B17" s="37" t="s">
        <v>213</v>
      </c>
      <c r="C17" s="9">
        <v>82.719528999000005</v>
      </c>
      <c r="D17" s="9" t="str">
        <f>IF($B17="N/A","N/A",IF(C17&gt;15,"No",IF(C17&lt;-15,"No","Yes")))</f>
        <v>N/A</v>
      </c>
      <c r="E17" s="9">
        <v>96.275157704999998</v>
      </c>
      <c r="F17" s="9" t="str">
        <f>IF($B17="N/A","N/A",IF(E17&gt;15,"No",IF(E17&lt;-15,"No","Yes")))</f>
        <v>N/A</v>
      </c>
      <c r="G17" s="9">
        <v>99.474715798000005</v>
      </c>
      <c r="H17" s="9" t="str">
        <f>IF($B17="N/A","N/A",IF(G17&gt;15,"No",IF(G17&lt;-15,"No","Yes")))</f>
        <v>N/A</v>
      </c>
      <c r="I17" s="10">
        <v>16.39</v>
      </c>
      <c r="J17" s="10">
        <v>3.323</v>
      </c>
      <c r="K17" s="9" t="str">
        <f t="shared" si="1"/>
        <v>Yes</v>
      </c>
    </row>
    <row r="18" spans="1:11" x14ac:dyDescent="0.2">
      <c r="A18" s="88" t="s">
        <v>848</v>
      </c>
      <c r="B18" s="37" t="s">
        <v>213</v>
      </c>
      <c r="C18" s="10">
        <v>29.356629059999999</v>
      </c>
      <c r="D18" s="9" t="str">
        <f>IF($B18="N/A","N/A",IF(C18&gt;15,"No",IF(C18&lt;-15,"No","Yes")))</f>
        <v>N/A</v>
      </c>
      <c r="E18" s="10">
        <v>29.153354134000001</v>
      </c>
      <c r="F18" s="9" t="str">
        <f>IF($B18="N/A","N/A",IF(E18&gt;15,"No",IF(E18&lt;-15,"No","Yes")))</f>
        <v>N/A</v>
      </c>
      <c r="G18" s="10">
        <v>29.267969735000001</v>
      </c>
      <c r="H18" s="9" t="str">
        <f>IF($B18="N/A","N/A",IF(G18&gt;15,"No",IF(G18&lt;-15,"No","Yes")))</f>
        <v>N/A</v>
      </c>
      <c r="I18" s="10">
        <v>-0.69199999999999995</v>
      </c>
      <c r="J18" s="10">
        <v>0.3931</v>
      </c>
      <c r="K18" s="9" t="str">
        <f t="shared" si="1"/>
        <v>Yes</v>
      </c>
    </row>
    <row r="19" spans="1:11" x14ac:dyDescent="0.2">
      <c r="A19" s="91" t="s">
        <v>657</v>
      </c>
      <c r="B19" s="62" t="s">
        <v>239</v>
      </c>
      <c r="C19" s="9">
        <v>0</v>
      </c>
      <c r="D19" s="9" t="str">
        <f>IF($B19="N/A","N/A",IF(C19&gt;10,"No",IF(C19&lt;=0,"No","Yes")))</f>
        <v>No</v>
      </c>
      <c r="E19" s="9">
        <v>0</v>
      </c>
      <c r="F19" s="9" t="str">
        <f>IF($B19="N/A","N/A",IF(E19&gt;10,"No",IF(E19&lt;=0,"No","Yes")))</f>
        <v>No</v>
      </c>
      <c r="G19" s="9">
        <v>0</v>
      </c>
      <c r="H19" s="9" t="str">
        <f>IF($B19="N/A","N/A",IF(G19&gt;10,"No",IF(G19&lt;=0,"No","Yes")))</f>
        <v>No</v>
      </c>
      <c r="I19" s="10" t="s">
        <v>1747</v>
      </c>
      <c r="J19" s="10" t="s">
        <v>1747</v>
      </c>
      <c r="K19" s="9" t="str">
        <f t="shared" si="1"/>
        <v>N/A</v>
      </c>
    </row>
    <row r="20" spans="1:11" x14ac:dyDescent="0.2">
      <c r="A20" s="91" t="s">
        <v>129</v>
      </c>
      <c r="B20" s="37" t="s">
        <v>213</v>
      </c>
      <c r="C20" s="9" t="s">
        <v>1747</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91" t="s">
        <v>849</v>
      </c>
      <c r="B21" s="37"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91" t="s">
        <v>1710</v>
      </c>
      <c r="B22" s="62" t="s">
        <v>224</v>
      </c>
      <c r="C22" s="9">
        <v>0.10071516730000001</v>
      </c>
      <c r="D22" s="9" t="str">
        <f>IF($B22="N/A","N/A",IF(C22&gt;5,"No",IF(C22&lt;=0,"No","Yes")))</f>
        <v>Yes</v>
      </c>
      <c r="E22" s="9">
        <v>5.7474448099999999E-2</v>
      </c>
      <c r="F22" s="9" t="str">
        <f>IF($B22="N/A","N/A",IF(E22&gt;5,"No",IF(E22&lt;=0,"No","Yes")))</f>
        <v>Yes</v>
      </c>
      <c r="G22" s="9">
        <v>0</v>
      </c>
      <c r="H22" s="9" t="str">
        <f>IF($B22="N/A","N/A",IF(G22&gt;5,"No",IF(G22&lt;=0,"No","Yes")))</f>
        <v>No</v>
      </c>
      <c r="I22" s="10">
        <v>-42.9</v>
      </c>
      <c r="J22" s="10">
        <v>-100</v>
      </c>
      <c r="K22" s="9" t="str">
        <f t="shared" si="1"/>
        <v>No</v>
      </c>
    </row>
    <row r="23" spans="1:11" x14ac:dyDescent="0.2">
      <c r="A23" s="91" t="s">
        <v>130</v>
      </c>
      <c r="B23" s="37" t="s">
        <v>213</v>
      </c>
      <c r="C23" s="9">
        <v>100</v>
      </c>
      <c r="D23" s="9" t="str">
        <f>IF($B23="N/A","N/A",IF(C23&gt;15,"No",IF(C23&lt;-15,"No","Yes")))</f>
        <v>N/A</v>
      </c>
      <c r="E23" s="9">
        <v>100</v>
      </c>
      <c r="F23" s="9" t="str">
        <f>IF($B23="N/A","N/A",IF(E23&gt;15,"No",IF(E23&lt;-15,"No","Yes")))</f>
        <v>N/A</v>
      </c>
      <c r="G23" s="9" t="s">
        <v>1747</v>
      </c>
      <c r="H23" s="9" t="str">
        <f>IF($B23="N/A","N/A",IF(G23&gt;15,"No",IF(G23&lt;-15,"No","Yes")))</f>
        <v>N/A</v>
      </c>
      <c r="I23" s="10">
        <v>0</v>
      </c>
      <c r="J23" s="10" t="s">
        <v>1747</v>
      </c>
      <c r="K23" s="9" t="str">
        <f t="shared" si="1"/>
        <v>N/A</v>
      </c>
    </row>
    <row r="24" spans="1:11" x14ac:dyDescent="0.2">
      <c r="A24" s="91" t="s">
        <v>850</v>
      </c>
      <c r="B24" s="37" t="s">
        <v>213</v>
      </c>
      <c r="C24" s="10">
        <v>7.2937685459999999</v>
      </c>
      <c r="D24" s="9" t="str">
        <f>IF($B24="N/A","N/A",IF(C24&gt;15,"No",IF(C24&lt;-15,"No","Yes")))</f>
        <v>N/A</v>
      </c>
      <c r="E24" s="10">
        <v>9.0722891566000001</v>
      </c>
      <c r="F24" s="9" t="str">
        <f>IF($B24="N/A","N/A",IF(E24&gt;15,"No",IF(E24&lt;-15,"No","Yes")))</f>
        <v>N/A</v>
      </c>
      <c r="G24" s="10" t="s">
        <v>1747</v>
      </c>
      <c r="H24" s="9" t="str">
        <f>IF($B24="N/A","N/A",IF(G24&gt;15,"No",IF(G24&lt;-15,"No","Yes")))</f>
        <v>N/A</v>
      </c>
      <c r="I24" s="10">
        <v>24.38</v>
      </c>
      <c r="J24" s="10" t="s">
        <v>1747</v>
      </c>
      <c r="K24" s="9" t="str">
        <f t="shared" si="1"/>
        <v>N/A</v>
      </c>
    </row>
    <row r="25" spans="1:11" x14ac:dyDescent="0.2">
      <c r="A25" s="91" t="s">
        <v>15</v>
      </c>
      <c r="B25" s="37" t="s">
        <v>240</v>
      </c>
      <c r="C25" s="9">
        <v>4.1514373578999999</v>
      </c>
      <c r="D25" s="9" t="str">
        <f>IF($B25="N/A","N/A",IF(C25&gt;20,"No",IF(C25&lt;1,"No","Yes")))</f>
        <v>Yes</v>
      </c>
      <c r="E25" s="9">
        <v>4.8174666925</v>
      </c>
      <c r="F25" s="9" t="str">
        <f>IF($B25="N/A","N/A",IF(E25&gt;20,"No",IF(E25&lt;1,"No","Yes")))</f>
        <v>Yes</v>
      </c>
      <c r="G25" s="9">
        <v>12.636932707</v>
      </c>
      <c r="H25" s="9" t="str">
        <f>IF($B25="N/A","N/A",IF(G25&gt;20,"No",IF(G25&lt;1,"No","Yes")))</f>
        <v>Yes</v>
      </c>
      <c r="I25" s="10">
        <v>16.04</v>
      </c>
      <c r="J25" s="10">
        <v>162.30000000000001</v>
      </c>
      <c r="K25" s="9" t="str">
        <f t="shared" ref="K25:K34" si="2">IF(J25="Div by 0", "N/A", IF(J25="N/A","N/A", IF(J25&gt;30, "No", IF(J25&lt;-30, "No", "Yes"))))</f>
        <v>No</v>
      </c>
    </row>
    <row r="26" spans="1:11" x14ac:dyDescent="0.2">
      <c r="A26" s="91" t="s">
        <v>159</v>
      </c>
      <c r="B26" s="37" t="s">
        <v>214</v>
      </c>
      <c r="C26" s="9">
        <v>99.996712560999995</v>
      </c>
      <c r="D26" s="9" t="str">
        <f>IF($B26="N/A","N/A",IF(C26&gt;100,"No",IF(C26&lt;95,"No","Yes")))</f>
        <v>Yes</v>
      </c>
      <c r="E26" s="9">
        <v>99.999307537000007</v>
      </c>
      <c r="F26" s="9" t="str">
        <f>IF($B26="N/A","N/A",IF(E26&gt;100,"No",IF(E26&lt;95,"No","Yes")))</f>
        <v>Yes</v>
      </c>
      <c r="G26" s="9">
        <v>100</v>
      </c>
      <c r="H26" s="9" t="str">
        <f>IF($B26="N/A","N/A",IF(G26&gt;100,"No",IF(G26&lt;95,"No","Yes")))</f>
        <v>Yes</v>
      </c>
      <c r="I26" s="10">
        <v>2.5999999999999999E-3</v>
      </c>
      <c r="J26" s="10">
        <v>6.9999999999999999E-4</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15.473376228999999</v>
      </c>
      <c r="D28" s="9" t="str">
        <f>IF($B28="N/A","N/A",IF(C28&gt;30,"No",IF(C28&lt;5,"No","Yes")))</f>
        <v>Yes</v>
      </c>
      <c r="E28" s="9">
        <v>14.955128383</v>
      </c>
      <c r="F28" s="9" t="str">
        <f>IF($B28="N/A","N/A",IF(E28&gt;30,"No",IF(E28&lt;5,"No","Yes")))</f>
        <v>Yes</v>
      </c>
      <c r="G28" s="9">
        <v>24.287949921999999</v>
      </c>
      <c r="H28" s="9" t="str">
        <f>IF($B28="N/A","N/A",IF(G28&gt;30,"No",IF(G28&lt;5,"No","Yes")))</f>
        <v>Yes</v>
      </c>
      <c r="I28" s="10">
        <v>-3.35</v>
      </c>
      <c r="J28" s="10">
        <v>62.41</v>
      </c>
      <c r="K28" s="9" t="str">
        <f t="shared" si="2"/>
        <v>No</v>
      </c>
    </row>
    <row r="29" spans="1:11" x14ac:dyDescent="0.2">
      <c r="A29" s="91" t="s">
        <v>852</v>
      </c>
      <c r="B29" s="37" t="s">
        <v>227</v>
      </c>
      <c r="C29" s="9">
        <v>50.111922345000004</v>
      </c>
      <c r="D29" s="9" t="str">
        <f>IF($B29="N/A","N/A",IF(C29&gt;75,"No",IF(C29&lt;15,"No","Yes")))</f>
        <v>Yes</v>
      </c>
      <c r="E29" s="9">
        <v>49.618452759999997</v>
      </c>
      <c r="F29" s="9" t="str">
        <f>IF($B29="N/A","N/A",IF(E29&gt;75,"No",IF(E29&lt;15,"No","Yes")))</f>
        <v>Yes</v>
      </c>
      <c r="G29" s="9">
        <v>56.103286384999997</v>
      </c>
      <c r="H29" s="9" t="str">
        <f>IF($B29="N/A","N/A",IF(G29&gt;75,"No",IF(G29&lt;15,"No","Yes")))</f>
        <v>Yes</v>
      </c>
      <c r="I29" s="10">
        <v>-0.98499999999999999</v>
      </c>
      <c r="J29" s="10">
        <v>13.07</v>
      </c>
      <c r="K29" s="9" t="str">
        <f t="shared" si="2"/>
        <v>Yes</v>
      </c>
    </row>
    <row r="30" spans="1:11" x14ac:dyDescent="0.2">
      <c r="A30" s="91" t="s">
        <v>853</v>
      </c>
      <c r="B30" s="37" t="s">
        <v>228</v>
      </c>
      <c r="C30" s="9">
        <v>34.414701426000001</v>
      </c>
      <c r="D30" s="9" t="str">
        <f>IF($B30="N/A","N/A",IF(C30&gt;70,"No",IF(C30&lt;25,"No","Yes")))</f>
        <v>Yes</v>
      </c>
      <c r="E30" s="9">
        <v>35.426418857000002</v>
      </c>
      <c r="F30" s="9" t="str">
        <f>IF($B30="N/A","N/A",IF(E30&gt;70,"No",IF(E30&lt;25,"No","Yes")))</f>
        <v>Yes</v>
      </c>
      <c r="G30" s="9">
        <v>19.608763693</v>
      </c>
      <c r="H30" s="9" t="str">
        <f>IF($B30="N/A","N/A",IF(G30&gt;70,"No",IF(G30&lt;25,"No","Yes")))</f>
        <v>No</v>
      </c>
      <c r="I30" s="10">
        <v>2.94</v>
      </c>
      <c r="J30" s="10">
        <v>-44.6</v>
      </c>
      <c r="K30" s="9" t="str">
        <f t="shared" si="2"/>
        <v>No</v>
      </c>
    </row>
    <row r="31" spans="1:11" x14ac:dyDescent="0.2">
      <c r="A31" s="91" t="s">
        <v>160</v>
      </c>
      <c r="B31" s="37" t="s">
        <v>214</v>
      </c>
      <c r="C31" s="9">
        <v>99.998804567999997</v>
      </c>
      <c r="D31" s="9" t="str">
        <f>IF($B31="N/A","N/A",IF(C31&gt;100,"No",IF(C31&lt;95,"No","Yes")))</f>
        <v>Yes</v>
      </c>
      <c r="E31" s="9">
        <v>100</v>
      </c>
      <c r="F31" s="9" t="str">
        <f>IF($B31="N/A","N/A",IF(E31&gt;100,"No",IF(E31&lt;95,"No","Yes")))</f>
        <v>Yes</v>
      </c>
      <c r="G31" s="9">
        <v>100</v>
      </c>
      <c r="H31" s="9" t="str">
        <f>IF($B31="N/A","N/A",IF(G31&gt;100,"No",IF(G31&lt;95,"No","Yes")))</f>
        <v>Yes</v>
      </c>
      <c r="I31" s="10">
        <v>1.1999999999999999E-3</v>
      </c>
      <c r="J31" s="10">
        <v>0</v>
      </c>
      <c r="K31" s="9" t="str">
        <f t="shared" si="2"/>
        <v>Yes</v>
      </c>
    </row>
    <row r="32" spans="1:11" x14ac:dyDescent="0.2">
      <c r="A32" s="31" t="s">
        <v>374</v>
      </c>
      <c r="B32" s="37" t="s">
        <v>241</v>
      </c>
      <c r="C32" s="9">
        <v>0.53585250760000003</v>
      </c>
      <c r="D32" s="9" t="str">
        <f>IF($B32="N/A","N/A",IF(C32&gt;5,"No",IF(C32&lt;1,"No","Yes")))</f>
        <v>No</v>
      </c>
      <c r="E32" s="9">
        <v>0.42932720270000002</v>
      </c>
      <c r="F32" s="9" t="str">
        <f>IF($B32="N/A","N/A",IF(E32&gt;5,"No",IF(E32&lt;1,"No","Yes")))</f>
        <v>No</v>
      </c>
      <c r="G32" s="9">
        <v>0.3129890454</v>
      </c>
      <c r="H32" s="9" t="str">
        <f>IF($B32="N/A","N/A",IF(G32&gt;5,"No",IF(G32&lt;1,"No","Yes")))</f>
        <v>No</v>
      </c>
      <c r="I32" s="10">
        <v>-19.899999999999999</v>
      </c>
      <c r="J32" s="10">
        <v>-27.1</v>
      </c>
      <c r="K32" s="9" t="str">
        <f t="shared" si="2"/>
        <v>Yes</v>
      </c>
    </row>
    <row r="33" spans="1:11" x14ac:dyDescent="0.2">
      <c r="A33" s="31" t="s">
        <v>376</v>
      </c>
      <c r="B33" s="37" t="s">
        <v>242</v>
      </c>
      <c r="C33" s="9">
        <v>98.179655535999999</v>
      </c>
      <c r="D33" s="9" t="str">
        <f>IF($B33="N/A","N/A",IF(C33&gt;98,"No",IF(C33&lt;8,"No","Yes")))</f>
        <v>No</v>
      </c>
      <c r="E33" s="9">
        <v>98.529208099000002</v>
      </c>
      <c r="F33" s="9" t="str">
        <f>IF($B33="N/A","N/A",IF(E33&gt;98,"No",IF(E33&lt;8,"No","Yes")))</f>
        <v>No</v>
      </c>
      <c r="G33" s="9">
        <v>99.507042253999998</v>
      </c>
      <c r="H33" s="9" t="str">
        <f>IF($B33="N/A","N/A",IF(G33&gt;98,"No",IF(G33&lt;8,"No","Yes")))</f>
        <v>No</v>
      </c>
      <c r="I33" s="10">
        <v>0.35599999999999998</v>
      </c>
      <c r="J33" s="10">
        <v>0.99239999999999995</v>
      </c>
      <c r="K33" s="9" t="str">
        <f t="shared" si="2"/>
        <v>Yes</v>
      </c>
    </row>
    <row r="34" spans="1:11" x14ac:dyDescent="0.2">
      <c r="A34" s="31" t="s">
        <v>377</v>
      </c>
      <c r="B34" s="62" t="s">
        <v>224</v>
      </c>
      <c r="C34" s="9">
        <v>0.61086588149999999</v>
      </c>
      <c r="D34" s="9" t="str">
        <f>IF($B34="N/A","N/A",IF(C34&gt;5,"No",IF(C34&lt;=0,"No","Yes")))</f>
        <v>Yes</v>
      </c>
      <c r="E34" s="9">
        <v>0.54219870920000002</v>
      </c>
      <c r="F34" s="9" t="str">
        <f>IF($B34="N/A","N/A",IF(E34&gt;5,"No",IF(E34&lt;=0,"No","Yes")))</f>
        <v>Yes</v>
      </c>
      <c r="G34" s="9">
        <v>0.13302034430000001</v>
      </c>
      <c r="H34" s="9" t="str">
        <f>IF($B34="N/A","N/A",IF(G34&gt;5,"No",IF(G34&lt;=0,"No","Yes")))</f>
        <v>Yes</v>
      </c>
      <c r="I34" s="10">
        <v>-11.2</v>
      </c>
      <c r="J34" s="10">
        <v>-75.5</v>
      </c>
      <c r="K34" s="9" t="str">
        <f t="shared" si="2"/>
        <v>No</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167</v>
      </c>
      <c r="D6" s="9" t="str">
        <f>IF($B6="N/A","N/A",IF(C6&gt;15,"No",IF(C6&lt;-15,"No","Yes")))</f>
        <v>N/A</v>
      </c>
      <c r="E6" s="38">
        <v>221</v>
      </c>
      <c r="F6" s="9" t="str">
        <f>IF($B6="N/A","N/A",IF(E6&gt;15,"No",IF(E6&lt;-15,"No","Yes")))</f>
        <v>N/A</v>
      </c>
      <c r="G6" s="38">
        <v>245</v>
      </c>
      <c r="H6" s="9" t="str">
        <f>IF($B6="N/A","N/A",IF(G6&gt;15,"No",IF(G6&lt;-15,"No","Yes")))</f>
        <v>N/A</v>
      </c>
      <c r="I6" s="10">
        <v>32.340000000000003</v>
      </c>
      <c r="J6" s="10">
        <v>10.86</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1022.0898204</v>
      </c>
      <c r="D9" s="9" t="str">
        <f>IF($B9="N/A","N/A",IF(C9&gt;15,"No",IF(C9&lt;-15,"No","Yes")))</f>
        <v>N/A</v>
      </c>
      <c r="E9" s="39">
        <v>1171.9185520000001</v>
      </c>
      <c r="F9" s="9" t="str">
        <f>IF($B9="N/A","N/A",IF(E9&gt;15,"No",IF(E9&lt;-15,"No","Yes")))</f>
        <v>N/A</v>
      </c>
      <c r="G9" s="39">
        <v>1181.6040816</v>
      </c>
      <c r="H9" s="9" t="str">
        <f>IF($B9="N/A","N/A",IF(G9&gt;15,"No",IF(G9&lt;-15,"No","Yes")))</f>
        <v>N/A</v>
      </c>
      <c r="I9" s="10">
        <v>14.66</v>
      </c>
      <c r="J9" s="10">
        <v>0.82650000000000001</v>
      </c>
      <c r="K9" s="9" t="str">
        <f t="shared" si="0"/>
        <v>Yes</v>
      </c>
    </row>
    <row r="10" spans="1:11" x14ac:dyDescent="0.2">
      <c r="A10" s="91" t="s">
        <v>655</v>
      </c>
      <c r="B10" s="37" t="s">
        <v>237</v>
      </c>
      <c r="C10" s="8">
        <v>0</v>
      </c>
      <c r="D10" s="9" t="str">
        <f>IF($B10="N/A","N/A",IF(C10&gt;99,"No",IF(C10&lt;75,"No","Yes")))</f>
        <v>No</v>
      </c>
      <c r="E10" s="8">
        <v>0</v>
      </c>
      <c r="F10" s="9" t="str">
        <f>IF($B10="N/A","N/A",IF(E10&gt;99,"No",IF(E10&lt;75,"No","Yes")))</f>
        <v>No</v>
      </c>
      <c r="G10" s="8">
        <v>0</v>
      </c>
      <c r="H10" s="9" t="str">
        <f>IF($B10="N/A","N/A",IF(G10&gt;99,"No",IF(G10&lt;75,"No","Yes")))</f>
        <v>No</v>
      </c>
      <c r="I10" s="10" t="s">
        <v>1747</v>
      </c>
      <c r="J10" s="10" t="s">
        <v>1747</v>
      </c>
      <c r="K10" s="9" t="str">
        <f t="shared" si="0"/>
        <v>N/A</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96.407185628999997</v>
      </c>
      <c r="D12" s="9" t="str">
        <f>IF($B12="N/A","N/A",IF(C12&gt;10,"No",IF(C12&lt;=0,"No","Yes")))</f>
        <v>No</v>
      </c>
      <c r="E12" s="9">
        <v>97.737556561000005</v>
      </c>
      <c r="F12" s="9" t="str">
        <f>IF($B12="N/A","N/A",IF(E12&gt;10,"No",IF(E12&lt;=0,"No","Yes")))</f>
        <v>No</v>
      </c>
      <c r="G12" s="9">
        <v>98.367346939000001</v>
      </c>
      <c r="H12" s="9" t="str">
        <f>IF($B12="N/A","N/A",IF(G12&gt;10,"No",IF(G12&lt;=0,"No","Yes")))</f>
        <v>No</v>
      </c>
      <c r="I12" s="10">
        <v>1.38</v>
      </c>
      <c r="J12" s="10">
        <v>0.64439999999999997</v>
      </c>
      <c r="K12" s="9" t="str">
        <f t="shared" si="0"/>
        <v>Yes</v>
      </c>
    </row>
    <row r="13" spans="1:11" x14ac:dyDescent="0.2">
      <c r="A13" s="91" t="s">
        <v>658</v>
      </c>
      <c r="B13" s="62" t="s">
        <v>224</v>
      </c>
      <c r="C13" s="9">
        <v>3.5928143712999998</v>
      </c>
      <c r="D13" s="9" t="str">
        <f>IF($B13="N/A","N/A",IF(C13&gt;5,"No",IF(C13&lt;=0,"No","Yes")))</f>
        <v>Yes</v>
      </c>
      <c r="E13" s="9">
        <v>2.2624434389000001</v>
      </c>
      <c r="F13" s="9" t="str">
        <f>IF($B13="N/A","N/A",IF(E13&gt;5,"No",IF(E13&lt;=0,"No","Yes")))</f>
        <v>Yes</v>
      </c>
      <c r="G13" s="9">
        <v>1.6326530612000001</v>
      </c>
      <c r="H13" s="9" t="str">
        <f>IF($B13="N/A","N/A",IF(G13&gt;5,"No",IF(G13&lt;=0,"No","Yes")))</f>
        <v>Yes</v>
      </c>
      <c r="I13" s="10">
        <v>-37</v>
      </c>
      <c r="J13" s="10">
        <v>-27.8</v>
      </c>
      <c r="K13" s="9" t="str">
        <f t="shared" si="0"/>
        <v>Yes</v>
      </c>
    </row>
    <row r="14" spans="1:11" x14ac:dyDescent="0.2">
      <c r="A14" s="91" t="s">
        <v>159</v>
      </c>
      <c r="B14" s="37"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1.7964071855999999</v>
      </c>
      <c r="D16" s="9" t="str">
        <f>IF($B16="N/A","N/A",IF(C16&gt;30,"No",IF(C16&lt;5,"No","Yes")))</f>
        <v>No</v>
      </c>
      <c r="E16" s="9">
        <v>1.3574660633</v>
      </c>
      <c r="F16" s="9" t="str">
        <f>IF($B16="N/A","N/A",IF(E16&gt;30,"No",IF(E16&lt;5,"No","Yes")))</f>
        <v>No</v>
      </c>
      <c r="G16" s="9">
        <v>2.4489795918000001</v>
      </c>
      <c r="H16" s="9" t="str">
        <f>IF($B16="N/A","N/A",IF(G16&gt;30,"No",IF(G16&lt;5,"No","Yes")))</f>
        <v>No</v>
      </c>
      <c r="I16" s="10">
        <v>-24.4</v>
      </c>
      <c r="J16" s="10">
        <v>80.41</v>
      </c>
      <c r="K16" s="9" t="str">
        <f t="shared" si="0"/>
        <v>No</v>
      </c>
    </row>
    <row r="17" spans="1:11" x14ac:dyDescent="0.2">
      <c r="A17" s="91" t="s">
        <v>852</v>
      </c>
      <c r="B17" s="37" t="s">
        <v>227</v>
      </c>
      <c r="C17" s="9">
        <v>32.335329340999998</v>
      </c>
      <c r="D17" s="9" t="str">
        <f>IF($B17="N/A","N/A",IF(C17&gt;75,"No",IF(C17&lt;15,"No","Yes")))</f>
        <v>Yes</v>
      </c>
      <c r="E17" s="9">
        <v>29.411764706</v>
      </c>
      <c r="F17" s="9" t="str">
        <f>IF($B17="N/A","N/A",IF(E17&gt;75,"No",IF(E17&lt;15,"No","Yes")))</f>
        <v>Yes</v>
      </c>
      <c r="G17" s="9">
        <v>28.571428570999998</v>
      </c>
      <c r="H17" s="9" t="str">
        <f>IF($B17="N/A","N/A",IF(G17&gt;75,"No",IF(G17&lt;15,"No","Yes")))</f>
        <v>Yes</v>
      </c>
      <c r="I17" s="10">
        <v>-9.0399999999999991</v>
      </c>
      <c r="J17" s="10">
        <v>-2.86</v>
      </c>
      <c r="K17" s="9" t="str">
        <f t="shared" si="0"/>
        <v>Yes</v>
      </c>
    </row>
    <row r="18" spans="1:11" x14ac:dyDescent="0.2">
      <c r="A18" s="91" t="s">
        <v>853</v>
      </c>
      <c r="B18" s="37" t="s">
        <v>228</v>
      </c>
      <c r="C18" s="9">
        <v>65.868263472999999</v>
      </c>
      <c r="D18" s="9" t="str">
        <f>IF($B18="N/A","N/A",IF(C18&gt;70,"No",IF(C18&lt;25,"No","Yes")))</f>
        <v>Yes</v>
      </c>
      <c r="E18" s="9">
        <v>69.230769230999996</v>
      </c>
      <c r="F18" s="9" t="str">
        <f>IF($B18="N/A","N/A",IF(E18&gt;70,"No",IF(E18&lt;25,"No","Yes")))</f>
        <v>Yes</v>
      </c>
      <c r="G18" s="9">
        <v>68.979591837000001</v>
      </c>
      <c r="H18" s="9" t="str">
        <f>IF($B18="N/A","N/A",IF(G18&gt;70,"No",IF(G18&lt;25,"No","Yes")))</f>
        <v>Yes</v>
      </c>
      <c r="I18" s="10">
        <v>5.1050000000000004</v>
      </c>
      <c r="J18" s="10">
        <v>-0.36299999999999999</v>
      </c>
      <c r="K18" s="9" t="str">
        <f t="shared" si="0"/>
        <v>Yes</v>
      </c>
    </row>
    <row r="19" spans="1:11" x14ac:dyDescent="0.2">
      <c r="A19" s="91" t="s">
        <v>160</v>
      </c>
      <c r="B19" s="37" t="s">
        <v>214</v>
      </c>
      <c r="C19" s="9">
        <v>96.407185628999997</v>
      </c>
      <c r="D19" s="9" t="str">
        <f>IF($B19="N/A","N/A",IF(C19&gt;100,"No",IF(C19&lt;95,"No","Yes")))</f>
        <v>Yes</v>
      </c>
      <c r="E19" s="9">
        <v>91.402714931999995</v>
      </c>
      <c r="F19" s="9" t="str">
        <f>IF($B19="N/A","N/A",IF(E19&gt;100,"No",IF(E19&lt;95,"No","Yes")))</f>
        <v>No</v>
      </c>
      <c r="G19" s="9">
        <v>91.836734694</v>
      </c>
      <c r="H19" s="9" t="str">
        <f>IF($B19="N/A","N/A",IF(G19&gt;100,"No",IF(G19&lt;95,"No","Yes")))</f>
        <v>No</v>
      </c>
      <c r="I19" s="10">
        <v>-5.19</v>
      </c>
      <c r="J19" s="10">
        <v>0.4748</v>
      </c>
      <c r="K19" s="9" t="str">
        <f t="shared" si="0"/>
        <v>Yes</v>
      </c>
    </row>
    <row r="20" spans="1:11" x14ac:dyDescent="0.2">
      <c r="A20" s="31" t="s">
        <v>374</v>
      </c>
      <c r="B20" s="37" t="s">
        <v>241</v>
      </c>
      <c r="C20" s="9">
        <v>55.089820359000001</v>
      </c>
      <c r="D20" s="9" t="str">
        <f>IF($B20="N/A","N/A",IF(C20&gt;5,"No",IF(C20&lt;1,"No","Yes")))</f>
        <v>No</v>
      </c>
      <c r="E20" s="9">
        <v>48.416289593000002</v>
      </c>
      <c r="F20" s="9" t="str">
        <f>IF($B20="N/A","N/A",IF(E20&gt;5,"No",IF(E20&lt;1,"No","Yes")))</f>
        <v>No</v>
      </c>
      <c r="G20" s="9">
        <v>44.897959184000001</v>
      </c>
      <c r="H20" s="9" t="str">
        <f>IF($B20="N/A","N/A",IF(G20&gt;5,"No",IF(G20&lt;1,"No","Yes")))</f>
        <v>No</v>
      </c>
      <c r="I20" s="10">
        <v>-12.1</v>
      </c>
      <c r="J20" s="10">
        <v>-7.27</v>
      </c>
      <c r="K20" s="9" t="str">
        <f t="shared" si="0"/>
        <v>Yes</v>
      </c>
    </row>
    <row r="21" spans="1:11" x14ac:dyDescent="0.2">
      <c r="A21" s="31" t="s">
        <v>376</v>
      </c>
      <c r="B21" s="37" t="s">
        <v>242</v>
      </c>
      <c r="C21" s="9">
        <v>1.1976047904</v>
      </c>
      <c r="D21" s="9" t="str">
        <f>IF($B21="N/A","N/A",IF(C21&gt;98,"No",IF(C21&lt;8,"No","Yes")))</f>
        <v>No</v>
      </c>
      <c r="E21" s="9">
        <v>0</v>
      </c>
      <c r="F21" s="9" t="str">
        <f>IF($B21="N/A","N/A",IF(E21&gt;98,"No",IF(E21&lt;8,"No","Yes")))</f>
        <v>No</v>
      </c>
      <c r="G21" s="9">
        <v>0</v>
      </c>
      <c r="H21" s="9" t="str">
        <f>IF($B21="N/A","N/A",IF(G21&gt;98,"No",IF(G21&lt;8,"No","Yes")))</f>
        <v>No</v>
      </c>
      <c r="I21" s="10">
        <v>-100</v>
      </c>
      <c r="J21" s="10" t="s">
        <v>1747</v>
      </c>
      <c r="K21" s="9" t="str">
        <f t="shared" si="0"/>
        <v>N/A</v>
      </c>
    </row>
    <row r="22" spans="1:11" x14ac:dyDescent="0.2">
      <c r="A22" s="31" t="s">
        <v>377</v>
      </c>
      <c r="B22" s="62" t="s">
        <v>224</v>
      </c>
      <c r="C22" s="9">
        <v>0</v>
      </c>
      <c r="D22" s="9" t="str">
        <f>IF($B22="N/A","N/A",IF(C22&gt;5,"No",IF(C22&lt;=0,"No","Yes")))</f>
        <v>No</v>
      </c>
      <c r="E22" s="9">
        <v>0</v>
      </c>
      <c r="F22" s="9" t="str">
        <f>IF($B22="N/A","N/A",IF(E22&gt;5,"No",IF(E22&lt;=0,"No","Yes")))</f>
        <v>No</v>
      </c>
      <c r="G22" s="9">
        <v>0</v>
      </c>
      <c r="H22" s="9" t="str">
        <f>IF($B22="N/A","N/A",IF(G22&gt;5,"No",IF(G22&lt;=0,"No","Yes")))</f>
        <v>No</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2017-05-15T19:38:47Z</dcterms:modified>
  <dc:language>English</dc:language>
</cp:coreProperties>
</file>